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lzacher\Desktop\repos\wt_modeling\Drafts\Metaraminolsynthesis\"/>
    </mc:Choice>
  </mc:AlternateContent>
  <bookViews>
    <workbookView xWindow="0" yWindow="0" windowWidth="25200" windowHeight="11850" tabRatio="500" activeTab="3"/>
  </bookViews>
  <sheets>
    <sheet name="Kalibrierung" sheetId="2" r:id="rId1"/>
    <sheet name="Referenz mit Puffer" sheetId="1" r:id="rId2"/>
    <sheet name="IPA" sheetId="3" r:id="rId3"/>
    <sheet name="IPA-plotting" sheetId="6" r:id="rId4"/>
    <sheet name="PAC" sheetId="4" r:id="rId5"/>
    <sheet name="Aktivitäten" sheetId="5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1" i="4" l="1"/>
  <c r="C21" i="5" l="1"/>
  <c r="C20" i="5"/>
  <c r="C19" i="5"/>
  <c r="E12" i="5"/>
  <c r="E6" i="5"/>
  <c r="E7" i="5"/>
  <c r="E8" i="5"/>
  <c r="E9" i="5"/>
  <c r="E10" i="5"/>
  <c r="E11" i="5"/>
  <c r="E5" i="5"/>
  <c r="C6" i="5"/>
  <c r="C7" i="5"/>
  <c r="C8" i="5"/>
  <c r="C9" i="5"/>
  <c r="C10" i="5"/>
  <c r="C11" i="5"/>
  <c r="C12" i="5"/>
  <c r="C5" i="5"/>
  <c r="M214" i="4" l="1"/>
  <c r="G214" i="4"/>
  <c r="M213" i="4"/>
  <c r="G213" i="4"/>
  <c r="I213" i="4" s="1"/>
  <c r="C213" i="4"/>
  <c r="M212" i="4"/>
  <c r="G212" i="4"/>
  <c r="M211" i="4"/>
  <c r="I211" i="4"/>
  <c r="G211" i="4"/>
  <c r="H211" i="4" s="1"/>
  <c r="C211" i="4"/>
  <c r="M210" i="4"/>
  <c r="G210" i="4"/>
  <c r="M209" i="4"/>
  <c r="G209" i="4"/>
  <c r="C209" i="4"/>
  <c r="M208" i="4"/>
  <c r="G208" i="4"/>
  <c r="M207" i="4"/>
  <c r="P207" i="4" s="1"/>
  <c r="G207" i="4"/>
  <c r="I207" i="4" s="1"/>
  <c r="C207" i="4"/>
  <c r="M206" i="4"/>
  <c r="G206" i="4"/>
  <c r="M205" i="4"/>
  <c r="G205" i="4"/>
  <c r="C205" i="4"/>
  <c r="M204" i="4"/>
  <c r="G204" i="4"/>
  <c r="M203" i="4"/>
  <c r="G203" i="4"/>
  <c r="C203" i="4"/>
  <c r="M202" i="4"/>
  <c r="G202" i="4"/>
  <c r="M201" i="4"/>
  <c r="G201" i="4"/>
  <c r="H201" i="4" s="1"/>
  <c r="C201" i="4"/>
  <c r="M200" i="4"/>
  <c r="G200" i="4"/>
  <c r="M199" i="4"/>
  <c r="G199" i="4"/>
  <c r="M198" i="4"/>
  <c r="G198" i="4"/>
  <c r="M197" i="4"/>
  <c r="G197" i="4"/>
  <c r="M196" i="4"/>
  <c r="G196" i="4"/>
  <c r="M195" i="4"/>
  <c r="G195" i="4"/>
  <c r="C195" i="4"/>
  <c r="M194" i="4"/>
  <c r="G194" i="4"/>
  <c r="M193" i="4"/>
  <c r="P193" i="4" s="1"/>
  <c r="G193" i="4"/>
  <c r="H193" i="4" s="1"/>
  <c r="C193" i="4"/>
  <c r="M192" i="4"/>
  <c r="G192" i="4"/>
  <c r="M191" i="4"/>
  <c r="N191" i="4" s="1"/>
  <c r="S191" i="4" s="1"/>
  <c r="G191" i="4"/>
  <c r="I191" i="4" s="1"/>
  <c r="C191" i="4"/>
  <c r="M184" i="4"/>
  <c r="G184" i="4"/>
  <c r="M183" i="4"/>
  <c r="G183" i="4"/>
  <c r="C183" i="4"/>
  <c r="M182" i="4"/>
  <c r="G182" i="4"/>
  <c r="M181" i="4"/>
  <c r="G181" i="4"/>
  <c r="C181" i="4"/>
  <c r="M180" i="4"/>
  <c r="G180" i="4"/>
  <c r="M179" i="4"/>
  <c r="G179" i="4"/>
  <c r="C179" i="4"/>
  <c r="M178" i="4"/>
  <c r="G178" i="4"/>
  <c r="M177" i="4"/>
  <c r="G177" i="4"/>
  <c r="I177" i="4" s="1"/>
  <c r="C177" i="4"/>
  <c r="M176" i="4"/>
  <c r="G176" i="4"/>
  <c r="M175" i="4"/>
  <c r="G175" i="4"/>
  <c r="C175" i="4"/>
  <c r="M174" i="4"/>
  <c r="G174" i="4"/>
  <c r="M173" i="4"/>
  <c r="G173" i="4"/>
  <c r="C173" i="4"/>
  <c r="M172" i="4"/>
  <c r="G172" i="4"/>
  <c r="M171" i="4"/>
  <c r="G171" i="4"/>
  <c r="H171" i="4" s="1"/>
  <c r="C171" i="4"/>
  <c r="M170" i="4"/>
  <c r="G170" i="4"/>
  <c r="M169" i="4"/>
  <c r="H169" i="4"/>
  <c r="G169" i="4"/>
  <c r="I169" i="4" s="1"/>
  <c r="M168" i="4"/>
  <c r="G168" i="4"/>
  <c r="M167" i="4"/>
  <c r="G167" i="4"/>
  <c r="H167" i="4" s="1"/>
  <c r="M166" i="4"/>
  <c r="G166" i="4"/>
  <c r="M165" i="4"/>
  <c r="P165" i="4" s="1"/>
  <c r="G165" i="4"/>
  <c r="I165" i="4" s="1"/>
  <c r="C165" i="4"/>
  <c r="M164" i="4"/>
  <c r="G164" i="4"/>
  <c r="M163" i="4"/>
  <c r="P163" i="4" s="1"/>
  <c r="G163" i="4"/>
  <c r="C163" i="4"/>
  <c r="M162" i="4"/>
  <c r="G162" i="4"/>
  <c r="M161" i="4"/>
  <c r="G161" i="4"/>
  <c r="C161" i="4"/>
  <c r="I161" i="4" l="1"/>
  <c r="I201" i="4"/>
  <c r="I209" i="4"/>
  <c r="P161" i="4"/>
  <c r="I163" i="4"/>
  <c r="H173" i="4"/>
  <c r="H197" i="4"/>
  <c r="I199" i="4"/>
  <c r="I203" i="4"/>
  <c r="H207" i="4"/>
  <c r="H209" i="4"/>
  <c r="H175" i="4"/>
  <c r="I183" i="4"/>
  <c r="H199" i="4"/>
  <c r="H205" i="4"/>
  <c r="N163" i="4"/>
  <c r="S163" i="4" s="1"/>
  <c r="P167" i="4"/>
  <c r="P171" i="4"/>
  <c r="N201" i="4"/>
  <c r="O201" i="4" s="1"/>
  <c r="N161" i="4"/>
  <c r="S161" i="4" s="1"/>
  <c r="N165" i="4"/>
  <c r="P175" i="4"/>
  <c r="P183" i="4"/>
  <c r="N199" i="4"/>
  <c r="S199" i="4" s="1"/>
  <c r="N205" i="4"/>
  <c r="H165" i="4"/>
  <c r="I167" i="4"/>
  <c r="I181" i="4"/>
  <c r="H195" i="4"/>
  <c r="H203" i="4"/>
  <c r="I205" i="4"/>
  <c r="H213" i="4"/>
  <c r="H163" i="4"/>
  <c r="I171" i="4"/>
  <c r="I175" i="4"/>
  <c r="I173" i="4"/>
  <c r="I179" i="4"/>
  <c r="I197" i="4"/>
  <c r="P181" i="4"/>
  <c r="N195" i="4"/>
  <c r="R195" i="4" s="1"/>
  <c r="P195" i="4"/>
  <c r="P209" i="4"/>
  <c r="N203" i="4"/>
  <c r="O203" i="4" s="1"/>
  <c r="N193" i="4"/>
  <c r="R193" i="4" s="1"/>
  <c r="P203" i="4"/>
  <c r="N197" i="4"/>
  <c r="S197" i="4" s="1"/>
  <c r="P199" i="4"/>
  <c r="P205" i="4"/>
  <c r="N211" i="4"/>
  <c r="O211" i="4" s="1"/>
  <c r="N213" i="4"/>
  <c r="P197" i="4"/>
  <c r="P201" i="4"/>
  <c r="N207" i="4"/>
  <c r="S207" i="4" s="1"/>
  <c r="N209" i="4"/>
  <c r="P211" i="4"/>
  <c r="P213" i="4"/>
  <c r="P177" i="4"/>
  <c r="P169" i="4"/>
  <c r="P173" i="4"/>
  <c r="P179" i="4"/>
  <c r="N167" i="4"/>
  <c r="R167" i="4" s="1"/>
  <c r="R197" i="4"/>
  <c r="S211" i="4"/>
  <c r="O213" i="4"/>
  <c r="S213" i="4"/>
  <c r="R213" i="4"/>
  <c r="O209" i="4"/>
  <c r="R209" i="4"/>
  <c r="S209" i="4"/>
  <c r="O205" i="4"/>
  <c r="S205" i="4"/>
  <c r="R205" i="4"/>
  <c r="R199" i="4"/>
  <c r="S201" i="4"/>
  <c r="R201" i="4"/>
  <c r="O195" i="4"/>
  <c r="H191" i="4"/>
  <c r="R191" i="4" s="1"/>
  <c r="P191" i="4"/>
  <c r="I193" i="4"/>
  <c r="I195" i="4"/>
  <c r="N169" i="4"/>
  <c r="N171" i="4"/>
  <c r="N173" i="4"/>
  <c r="N175" i="4"/>
  <c r="N177" i="4"/>
  <c r="N179" i="4"/>
  <c r="N181" i="4"/>
  <c r="N183" i="4"/>
  <c r="H161" i="4"/>
  <c r="R165" i="4"/>
  <c r="H177" i="4"/>
  <c r="H179" i="4"/>
  <c r="H181" i="4"/>
  <c r="H183" i="4"/>
  <c r="M150" i="4"/>
  <c r="G150" i="4"/>
  <c r="M149" i="4"/>
  <c r="G149" i="4"/>
  <c r="I149" i="4" s="1"/>
  <c r="C149" i="4"/>
  <c r="M146" i="4"/>
  <c r="G146" i="4"/>
  <c r="M145" i="4"/>
  <c r="G145" i="4"/>
  <c r="C145" i="4"/>
  <c r="C241" i="4"/>
  <c r="C239" i="4"/>
  <c r="C237" i="4"/>
  <c r="C235" i="4"/>
  <c r="C233" i="4"/>
  <c r="C227" i="4"/>
  <c r="C225" i="4"/>
  <c r="C223" i="4"/>
  <c r="C153" i="4"/>
  <c r="C151" i="4"/>
  <c r="C147" i="4"/>
  <c r="C143" i="4"/>
  <c r="C141" i="4"/>
  <c r="C135" i="4"/>
  <c r="C133" i="4"/>
  <c r="C131" i="4"/>
  <c r="C123" i="4"/>
  <c r="C121" i="4"/>
  <c r="C119" i="4"/>
  <c r="C117" i="4"/>
  <c r="C115" i="4"/>
  <c r="C109" i="4"/>
  <c r="C107" i="4"/>
  <c r="C105" i="4"/>
  <c r="M67" i="4"/>
  <c r="M66" i="4"/>
  <c r="B60" i="4"/>
  <c r="M65" i="4"/>
  <c r="M64" i="4"/>
  <c r="M63" i="4"/>
  <c r="G63" i="4"/>
  <c r="M62" i="4"/>
  <c r="G62" i="4"/>
  <c r="C62" i="4"/>
  <c r="R163" i="4" l="1"/>
  <c r="O199" i="4"/>
  <c r="R161" i="4"/>
  <c r="O163" i="4"/>
  <c r="S193" i="4"/>
  <c r="N62" i="4"/>
  <c r="S203" i="4"/>
  <c r="S165" i="4"/>
  <c r="O165" i="4"/>
  <c r="R203" i="4"/>
  <c r="H149" i="4"/>
  <c r="I62" i="4"/>
  <c r="I145" i="4"/>
  <c r="R211" i="4"/>
  <c r="S195" i="4"/>
  <c r="O207" i="4"/>
  <c r="O197" i="4"/>
  <c r="S167" i="4"/>
  <c r="O167" i="4"/>
  <c r="R207" i="4"/>
  <c r="O193" i="4"/>
  <c r="R179" i="4"/>
  <c r="O179" i="4"/>
  <c r="S179" i="4"/>
  <c r="R171" i="4"/>
  <c r="O171" i="4"/>
  <c r="S171" i="4"/>
  <c r="R177" i="4"/>
  <c r="O177" i="4"/>
  <c r="S177" i="4"/>
  <c r="R169" i="4"/>
  <c r="O169" i="4"/>
  <c r="S169" i="4"/>
  <c r="O183" i="4"/>
  <c r="S183" i="4"/>
  <c r="R183" i="4"/>
  <c r="R175" i="4"/>
  <c r="O175" i="4"/>
  <c r="S175" i="4"/>
  <c r="O181" i="4"/>
  <c r="R181" i="4"/>
  <c r="S181" i="4"/>
  <c r="R173" i="4"/>
  <c r="O173" i="4"/>
  <c r="S173" i="4"/>
  <c r="N149" i="4"/>
  <c r="O149" i="4" s="1"/>
  <c r="P149" i="4"/>
  <c r="P145" i="4"/>
  <c r="R149" i="4"/>
  <c r="P62" i="4"/>
  <c r="N145" i="4"/>
  <c r="H145" i="4"/>
  <c r="S62" i="4"/>
  <c r="R62" i="4"/>
  <c r="O62" i="4"/>
  <c r="H62" i="4"/>
  <c r="S149" i="4" l="1"/>
  <c r="R145" i="4"/>
  <c r="O145" i="4"/>
  <c r="S145" i="4"/>
  <c r="M242" i="4"/>
  <c r="G242" i="4"/>
  <c r="M241" i="4"/>
  <c r="G241" i="4"/>
  <c r="M240" i="4"/>
  <c r="G240" i="4"/>
  <c r="M239" i="4"/>
  <c r="G239" i="4"/>
  <c r="M238" i="4"/>
  <c r="G238" i="4"/>
  <c r="M237" i="4"/>
  <c r="G237" i="4"/>
  <c r="M236" i="4"/>
  <c r="G236" i="4"/>
  <c r="M235" i="4"/>
  <c r="G235" i="4"/>
  <c r="M234" i="4"/>
  <c r="G234" i="4"/>
  <c r="M233" i="4"/>
  <c r="G233" i="4"/>
  <c r="M232" i="4"/>
  <c r="G232" i="4"/>
  <c r="M231" i="4"/>
  <c r="G231" i="4"/>
  <c r="M230" i="4"/>
  <c r="G230" i="4"/>
  <c r="M229" i="4"/>
  <c r="G229" i="4"/>
  <c r="M228" i="4"/>
  <c r="G228" i="4"/>
  <c r="M227" i="4"/>
  <c r="G227" i="4"/>
  <c r="M226" i="4"/>
  <c r="G226" i="4"/>
  <c r="M225" i="4"/>
  <c r="G225" i="4"/>
  <c r="M224" i="4"/>
  <c r="G224" i="4"/>
  <c r="M223" i="4"/>
  <c r="G223" i="4"/>
  <c r="M97" i="4"/>
  <c r="G97" i="4"/>
  <c r="M96" i="4"/>
  <c r="G96" i="4"/>
  <c r="C96" i="4"/>
  <c r="M95" i="4"/>
  <c r="G95" i="4"/>
  <c r="M94" i="4"/>
  <c r="G94" i="4"/>
  <c r="C94" i="4"/>
  <c r="M93" i="4"/>
  <c r="G93" i="4"/>
  <c r="M92" i="4"/>
  <c r="G92" i="4"/>
  <c r="C92" i="4"/>
  <c r="M91" i="4"/>
  <c r="G91" i="4"/>
  <c r="M90" i="4"/>
  <c r="G90" i="4"/>
  <c r="C90" i="4"/>
  <c r="M89" i="4"/>
  <c r="G89" i="4"/>
  <c r="M88" i="4"/>
  <c r="G88" i="4"/>
  <c r="C88" i="4"/>
  <c r="M87" i="4"/>
  <c r="G87" i="4"/>
  <c r="M86" i="4"/>
  <c r="G86" i="4"/>
  <c r="C86" i="4"/>
  <c r="M85" i="4"/>
  <c r="G85" i="4"/>
  <c r="M84" i="4"/>
  <c r="G84" i="4"/>
  <c r="M83" i="4"/>
  <c r="G83" i="4"/>
  <c r="M82" i="4"/>
  <c r="G82" i="4"/>
  <c r="M81" i="4"/>
  <c r="G81" i="4"/>
  <c r="M80" i="4"/>
  <c r="G80" i="4"/>
  <c r="C80" i="4"/>
  <c r="M79" i="4"/>
  <c r="G79" i="4"/>
  <c r="M78" i="4"/>
  <c r="G78" i="4"/>
  <c r="C78" i="4"/>
  <c r="M77" i="4"/>
  <c r="G77" i="4"/>
  <c r="M76" i="4"/>
  <c r="P76" i="4" s="1"/>
  <c r="G76" i="4"/>
  <c r="C76" i="4"/>
  <c r="M203" i="3"/>
  <c r="G203" i="3"/>
  <c r="M202" i="3"/>
  <c r="G202" i="3"/>
  <c r="C202" i="3"/>
  <c r="M201" i="3"/>
  <c r="G201" i="3"/>
  <c r="M200" i="3"/>
  <c r="G200" i="3"/>
  <c r="C200" i="3"/>
  <c r="M199" i="3"/>
  <c r="G199" i="3"/>
  <c r="M198" i="3"/>
  <c r="G198" i="3"/>
  <c r="I198" i="3" s="1"/>
  <c r="C198" i="3"/>
  <c r="M197" i="3"/>
  <c r="G197" i="3"/>
  <c r="M196" i="3"/>
  <c r="G196" i="3"/>
  <c r="I196" i="3" s="1"/>
  <c r="C196" i="3"/>
  <c r="M195" i="3"/>
  <c r="G195" i="3"/>
  <c r="M194" i="3"/>
  <c r="G194" i="3"/>
  <c r="C194" i="3"/>
  <c r="M193" i="3"/>
  <c r="G193" i="3"/>
  <c r="M192" i="3"/>
  <c r="G192" i="3"/>
  <c r="C192" i="3"/>
  <c r="M191" i="3"/>
  <c r="G191" i="3"/>
  <c r="M190" i="3"/>
  <c r="G190" i="3"/>
  <c r="I190" i="3" s="1"/>
  <c r="M189" i="3"/>
  <c r="G189" i="3"/>
  <c r="M188" i="3"/>
  <c r="G188" i="3"/>
  <c r="I188" i="3" s="1"/>
  <c r="M187" i="3"/>
  <c r="G187" i="3"/>
  <c r="M186" i="3"/>
  <c r="G186" i="3"/>
  <c r="C186" i="3"/>
  <c r="M185" i="3"/>
  <c r="G185" i="3"/>
  <c r="M184" i="3"/>
  <c r="G184" i="3"/>
  <c r="I184" i="3" s="1"/>
  <c r="C184" i="3"/>
  <c r="M183" i="3"/>
  <c r="G183" i="3"/>
  <c r="M182" i="3"/>
  <c r="G182" i="3"/>
  <c r="C182" i="3"/>
  <c r="C174" i="3"/>
  <c r="C172" i="3"/>
  <c r="C170" i="3"/>
  <c r="C168" i="3"/>
  <c r="C166" i="3"/>
  <c r="C160" i="3"/>
  <c r="C158" i="3"/>
  <c r="C156" i="3"/>
  <c r="C148" i="3"/>
  <c r="C146" i="3"/>
  <c r="C144" i="3"/>
  <c r="C142" i="3"/>
  <c r="C140" i="3"/>
  <c r="C134" i="3"/>
  <c r="C132" i="3"/>
  <c r="C130" i="3"/>
  <c r="C121" i="3"/>
  <c r="C119" i="3"/>
  <c r="C117" i="3"/>
  <c r="C115" i="3"/>
  <c r="C113" i="3"/>
  <c r="C107" i="3"/>
  <c r="C105" i="3"/>
  <c r="C103" i="3"/>
  <c r="C93" i="3"/>
  <c r="C91" i="3"/>
  <c r="C89" i="3"/>
  <c r="C87" i="3"/>
  <c r="C85" i="3"/>
  <c r="C83" i="3"/>
  <c r="C77" i="3"/>
  <c r="C75" i="3"/>
  <c r="C73" i="3"/>
  <c r="C65" i="3"/>
  <c r="C63" i="3"/>
  <c r="C61" i="3"/>
  <c r="C59" i="3"/>
  <c r="C57" i="3"/>
  <c r="C55" i="3"/>
  <c r="C49" i="3"/>
  <c r="C47" i="3"/>
  <c r="C45" i="3"/>
  <c r="C37" i="3"/>
  <c r="C35" i="3"/>
  <c r="C33" i="3"/>
  <c r="C31" i="3"/>
  <c r="C29" i="3"/>
  <c r="C27" i="3"/>
  <c r="C21" i="3"/>
  <c r="C19" i="3"/>
  <c r="C17" i="3"/>
  <c r="C94" i="1"/>
  <c r="C92" i="1"/>
  <c r="C90" i="1"/>
  <c r="C88" i="1"/>
  <c r="C86" i="1"/>
  <c r="C84" i="1"/>
  <c r="C82" i="1"/>
  <c r="C80" i="1"/>
  <c r="C78" i="1"/>
  <c r="C76" i="1"/>
  <c r="C74" i="1"/>
  <c r="C72" i="1"/>
  <c r="C65" i="1"/>
  <c r="C63" i="1"/>
  <c r="C61" i="1"/>
  <c r="C59" i="1"/>
  <c r="C57" i="1"/>
  <c r="C55" i="1"/>
  <c r="C53" i="1"/>
  <c r="C51" i="1"/>
  <c r="C49" i="1"/>
  <c r="C47" i="1"/>
  <c r="C45" i="1"/>
  <c r="C43" i="1"/>
  <c r="C35" i="1"/>
  <c r="C33" i="1"/>
  <c r="C31" i="1"/>
  <c r="C29" i="1"/>
  <c r="C27" i="1"/>
  <c r="C25" i="1"/>
  <c r="C23" i="1"/>
  <c r="C21" i="1"/>
  <c r="C19" i="1"/>
  <c r="C17" i="1"/>
  <c r="C15" i="1"/>
  <c r="M76" i="3"/>
  <c r="M94" i="3"/>
  <c r="G94" i="3"/>
  <c r="M93" i="3"/>
  <c r="G93" i="3"/>
  <c r="M92" i="3"/>
  <c r="G92" i="3"/>
  <c r="M91" i="3"/>
  <c r="G91" i="3"/>
  <c r="M90" i="3"/>
  <c r="G90" i="3"/>
  <c r="M89" i="3"/>
  <c r="G89" i="3"/>
  <c r="H89" i="3" s="1"/>
  <c r="M88" i="3"/>
  <c r="G88" i="3"/>
  <c r="M87" i="3"/>
  <c r="G87" i="3"/>
  <c r="M86" i="3"/>
  <c r="G86" i="3"/>
  <c r="M85" i="3"/>
  <c r="G85" i="3"/>
  <c r="I85" i="3" s="1"/>
  <c r="M84" i="3"/>
  <c r="G84" i="3"/>
  <c r="M83" i="3"/>
  <c r="G83" i="3"/>
  <c r="I83" i="3" s="1"/>
  <c r="M82" i="3"/>
  <c r="G82" i="3"/>
  <c r="M81" i="3"/>
  <c r="I81" i="3"/>
  <c r="G81" i="3"/>
  <c r="H81" i="3" s="1"/>
  <c r="M80" i="3"/>
  <c r="G80" i="3"/>
  <c r="M79" i="3"/>
  <c r="G79" i="3"/>
  <c r="M78" i="3"/>
  <c r="G78" i="3"/>
  <c r="M77" i="3"/>
  <c r="G77" i="3"/>
  <c r="G76" i="3"/>
  <c r="M75" i="3"/>
  <c r="G75" i="3"/>
  <c r="M74" i="3"/>
  <c r="G74" i="3"/>
  <c r="M73" i="3"/>
  <c r="G73" i="3"/>
  <c r="I73" i="3" s="1"/>
  <c r="C46" i="4"/>
  <c r="C68" i="4"/>
  <c r="C66" i="4"/>
  <c r="C64" i="4"/>
  <c r="C58" i="4"/>
  <c r="C56" i="4"/>
  <c r="C50" i="4"/>
  <c r="C48" i="4"/>
  <c r="C20" i="4"/>
  <c r="C22" i="4"/>
  <c r="C28" i="4"/>
  <c r="C32" i="4"/>
  <c r="C34" i="4"/>
  <c r="C36" i="4"/>
  <c r="C38" i="4"/>
  <c r="C18" i="4"/>
  <c r="M122" i="4"/>
  <c r="M121" i="4"/>
  <c r="N93" i="3" l="1"/>
  <c r="O93" i="3" s="1"/>
  <c r="P190" i="3"/>
  <c r="P198" i="3"/>
  <c r="P89" i="3"/>
  <c r="P93" i="3"/>
  <c r="P182" i="3"/>
  <c r="P81" i="3"/>
  <c r="I77" i="3"/>
  <c r="I89" i="3"/>
  <c r="I91" i="3"/>
  <c r="I93" i="3"/>
  <c r="H182" i="3"/>
  <c r="I192" i="3"/>
  <c r="I200" i="3"/>
  <c r="H73" i="3"/>
  <c r="I182" i="3"/>
  <c r="I94" i="4"/>
  <c r="I233" i="4"/>
  <c r="I235" i="4"/>
  <c r="P202" i="3"/>
  <c r="P196" i="3"/>
  <c r="P188" i="3"/>
  <c r="P186" i="3"/>
  <c r="P194" i="3"/>
  <c r="I80" i="4"/>
  <c r="P96" i="4"/>
  <c r="N223" i="4"/>
  <c r="S223" i="4" s="1"/>
  <c r="N227" i="4"/>
  <c r="S227" i="4" s="1"/>
  <c r="P229" i="4"/>
  <c r="I96" i="4"/>
  <c r="P237" i="4"/>
  <c r="N73" i="3"/>
  <c r="S73" i="3" s="1"/>
  <c r="I75" i="3"/>
  <c r="H77" i="3"/>
  <c r="N77" i="3"/>
  <c r="O77" i="3" s="1"/>
  <c r="H85" i="3"/>
  <c r="H93" i="3"/>
  <c r="P73" i="3"/>
  <c r="I79" i="3"/>
  <c r="I87" i="3"/>
  <c r="H94" i="4"/>
  <c r="P231" i="4"/>
  <c r="P85" i="3"/>
  <c r="P184" i="3"/>
  <c r="I186" i="3"/>
  <c r="P192" i="3"/>
  <c r="I194" i="3"/>
  <c r="P200" i="3"/>
  <c r="I202" i="3"/>
  <c r="H82" i="4"/>
  <c r="N88" i="4"/>
  <c r="O88" i="4" s="1"/>
  <c r="H90" i="4"/>
  <c r="N225" i="4"/>
  <c r="O225" i="4" s="1"/>
  <c r="I229" i="4"/>
  <c r="H225" i="4"/>
  <c r="N89" i="3"/>
  <c r="O89" i="3" s="1"/>
  <c r="N85" i="3"/>
  <c r="O85" i="3" s="1"/>
  <c r="P79" i="3"/>
  <c r="N231" i="4"/>
  <c r="S231" i="4" s="1"/>
  <c r="H80" i="4"/>
  <c r="P80" i="4"/>
  <c r="N82" i="4"/>
  <c r="R82" i="4" s="1"/>
  <c r="I84" i="4"/>
  <c r="N90" i="4"/>
  <c r="R90" i="4" s="1"/>
  <c r="H96" i="4"/>
  <c r="I225" i="4"/>
  <c r="P233" i="4"/>
  <c r="P235" i="4"/>
  <c r="I239" i="4"/>
  <c r="I241" i="4"/>
  <c r="I82" i="4"/>
  <c r="I237" i="4"/>
  <c r="I76" i="4"/>
  <c r="P78" i="4"/>
  <c r="P225" i="4"/>
  <c r="N237" i="4"/>
  <c r="S237" i="4" s="1"/>
  <c r="P241" i="4"/>
  <c r="I78" i="4"/>
  <c r="N84" i="4"/>
  <c r="R84" i="4" s="1"/>
  <c r="I86" i="4"/>
  <c r="P90" i="4"/>
  <c r="H92" i="4"/>
  <c r="I223" i="4"/>
  <c r="I227" i="4"/>
  <c r="N229" i="4"/>
  <c r="N235" i="4"/>
  <c r="R235" i="4" s="1"/>
  <c r="H237" i="4"/>
  <c r="N241" i="4"/>
  <c r="N86" i="4"/>
  <c r="O86" i="4" s="1"/>
  <c r="I88" i="4"/>
  <c r="P223" i="4"/>
  <c r="P227" i="4"/>
  <c r="H229" i="4"/>
  <c r="I231" i="4"/>
  <c r="N233" i="4"/>
  <c r="P239" i="4"/>
  <c r="H241" i="4"/>
  <c r="H233" i="4"/>
  <c r="N239" i="4"/>
  <c r="H223" i="4"/>
  <c r="H227" i="4"/>
  <c r="H231" i="4"/>
  <c r="H235" i="4"/>
  <c r="H239" i="4"/>
  <c r="H76" i="4"/>
  <c r="H78" i="4"/>
  <c r="P86" i="4"/>
  <c r="P88" i="4"/>
  <c r="N76" i="4"/>
  <c r="S76" i="4" s="1"/>
  <c r="N80" i="4"/>
  <c r="S80" i="4" s="1"/>
  <c r="H84" i="4"/>
  <c r="H86" i="4"/>
  <c r="H88" i="4"/>
  <c r="I90" i="4"/>
  <c r="I92" i="4"/>
  <c r="P94" i="4"/>
  <c r="P84" i="4"/>
  <c r="N78" i="4"/>
  <c r="S78" i="4" s="1"/>
  <c r="P82" i="4"/>
  <c r="P92" i="4"/>
  <c r="S82" i="4"/>
  <c r="O80" i="4"/>
  <c r="N92" i="4"/>
  <c r="N94" i="4"/>
  <c r="N96" i="4"/>
  <c r="N184" i="3"/>
  <c r="N186" i="3"/>
  <c r="N188" i="3"/>
  <c r="N192" i="3"/>
  <c r="N194" i="3"/>
  <c r="N196" i="3"/>
  <c r="N198" i="3"/>
  <c r="N200" i="3"/>
  <c r="N202" i="3"/>
  <c r="N182" i="3"/>
  <c r="H184" i="3"/>
  <c r="H186" i="3"/>
  <c r="H188" i="3"/>
  <c r="H190" i="3"/>
  <c r="H192" i="3"/>
  <c r="H194" i="3"/>
  <c r="H196" i="3"/>
  <c r="H198" i="3"/>
  <c r="H200" i="3"/>
  <c r="H202" i="3"/>
  <c r="N190" i="3"/>
  <c r="N81" i="3"/>
  <c r="O81" i="3" s="1"/>
  <c r="N75" i="3"/>
  <c r="P77" i="3"/>
  <c r="P83" i="3"/>
  <c r="P87" i="3"/>
  <c r="P91" i="3"/>
  <c r="N79" i="3"/>
  <c r="N83" i="3"/>
  <c r="N87" i="3"/>
  <c r="R87" i="3" s="1"/>
  <c r="N91" i="3"/>
  <c r="P75" i="3"/>
  <c r="S77" i="3"/>
  <c r="R77" i="3"/>
  <c r="R93" i="3"/>
  <c r="S93" i="3"/>
  <c r="H79" i="3"/>
  <c r="H83" i="3"/>
  <c r="H87" i="3"/>
  <c r="H91" i="3"/>
  <c r="H75" i="3"/>
  <c r="M134" i="4"/>
  <c r="M108" i="4"/>
  <c r="M154" i="4"/>
  <c r="G154" i="4"/>
  <c r="M153" i="4"/>
  <c r="G153" i="4"/>
  <c r="M152" i="4"/>
  <c r="G152" i="4"/>
  <c r="M151" i="4"/>
  <c r="G151" i="4"/>
  <c r="M148" i="4"/>
  <c r="G148" i="4"/>
  <c r="M147" i="4"/>
  <c r="G147" i="4"/>
  <c r="M144" i="4"/>
  <c r="G144" i="4"/>
  <c r="M143" i="4"/>
  <c r="G143" i="4"/>
  <c r="M142" i="4"/>
  <c r="G142" i="4"/>
  <c r="M141" i="4"/>
  <c r="G141" i="4"/>
  <c r="M140" i="4"/>
  <c r="G140" i="4"/>
  <c r="M139" i="4"/>
  <c r="G139" i="4"/>
  <c r="M138" i="4"/>
  <c r="G138" i="4"/>
  <c r="M137" i="4"/>
  <c r="G137" i="4"/>
  <c r="M136" i="4"/>
  <c r="G136" i="4"/>
  <c r="M135" i="4"/>
  <c r="G135" i="4"/>
  <c r="G134" i="4"/>
  <c r="M133" i="4"/>
  <c r="G133" i="4"/>
  <c r="M132" i="4"/>
  <c r="G132" i="4"/>
  <c r="M131" i="4"/>
  <c r="G131" i="4"/>
  <c r="M124" i="4"/>
  <c r="G124" i="4"/>
  <c r="M123" i="4"/>
  <c r="G123" i="4"/>
  <c r="G122" i="4"/>
  <c r="P121" i="4"/>
  <c r="G121" i="4"/>
  <c r="M120" i="4"/>
  <c r="G120" i="4"/>
  <c r="M119" i="4"/>
  <c r="G119" i="4"/>
  <c r="M118" i="4"/>
  <c r="G118" i="4"/>
  <c r="M117" i="4"/>
  <c r="G117" i="4"/>
  <c r="M116" i="4"/>
  <c r="G116" i="4"/>
  <c r="M115" i="4"/>
  <c r="G115" i="4"/>
  <c r="M114" i="4"/>
  <c r="G114" i="4"/>
  <c r="M113" i="4"/>
  <c r="G113" i="4"/>
  <c r="M112" i="4"/>
  <c r="G112" i="4"/>
  <c r="M111" i="4"/>
  <c r="G111" i="4"/>
  <c r="M110" i="4"/>
  <c r="G110" i="4"/>
  <c r="M109" i="4"/>
  <c r="G109" i="4"/>
  <c r="G108" i="4"/>
  <c r="M107" i="4"/>
  <c r="G107" i="4"/>
  <c r="M106" i="4"/>
  <c r="G106" i="4"/>
  <c r="M105" i="4"/>
  <c r="G105" i="4"/>
  <c r="S90" i="4" l="1"/>
  <c r="R227" i="4"/>
  <c r="S89" i="3"/>
  <c r="R81" i="3"/>
  <c r="R73" i="3"/>
  <c r="S84" i="4"/>
  <c r="R78" i="4"/>
  <c r="R86" i="4"/>
  <c r="R223" i="4"/>
  <c r="O84" i="4"/>
  <c r="S88" i="4"/>
  <c r="R88" i="4"/>
  <c r="O90" i="4"/>
  <c r="O227" i="4"/>
  <c r="R237" i="4"/>
  <c r="O237" i="4"/>
  <c r="R225" i="4"/>
  <c r="S81" i="3"/>
  <c r="R80" i="4"/>
  <c r="S91" i="3"/>
  <c r="O91" i="3"/>
  <c r="S75" i="3"/>
  <c r="O75" i="3"/>
  <c r="O78" i="4"/>
  <c r="R231" i="4"/>
  <c r="S225" i="4"/>
  <c r="O231" i="4"/>
  <c r="R89" i="3"/>
  <c r="S87" i="3"/>
  <c r="O87" i="3"/>
  <c r="S85" i="3"/>
  <c r="R85" i="3"/>
  <c r="S83" i="3"/>
  <c r="O83" i="3"/>
  <c r="R83" i="3"/>
  <c r="S79" i="3"/>
  <c r="O79" i="3"/>
  <c r="S86" i="4"/>
  <c r="O82" i="4"/>
  <c r="S229" i="4"/>
  <c r="R229" i="4"/>
  <c r="O229" i="4"/>
  <c r="S233" i="4"/>
  <c r="R233" i="4"/>
  <c r="O233" i="4"/>
  <c r="S241" i="4"/>
  <c r="R241" i="4"/>
  <c r="O241" i="4"/>
  <c r="S235" i="4"/>
  <c r="O235" i="4"/>
  <c r="S239" i="4"/>
  <c r="O239" i="4"/>
  <c r="R239" i="4"/>
  <c r="I105" i="4"/>
  <c r="P105" i="4"/>
  <c r="R76" i="4"/>
  <c r="O94" i="4"/>
  <c r="R94" i="4"/>
  <c r="S94" i="4"/>
  <c r="O96" i="4"/>
  <c r="S96" i="4"/>
  <c r="R96" i="4"/>
  <c r="O92" i="4"/>
  <c r="R92" i="4"/>
  <c r="S92" i="4"/>
  <c r="I121" i="4"/>
  <c r="H107" i="4"/>
  <c r="I143" i="4"/>
  <c r="O198" i="3"/>
  <c r="S198" i="3"/>
  <c r="R198" i="3"/>
  <c r="S188" i="3"/>
  <c r="R188" i="3"/>
  <c r="O188" i="3"/>
  <c r="R200" i="3"/>
  <c r="O200" i="3"/>
  <c r="S200" i="3"/>
  <c r="R182" i="3"/>
  <c r="S182" i="3"/>
  <c r="R196" i="3"/>
  <c r="O196" i="3"/>
  <c r="S196" i="3"/>
  <c r="O186" i="3"/>
  <c r="S186" i="3"/>
  <c r="R186" i="3"/>
  <c r="S192" i="3"/>
  <c r="O192" i="3"/>
  <c r="R192" i="3"/>
  <c r="S190" i="3"/>
  <c r="R190" i="3"/>
  <c r="O190" i="3"/>
  <c r="O202" i="3"/>
  <c r="S202" i="3"/>
  <c r="R202" i="3"/>
  <c r="R194" i="3"/>
  <c r="O194" i="3"/>
  <c r="S194" i="3"/>
  <c r="R184" i="3"/>
  <c r="O184" i="3"/>
  <c r="S184" i="3"/>
  <c r="R75" i="3"/>
  <c r="R91" i="3"/>
  <c r="R79" i="3"/>
  <c r="I151" i="4"/>
  <c r="I153" i="4"/>
  <c r="H123" i="4"/>
  <c r="H131" i="4"/>
  <c r="P135" i="4"/>
  <c r="P147" i="4"/>
  <c r="H109" i="4"/>
  <c r="H111" i="4"/>
  <c r="H137" i="4"/>
  <c r="I139" i="4"/>
  <c r="I107" i="4"/>
  <c r="I109" i="4"/>
  <c r="H115" i="4"/>
  <c r="I137" i="4"/>
  <c r="I115" i="4"/>
  <c r="H117" i="4"/>
  <c r="P123" i="4"/>
  <c r="I135" i="4"/>
  <c r="P137" i="4"/>
  <c r="H141" i="4"/>
  <c r="H147" i="4"/>
  <c r="H105" i="4"/>
  <c r="I113" i="4"/>
  <c r="P115" i="4"/>
  <c r="I117" i="4"/>
  <c r="H119" i="4"/>
  <c r="H121" i="4"/>
  <c r="I133" i="4"/>
  <c r="P143" i="4"/>
  <c r="I147" i="4"/>
  <c r="I123" i="4"/>
  <c r="H139" i="4"/>
  <c r="I111" i="4"/>
  <c r="H113" i="4"/>
  <c r="I119" i="4"/>
  <c r="I131" i="4"/>
  <c r="H133" i="4"/>
  <c r="H135" i="4"/>
  <c r="I141" i="4"/>
  <c r="H143" i="4"/>
  <c r="P131" i="4"/>
  <c r="P117" i="4"/>
  <c r="P109" i="4"/>
  <c r="P139" i="4"/>
  <c r="P151" i="4"/>
  <c r="P153" i="4"/>
  <c r="P133" i="4"/>
  <c r="P141" i="4"/>
  <c r="P111" i="4"/>
  <c r="P119" i="4"/>
  <c r="P113" i="4"/>
  <c r="P107" i="4"/>
  <c r="N105" i="4"/>
  <c r="S105" i="4" s="1"/>
  <c r="N107" i="4"/>
  <c r="O107" i="4" s="1"/>
  <c r="N109" i="4"/>
  <c r="O109" i="4" s="1"/>
  <c r="N111" i="4"/>
  <c r="O111" i="4" s="1"/>
  <c r="N113" i="4"/>
  <c r="O113" i="4" s="1"/>
  <c r="N115" i="4"/>
  <c r="O115" i="4" s="1"/>
  <c r="N117" i="4"/>
  <c r="O117" i="4" s="1"/>
  <c r="N119" i="4"/>
  <c r="O119" i="4" s="1"/>
  <c r="N121" i="4"/>
  <c r="O121" i="4" s="1"/>
  <c r="N123" i="4"/>
  <c r="O123" i="4" s="1"/>
  <c r="N131" i="4"/>
  <c r="S131" i="4" s="1"/>
  <c r="N133" i="4"/>
  <c r="O133" i="4" s="1"/>
  <c r="N135" i="4"/>
  <c r="O135" i="4" s="1"/>
  <c r="N137" i="4"/>
  <c r="O137" i="4" s="1"/>
  <c r="N139" i="4"/>
  <c r="O139" i="4" s="1"/>
  <c r="N141" i="4"/>
  <c r="O141" i="4" s="1"/>
  <c r="N143" i="4"/>
  <c r="O143" i="4" s="1"/>
  <c r="N147" i="4"/>
  <c r="O147" i="4" s="1"/>
  <c r="N151" i="4"/>
  <c r="O151" i="4" s="1"/>
  <c r="N153" i="4"/>
  <c r="O153" i="4" s="1"/>
  <c r="H151" i="4"/>
  <c r="H153" i="4"/>
  <c r="M49" i="4"/>
  <c r="M69" i="4"/>
  <c r="G69" i="4"/>
  <c r="M68" i="4"/>
  <c r="G68" i="4"/>
  <c r="G67" i="4"/>
  <c r="G66" i="4"/>
  <c r="G65" i="4"/>
  <c r="G64" i="4"/>
  <c r="M61" i="4"/>
  <c r="G61" i="4"/>
  <c r="M60" i="4"/>
  <c r="G60" i="4"/>
  <c r="M59" i="4"/>
  <c r="G59" i="4"/>
  <c r="M58" i="4"/>
  <c r="G58" i="4"/>
  <c r="M57" i="4"/>
  <c r="G57" i="4"/>
  <c r="M56" i="4"/>
  <c r="G56" i="4"/>
  <c r="M55" i="4"/>
  <c r="G55" i="4"/>
  <c r="M54" i="4"/>
  <c r="G54" i="4"/>
  <c r="M53" i="4"/>
  <c r="G53" i="4"/>
  <c r="M52" i="4"/>
  <c r="G52" i="4"/>
  <c r="M51" i="4"/>
  <c r="G51" i="4"/>
  <c r="M50" i="4"/>
  <c r="G50" i="4"/>
  <c r="G49" i="4"/>
  <c r="M48" i="4"/>
  <c r="G48" i="4"/>
  <c r="M47" i="4"/>
  <c r="G47" i="4"/>
  <c r="M46" i="4"/>
  <c r="G46" i="4"/>
  <c r="M39" i="4"/>
  <c r="G39" i="4"/>
  <c r="M38" i="4"/>
  <c r="G38" i="4"/>
  <c r="M37" i="4"/>
  <c r="G37" i="4"/>
  <c r="M36" i="4"/>
  <c r="G36" i="4"/>
  <c r="M35" i="4"/>
  <c r="G35" i="4"/>
  <c r="M34" i="4"/>
  <c r="G34" i="4"/>
  <c r="M33" i="4"/>
  <c r="G33" i="4"/>
  <c r="M32" i="4"/>
  <c r="G32" i="4"/>
  <c r="M31" i="4"/>
  <c r="G31" i="4"/>
  <c r="M30" i="4"/>
  <c r="G30" i="4"/>
  <c r="M29" i="4"/>
  <c r="G29" i="4"/>
  <c r="M28" i="4"/>
  <c r="G28" i="4"/>
  <c r="M27" i="4"/>
  <c r="G27" i="4"/>
  <c r="M26" i="4"/>
  <c r="G26" i="4"/>
  <c r="M25" i="4"/>
  <c r="G25" i="4"/>
  <c r="M24" i="4"/>
  <c r="G24" i="4"/>
  <c r="M23" i="4"/>
  <c r="G23" i="4"/>
  <c r="M22" i="4"/>
  <c r="G22" i="4"/>
  <c r="G21" i="4"/>
  <c r="M20" i="4"/>
  <c r="G20" i="4"/>
  <c r="M19" i="4"/>
  <c r="G19" i="4"/>
  <c r="M18" i="4"/>
  <c r="G18" i="4"/>
  <c r="R131" i="4" l="1"/>
  <c r="I54" i="4"/>
  <c r="S141" i="4"/>
  <c r="R141" i="4"/>
  <c r="S147" i="4"/>
  <c r="R147" i="4"/>
  <c r="S137" i="4"/>
  <c r="R137" i="4"/>
  <c r="S143" i="4"/>
  <c r="R143" i="4"/>
  <c r="S135" i="4"/>
  <c r="R135" i="4"/>
  <c r="S153" i="4"/>
  <c r="R153" i="4"/>
  <c r="S133" i="4"/>
  <c r="R133" i="4"/>
  <c r="S151" i="4"/>
  <c r="R151" i="4"/>
  <c r="S139" i="4"/>
  <c r="R139" i="4"/>
  <c r="I22" i="4"/>
  <c r="H26" i="4"/>
  <c r="H30" i="4"/>
  <c r="H56" i="4"/>
  <c r="I64" i="4"/>
  <c r="I24" i="4"/>
  <c r="I28" i="4"/>
  <c r="I32" i="4"/>
  <c r="P22" i="4"/>
  <c r="N18" i="4"/>
  <c r="S18" i="4" s="1"/>
  <c r="N22" i="4"/>
  <c r="P18" i="4"/>
  <c r="P24" i="4"/>
  <c r="P28" i="4"/>
  <c r="N32" i="4"/>
  <c r="O32" i="4" s="1"/>
  <c r="P34" i="4"/>
  <c r="P46" i="4"/>
  <c r="I50" i="4"/>
  <c r="H66" i="4"/>
  <c r="I18" i="4"/>
  <c r="I48" i="4"/>
  <c r="I34" i="4"/>
  <c r="I56" i="4"/>
  <c r="H58" i="4"/>
  <c r="I66" i="4"/>
  <c r="H68" i="4"/>
  <c r="I36" i="4"/>
  <c r="H38" i="4"/>
  <c r="H46" i="4"/>
  <c r="H50" i="4"/>
  <c r="H52" i="4"/>
  <c r="I58" i="4"/>
  <c r="H60" i="4"/>
  <c r="P66" i="4"/>
  <c r="I68" i="4"/>
  <c r="H20" i="4"/>
  <c r="P26" i="4"/>
  <c r="P36" i="4"/>
  <c r="I46" i="4"/>
  <c r="H48" i="4"/>
  <c r="I52" i="4"/>
  <c r="H54" i="4"/>
  <c r="I60" i="4"/>
  <c r="H64" i="4"/>
  <c r="P68" i="4"/>
  <c r="R105" i="4"/>
  <c r="R123" i="4"/>
  <c r="S123" i="4"/>
  <c r="R121" i="4"/>
  <c r="S121" i="4"/>
  <c r="R119" i="4"/>
  <c r="S119" i="4"/>
  <c r="S117" i="4"/>
  <c r="R117" i="4"/>
  <c r="R115" i="4"/>
  <c r="S115" i="4"/>
  <c r="S113" i="4"/>
  <c r="R113" i="4"/>
  <c r="R111" i="4"/>
  <c r="S111" i="4"/>
  <c r="S109" i="4"/>
  <c r="R109" i="4"/>
  <c r="R107" i="4"/>
  <c r="S107" i="4"/>
  <c r="P38" i="4"/>
  <c r="N36" i="4"/>
  <c r="O36" i="4" s="1"/>
  <c r="N34" i="4"/>
  <c r="O34" i="4" s="1"/>
  <c r="P64" i="4"/>
  <c r="P56" i="4"/>
  <c r="P54" i="4"/>
  <c r="P48" i="4"/>
  <c r="P50" i="4"/>
  <c r="P58" i="4"/>
  <c r="P52" i="4"/>
  <c r="P60" i="4"/>
  <c r="N46" i="4"/>
  <c r="S46" i="4" s="1"/>
  <c r="N48" i="4"/>
  <c r="O48" i="4" s="1"/>
  <c r="N50" i="4"/>
  <c r="O50" i="4" s="1"/>
  <c r="N52" i="4"/>
  <c r="O52" i="4" s="1"/>
  <c r="N54" i="4"/>
  <c r="O54" i="4" s="1"/>
  <c r="N56" i="4"/>
  <c r="O56" i="4" s="1"/>
  <c r="N58" i="4"/>
  <c r="O58" i="4" s="1"/>
  <c r="N60" i="4"/>
  <c r="O60" i="4" s="1"/>
  <c r="N64" i="4"/>
  <c r="O64" i="4" s="1"/>
  <c r="N66" i="4"/>
  <c r="O66" i="4" s="1"/>
  <c r="N68" i="4"/>
  <c r="O68" i="4" s="1"/>
  <c r="P32" i="4"/>
  <c r="P30" i="4"/>
  <c r="N30" i="4"/>
  <c r="O30" i="4" s="1"/>
  <c r="N28" i="4"/>
  <c r="O28" i="4" s="1"/>
  <c r="N26" i="4"/>
  <c r="O26" i="4" s="1"/>
  <c r="N24" i="4"/>
  <c r="O24" i="4" s="1"/>
  <c r="P20" i="4"/>
  <c r="N38" i="4"/>
  <c r="O38" i="4" s="1"/>
  <c r="N20" i="4"/>
  <c r="O20" i="4" s="1"/>
  <c r="H18" i="4"/>
  <c r="H36" i="4"/>
  <c r="H22" i="4"/>
  <c r="H24" i="4"/>
  <c r="H28" i="4"/>
  <c r="H32" i="4"/>
  <c r="H34" i="4"/>
  <c r="I20" i="4"/>
  <c r="I26" i="4"/>
  <c r="I30" i="4"/>
  <c r="I38" i="4"/>
  <c r="M133" i="3"/>
  <c r="M106" i="3"/>
  <c r="M135" i="3"/>
  <c r="M134" i="3"/>
  <c r="M159" i="3"/>
  <c r="S32" i="4" l="1"/>
  <c r="R18" i="4"/>
  <c r="R32" i="4"/>
  <c r="S22" i="4"/>
  <c r="O22" i="4"/>
  <c r="R22" i="4"/>
  <c r="R46" i="4"/>
  <c r="S26" i="4"/>
  <c r="R26" i="4"/>
  <c r="S60" i="4"/>
  <c r="R60" i="4"/>
  <c r="R28" i="4"/>
  <c r="S28" i="4"/>
  <c r="S50" i="4"/>
  <c r="R50" i="4"/>
  <c r="R36" i="4"/>
  <c r="S36" i="4"/>
  <c r="S66" i="4"/>
  <c r="R66" i="4"/>
  <c r="R20" i="4"/>
  <c r="S20" i="4"/>
  <c r="S52" i="4"/>
  <c r="R52" i="4"/>
  <c r="S34" i="4"/>
  <c r="R34" i="4"/>
  <c r="S38" i="4"/>
  <c r="R38" i="4"/>
  <c r="S68" i="4"/>
  <c r="R68" i="4"/>
  <c r="S58" i="4"/>
  <c r="R58" i="4"/>
  <c r="S30" i="4"/>
  <c r="R30" i="4"/>
  <c r="S56" i="4"/>
  <c r="R56" i="4"/>
  <c r="S48" i="4"/>
  <c r="R48" i="4"/>
  <c r="R24" i="4"/>
  <c r="S24" i="4"/>
  <c r="S64" i="4"/>
  <c r="R64" i="4"/>
  <c r="S54" i="4"/>
  <c r="R54" i="4"/>
  <c r="M20" i="3"/>
  <c r="M175" i="3"/>
  <c r="G175" i="3"/>
  <c r="M174" i="3"/>
  <c r="G174" i="3"/>
  <c r="M173" i="3"/>
  <c r="G173" i="3"/>
  <c r="M172" i="3"/>
  <c r="G172" i="3"/>
  <c r="M171" i="3"/>
  <c r="G171" i="3"/>
  <c r="M170" i="3"/>
  <c r="G170" i="3"/>
  <c r="M169" i="3"/>
  <c r="G169" i="3"/>
  <c r="M168" i="3"/>
  <c r="G168" i="3"/>
  <c r="M167" i="3"/>
  <c r="G167" i="3"/>
  <c r="M166" i="3"/>
  <c r="G166" i="3"/>
  <c r="M165" i="3"/>
  <c r="G165" i="3"/>
  <c r="M164" i="3"/>
  <c r="G164" i="3"/>
  <c r="M163" i="3"/>
  <c r="G163" i="3"/>
  <c r="M162" i="3"/>
  <c r="G162" i="3"/>
  <c r="M161" i="3"/>
  <c r="G161" i="3"/>
  <c r="M160" i="3"/>
  <c r="G160" i="3"/>
  <c r="G159" i="3"/>
  <c r="M158" i="3"/>
  <c r="P158" i="3" s="1"/>
  <c r="G158" i="3"/>
  <c r="M157" i="3"/>
  <c r="G157" i="3"/>
  <c r="M156" i="3"/>
  <c r="G156" i="3"/>
  <c r="M149" i="3"/>
  <c r="G149" i="3"/>
  <c r="M148" i="3"/>
  <c r="G148" i="3"/>
  <c r="M147" i="3"/>
  <c r="G147" i="3"/>
  <c r="M146" i="3"/>
  <c r="G146" i="3"/>
  <c r="M145" i="3"/>
  <c r="G145" i="3"/>
  <c r="M144" i="3"/>
  <c r="G144" i="3"/>
  <c r="M143" i="3"/>
  <c r="G143" i="3"/>
  <c r="M142" i="3"/>
  <c r="G142" i="3"/>
  <c r="M141" i="3"/>
  <c r="G141" i="3"/>
  <c r="M140" i="3"/>
  <c r="G140" i="3"/>
  <c r="M139" i="3"/>
  <c r="G139" i="3"/>
  <c r="M138" i="3"/>
  <c r="G138" i="3"/>
  <c r="M137" i="3"/>
  <c r="G137" i="3"/>
  <c r="M136" i="3"/>
  <c r="G136" i="3"/>
  <c r="G135" i="3"/>
  <c r="G134" i="3"/>
  <c r="G133" i="3"/>
  <c r="M132" i="3"/>
  <c r="G132" i="3"/>
  <c r="M131" i="3"/>
  <c r="G131" i="3"/>
  <c r="M130" i="3"/>
  <c r="G130" i="3"/>
  <c r="M122" i="3"/>
  <c r="G122" i="3"/>
  <c r="M121" i="3"/>
  <c r="G121" i="3"/>
  <c r="M120" i="3"/>
  <c r="G120" i="3"/>
  <c r="M119" i="3"/>
  <c r="G119" i="3"/>
  <c r="M118" i="3"/>
  <c r="G118" i="3"/>
  <c r="M117" i="3"/>
  <c r="G117" i="3"/>
  <c r="M116" i="3"/>
  <c r="G116" i="3"/>
  <c r="M115" i="3"/>
  <c r="G115" i="3"/>
  <c r="M114" i="3"/>
  <c r="G114" i="3"/>
  <c r="M113" i="3"/>
  <c r="G113" i="3"/>
  <c r="M112" i="3"/>
  <c r="G112" i="3"/>
  <c r="M111" i="3"/>
  <c r="G111" i="3"/>
  <c r="M110" i="3"/>
  <c r="G110" i="3"/>
  <c r="M109" i="3"/>
  <c r="G109" i="3"/>
  <c r="M108" i="3"/>
  <c r="G108" i="3"/>
  <c r="M107" i="3"/>
  <c r="G107" i="3"/>
  <c r="G106" i="3"/>
  <c r="M105" i="3"/>
  <c r="G105" i="3"/>
  <c r="M104" i="3"/>
  <c r="G104" i="3"/>
  <c r="M103" i="3"/>
  <c r="G103" i="3"/>
  <c r="M66" i="3"/>
  <c r="G66" i="3"/>
  <c r="M65" i="3"/>
  <c r="G65" i="3"/>
  <c r="M64" i="3"/>
  <c r="G64" i="3"/>
  <c r="M63" i="3"/>
  <c r="G63" i="3"/>
  <c r="M62" i="3"/>
  <c r="G62" i="3"/>
  <c r="M61" i="3"/>
  <c r="G61" i="3"/>
  <c r="M60" i="3"/>
  <c r="G60" i="3"/>
  <c r="M59" i="3"/>
  <c r="G59" i="3"/>
  <c r="M58" i="3"/>
  <c r="G58" i="3"/>
  <c r="M57" i="3"/>
  <c r="G57" i="3"/>
  <c r="M56" i="3"/>
  <c r="G56" i="3"/>
  <c r="M55" i="3"/>
  <c r="G55" i="3"/>
  <c r="M54" i="3"/>
  <c r="G54" i="3"/>
  <c r="M53" i="3"/>
  <c r="G53" i="3"/>
  <c r="M52" i="3"/>
  <c r="G52" i="3"/>
  <c r="M51" i="3"/>
  <c r="G51" i="3"/>
  <c r="M50" i="3"/>
  <c r="G50" i="3"/>
  <c r="M49" i="3"/>
  <c r="G49" i="3"/>
  <c r="M48" i="3"/>
  <c r="G48" i="3"/>
  <c r="M47" i="3"/>
  <c r="G47" i="3"/>
  <c r="M46" i="3"/>
  <c r="G46" i="3"/>
  <c r="M45" i="3"/>
  <c r="G45" i="3"/>
  <c r="M26" i="3"/>
  <c r="N25" i="3" s="1"/>
  <c r="O25" i="3" s="1"/>
  <c r="G26" i="3"/>
  <c r="M25" i="3"/>
  <c r="G25" i="3"/>
  <c r="M38" i="3"/>
  <c r="G38" i="3"/>
  <c r="M37" i="3"/>
  <c r="G37" i="3"/>
  <c r="M36" i="3"/>
  <c r="G36" i="3"/>
  <c r="M35" i="3"/>
  <c r="G35" i="3"/>
  <c r="M34" i="3"/>
  <c r="G34" i="3"/>
  <c r="M33" i="3"/>
  <c r="G33" i="3"/>
  <c r="M32" i="3"/>
  <c r="G32" i="3"/>
  <c r="M31" i="3"/>
  <c r="G31" i="3"/>
  <c r="M30" i="3"/>
  <c r="G30" i="3"/>
  <c r="M29" i="3"/>
  <c r="G29" i="3"/>
  <c r="M28" i="3"/>
  <c r="G28" i="3"/>
  <c r="M27" i="3"/>
  <c r="G27" i="3"/>
  <c r="M24" i="3"/>
  <c r="G24" i="3"/>
  <c r="M23" i="3"/>
  <c r="G23" i="3"/>
  <c r="M22" i="3"/>
  <c r="G22" i="3"/>
  <c r="M21" i="3"/>
  <c r="G21" i="3"/>
  <c r="G20" i="3"/>
  <c r="M19" i="3"/>
  <c r="G19" i="3"/>
  <c r="M18" i="3"/>
  <c r="G18" i="3"/>
  <c r="M17" i="3"/>
  <c r="G17" i="3"/>
  <c r="M95" i="1"/>
  <c r="G95" i="1"/>
  <c r="M94" i="1"/>
  <c r="G94" i="1"/>
  <c r="M93" i="1"/>
  <c r="G93" i="1"/>
  <c r="M92" i="1"/>
  <c r="G92" i="1"/>
  <c r="M91" i="1"/>
  <c r="G91" i="1"/>
  <c r="M90" i="1"/>
  <c r="G90" i="1"/>
  <c r="M89" i="1"/>
  <c r="G89" i="1"/>
  <c r="M88" i="1"/>
  <c r="G88" i="1"/>
  <c r="M87" i="1"/>
  <c r="G87" i="1"/>
  <c r="M86" i="1"/>
  <c r="G86" i="1"/>
  <c r="M85" i="1"/>
  <c r="G85" i="1"/>
  <c r="M84" i="1"/>
  <c r="G84" i="1"/>
  <c r="M83" i="1"/>
  <c r="G83" i="1"/>
  <c r="M82" i="1"/>
  <c r="G82" i="1"/>
  <c r="M81" i="1"/>
  <c r="G81" i="1"/>
  <c r="M80" i="1"/>
  <c r="G80" i="1"/>
  <c r="M79" i="1"/>
  <c r="G79" i="1"/>
  <c r="I78" i="1" s="1"/>
  <c r="M78" i="1"/>
  <c r="G78" i="1"/>
  <c r="M77" i="1"/>
  <c r="G77" i="1"/>
  <c r="M76" i="1"/>
  <c r="G76" i="1"/>
  <c r="M75" i="1"/>
  <c r="G75" i="1"/>
  <c r="M74" i="1"/>
  <c r="G74" i="1"/>
  <c r="M73" i="1"/>
  <c r="G73" i="1"/>
  <c r="M72" i="1"/>
  <c r="G72" i="1"/>
  <c r="H78" i="1" l="1"/>
  <c r="I80" i="1"/>
  <c r="I82" i="1"/>
  <c r="H86" i="1"/>
  <c r="N47" i="3"/>
  <c r="O47" i="3" s="1"/>
  <c r="P82" i="1"/>
  <c r="I72" i="1"/>
  <c r="I74" i="1"/>
  <c r="I86" i="1"/>
  <c r="I88" i="1"/>
  <c r="I90" i="1"/>
  <c r="H94" i="1"/>
  <c r="N72" i="1"/>
  <c r="S72" i="1" s="1"/>
  <c r="P90" i="1"/>
  <c r="I94" i="1"/>
  <c r="H45" i="3"/>
  <c r="I57" i="3"/>
  <c r="N19" i="3"/>
  <c r="O19" i="3" s="1"/>
  <c r="I103" i="3"/>
  <c r="I148" i="3"/>
  <c r="I17" i="3"/>
  <c r="N51" i="3"/>
  <c r="H57" i="3"/>
  <c r="P113" i="3"/>
  <c r="H148" i="3"/>
  <c r="H160" i="3"/>
  <c r="I162" i="3"/>
  <c r="I111" i="3"/>
  <c r="I121" i="3"/>
  <c r="I156" i="3"/>
  <c r="P136" i="3"/>
  <c r="N164" i="3"/>
  <c r="P170" i="3"/>
  <c r="P172" i="3"/>
  <c r="N17" i="3"/>
  <c r="S17" i="3" s="1"/>
  <c r="N45" i="3"/>
  <c r="S45" i="3" s="1"/>
  <c r="P61" i="3"/>
  <c r="P103" i="3"/>
  <c r="P107" i="3"/>
  <c r="P109" i="3"/>
  <c r="H113" i="3"/>
  <c r="I138" i="3"/>
  <c r="I140" i="3"/>
  <c r="I142" i="3"/>
  <c r="I45" i="3"/>
  <c r="I61" i="3"/>
  <c r="N136" i="3"/>
  <c r="P140" i="3"/>
  <c r="I144" i="3"/>
  <c r="I160" i="3"/>
  <c r="I164" i="3"/>
  <c r="P17" i="3"/>
  <c r="I23" i="3"/>
  <c r="I35" i="3"/>
  <c r="I53" i="3"/>
  <c r="P53" i="3"/>
  <c r="N59" i="3"/>
  <c r="I63" i="3"/>
  <c r="I65" i="3"/>
  <c r="P65" i="3"/>
  <c r="N113" i="3"/>
  <c r="H115" i="3"/>
  <c r="I117" i="3"/>
  <c r="H130" i="3"/>
  <c r="N140" i="3"/>
  <c r="P144" i="3"/>
  <c r="I166" i="3"/>
  <c r="I168" i="3"/>
  <c r="I51" i="3"/>
  <c r="P21" i="3"/>
  <c r="N33" i="3"/>
  <c r="I49" i="3"/>
  <c r="H53" i="3"/>
  <c r="P63" i="3"/>
  <c r="H65" i="3"/>
  <c r="H107" i="3"/>
  <c r="I109" i="3"/>
  <c r="P117" i="3"/>
  <c r="I130" i="3"/>
  <c r="I132" i="3"/>
  <c r="I134" i="3"/>
  <c r="H136" i="3"/>
  <c r="N144" i="3"/>
  <c r="H168" i="3"/>
  <c r="I172" i="3"/>
  <c r="I174" i="3"/>
  <c r="I27" i="3"/>
  <c r="H29" i="3"/>
  <c r="H35" i="3"/>
  <c r="I47" i="3"/>
  <c r="H49" i="3"/>
  <c r="I55" i="3"/>
  <c r="H61" i="3"/>
  <c r="H103" i="3"/>
  <c r="N117" i="3"/>
  <c r="H119" i="3"/>
  <c r="H121" i="3"/>
  <c r="P130" i="3"/>
  <c r="H134" i="3"/>
  <c r="H138" i="3"/>
  <c r="H142" i="3"/>
  <c r="P146" i="3"/>
  <c r="H156" i="3"/>
  <c r="N156" i="3"/>
  <c r="P160" i="3"/>
  <c r="P162" i="3"/>
  <c r="H164" i="3"/>
  <c r="I170" i="3"/>
  <c r="H174" i="3"/>
  <c r="H19" i="3"/>
  <c r="I37" i="3"/>
  <c r="I25" i="3"/>
  <c r="P45" i="3"/>
  <c r="S47" i="3"/>
  <c r="I105" i="3"/>
  <c r="P119" i="3"/>
  <c r="I146" i="3"/>
  <c r="I158" i="3"/>
  <c r="P164" i="3"/>
  <c r="P168" i="3"/>
  <c r="I59" i="3"/>
  <c r="N61" i="3"/>
  <c r="I107" i="3"/>
  <c r="H111" i="3"/>
  <c r="I115" i="3"/>
  <c r="N170" i="3"/>
  <c r="P105" i="3"/>
  <c r="P59" i="3"/>
  <c r="P57" i="3"/>
  <c r="N53" i="3"/>
  <c r="P51" i="3"/>
  <c r="P49" i="3"/>
  <c r="N146" i="3"/>
  <c r="N174" i="3"/>
  <c r="P156" i="3"/>
  <c r="N160" i="3"/>
  <c r="O160" i="3" s="1"/>
  <c r="P166" i="3"/>
  <c r="N168" i="3"/>
  <c r="O168" i="3" s="1"/>
  <c r="N172" i="3"/>
  <c r="P174" i="3"/>
  <c r="N158" i="3"/>
  <c r="N166" i="3"/>
  <c r="N162" i="3"/>
  <c r="P148" i="3"/>
  <c r="P132" i="3"/>
  <c r="P134" i="3"/>
  <c r="P138" i="3"/>
  <c r="P142" i="3"/>
  <c r="P23" i="3"/>
  <c r="N27" i="3"/>
  <c r="N49" i="3"/>
  <c r="O49" i="3" s="1"/>
  <c r="P55" i="3"/>
  <c r="N57" i="3"/>
  <c r="O57" i="3" s="1"/>
  <c r="N55" i="3"/>
  <c r="N109" i="3"/>
  <c r="P115" i="3"/>
  <c r="P111" i="3"/>
  <c r="N119" i="3"/>
  <c r="P121" i="3"/>
  <c r="N132" i="3"/>
  <c r="H158" i="3"/>
  <c r="H162" i="3"/>
  <c r="H166" i="3"/>
  <c r="H170" i="3"/>
  <c r="H172" i="3"/>
  <c r="H132" i="3"/>
  <c r="H140" i="3"/>
  <c r="H144" i="3"/>
  <c r="H146" i="3"/>
  <c r="N105" i="3"/>
  <c r="N130" i="3"/>
  <c r="N134" i="3"/>
  <c r="O134" i="3" s="1"/>
  <c r="I136" i="3"/>
  <c r="R136" i="3"/>
  <c r="N138" i="3"/>
  <c r="O138" i="3" s="1"/>
  <c r="R140" i="3"/>
  <c r="N142" i="3"/>
  <c r="O142" i="3" s="1"/>
  <c r="R144" i="3"/>
  <c r="N148" i="3"/>
  <c r="O148" i="3" s="1"/>
  <c r="H105" i="3"/>
  <c r="H109" i="3"/>
  <c r="H117" i="3"/>
  <c r="P47" i="3"/>
  <c r="N103" i="3"/>
  <c r="S103" i="3" s="1"/>
  <c r="N107" i="3"/>
  <c r="O107" i="3" s="1"/>
  <c r="N111" i="3"/>
  <c r="O111" i="3" s="1"/>
  <c r="I113" i="3"/>
  <c r="R113" i="3"/>
  <c r="N115" i="3"/>
  <c r="O115" i="3" s="1"/>
  <c r="I119" i="3"/>
  <c r="N121" i="3"/>
  <c r="O121" i="3" s="1"/>
  <c r="N63" i="3"/>
  <c r="N65" i="3"/>
  <c r="H47" i="3"/>
  <c r="H51" i="3"/>
  <c r="H55" i="3"/>
  <c r="H59" i="3"/>
  <c r="H63" i="3"/>
  <c r="R51" i="3"/>
  <c r="I19" i="3"/>
  <c r="H21" i="3"/>
  <c r="I29" i="3"/>
  <c r="H31" i="3"/>
  <c r="P19" i="3"/>
  <c r="H23" i="3"/>
  <c r="P29" i="3"/>
  <c r="I31" i="3"/>
  <c r="I33" i="3"/>
  <c r="P33" i="3"/>
  <c r="N21" i="3"/>
  <c r="P27" i="3"/>
  <c r="P31" i="3"/>
  <c r="P25" i="3"/>
  <c r="H25" i="3"/>
  <c r="P35" i="3"/>
  <c r="P37" i="3"/>
  <c r="N37" i="3"/>
  <c r="H17" i="3"/>
  <c r="H27" i="3"/>
  <c r="H33" i="3"/>
  <c r="H37" i="3"/>
  <c r="I21" i="3"/>
  <c r="N23" i="3"/>
  <c r="O23" i="3" s="1"/>
  <c r="N29" i="3"/>
  <c r="O29" i="3" s="1"/>
  <c r="N31" i="3"/>
  <c r="O31" i="3" s="1"/>
  <c r="N35" i="3"/>
  <c r="O35" i="3" s="1"/>
  <c r="H74" i="1"/>
  <c r="P74" i="1"/>
  <c r="P78" i="1"/>
  <c r="H82" i="1"/>
  <c r="P86" i="1"/>
  <c r="H90" i="1"/>
  <c r="P72" i="1"/>
  <c r="I76" i="1"/>
  <c r="I84" i="1"/>
  <c r="I92" i="1"/>
  <c r="P94" i="1"/>
  <c r="N94" i="1"/>
  <c r="N74" i="1"/>
  <c r="P92" i="1"/>
  <c r="N92" i="1"/>
  <c r="N90" i="1"/>
  <c r="O90" i="1" s="1"/>
  <c r="P88" i="1"/>
  <c r="N88" i="1"/>
  <c r="N86" i="1"/>
  <c r="O86" i="1" s="1"/>
  <c r="P84" i="1"/>
  <c r="N84" i="1"/>
  <c r="N82" i="1"/>
  <c r="P80" i="1"/>
  <c r="N80" i="1"/>
  <c r="N78" i="1"/>
  <c r="O78" i="1" s="1"/>
  <c r="P76" i="1"/>
  <c r="N76" i="1"/>
  <c r="S90" i="1"/>
  <c r="H72" i="1"/>
  <c r="R72" i="1" s="1"/>
  <c r="H76" i="1"/>
  <c r="H80" i="1"/>
  <c r="H84" i="1"/>
  <c r="H88" i="1"/>
  <c r="H92" i="1"/>
  <c r="M66" i="1"/>
  <c r="G66" i="1"/>
  <c r="M65" i="1"/>
  <c r="G65" i="1"/>
  <c r="M56" i="1"/>
  <c r="G56" i="1"/>
  <c r="M55" i="1"/>
  <c r="G55" i="1"/>
  <c r="M64" i="1"/>
  <c r="G64" i="1"/>
  <c r="M63" i="1"/>
  <c r="G63" i="1"/>
  <c r="M62" i="1"/>
  <c r="G62" i="1"/>
  <c r="M61" i="1"/>
  <c r="P61" i="1" s="1"/>
  <c r="G61" i="1"/>
  <c r="M36" i="1"/>
  <c r="G36" i="1"/>
  <c r="M35" i="1"/>
  <c r="N35" i="1" s="1"/>
  <c r="O35" i="1" s="1"/>
  <c r="G35" i="1"/>
  <c r="R45" i="3" l="1"/>
  <c r="S74" i="1"/>
  <c r="O74" i="1"/>
  <c r="S132" i="3"/>
  <c r="O132" i="3"/>
  <c r="S164" i="3"/>
  <c r="O164" i="3"/>
  <c r="S80" i="1"/>
  <c r="O80" i="1"/>
  <c r="S94" i="1"/>
  <c r="O94" i="1"/>
  <c r="S21" i="3"/>
  <c r="O21" i="3"/>
  <c r="S109" i="3"/>
  <c r="O109" i="3"/>
  <c r="S162" i="3"/>
  <c r="O162" i="3"/>
  <c r="S172" i="3"/>
  <c r="O172" i="3"/>
  <c r="S117" i="3"/>
  <c r="O117" i="3"/>
  <c r="S144" i="3"/>
  <c r="O144" i="3"/>
  <c r="S33" i="3"/>
  <c r="O33" i="3"/>
  <c r="S136" i="3"/>
  <c r="O136" i="3"/>
  <c r="S84" i="1"/>
  <c r="O84" i="1"/>
  <c r="S105" i="3"/>
  <c r="O105" i="3"/>
  <c r="S119" i="3"/>
  <c r="O119" i="3"/>
  <c r="S55" i="3"/>
  <c r="O55" i="3"/>
  <c r="S27" i="3"/>
  <c r="O27" i="3"/>
  <c r="S166" i="3"/>
  <c r="O166" i="3"/>
  <c r="S174" i="3"/>
  <c r="O174" i="3"/>
  <c r="S53" i="3"/>
  <c r="O53" i="3"/>
  <c r="S170" i="3"/>
  <c r="O170" i="3"/>
  <c r="S61" i="3"/>
  <c r="O61" i="3"/>
  <c r="S51" i="3"/>
  <c r="O51" i="3"/>
  <c r="S63" i="3"/>
  <c r="O63" i="3"/>
  <c r="S76" i="1"/>
  <c r="O76" i="1"/>
  <c r="S92" i="1"/>
  <c r="O92" i="1"/>
  <c r="S37" i="3"/>
  <c r="O37" i="3"/>
  <c r="S82" i="1"/>
  <c r="O82" i="1"/>
  <c r="S88" i="1"/>
  <c r="O88" i="1"/>
  <c r="R65" i="3"/>
  <c r="O65" i="3"/>
  <c r="S158" i="3"/>
  <c r="O158" i="3"/>
  <c r="S146" i="3"/>
  <c r="O146" i="3"/>
  <c r="S140" i="3"/>
  <c r="O140" i="3"/>
  <c r="S113" i="3"/>
  <c r="O113" i="3"/>
  <c r="S59" i="3"/>
  <c r="O59" i="3"/>
  <c r="R17" i="3"/>
  <c r="R164" i="3"/>
  <c r="R63" i="3"/>
  <c r="R59" i="3"/>
  <c r="R158" i="3"/>
  <c r="R132" i="3"/>
  <c r="R174" i="3"/>
  <c r="R61" i="3"/>
  <c r="R33" i="3"/>
  <c r="R170" i="3"/>
  <c r="R47" i="3"/>
  <c r="R166" i="3"/>
  <c r="R156" i="3"/>
  <c r="R117" i="3"/>
  <c r="S156" i="3"/>
  <c r="S65" i="3"/>
  <c r="R172" i="3"/>
  <c r="R109" i="3"/>
  <c r="R53" i="3"/>
  <c r="R27" i="3"/>
  <c r="R146" i="3"/>
  <c r="S160" i="3"/>
  <c r="R160" i="3"/>
  <c r="R162" i="3"/>
  <c r="S168" i="3"/>
  <c r="R168" i="3"/>
  <c r="R55" i="3"/>
  <c r="S57" i="3"/>
  <c r="R57" i="3"/>
  <c r="S49" i="3"/>
  <c r="R49" i="3"/>
  <c r="R119" i="3"/>
  <c r="R148" i="3"/>
  <c r="S148" i="3"/>
  <c r="R105" i="3"/>
  <c r="S138" i="3"/>
  <c r="R138" i="3"/>
  <c r="S142" i="3"/>
  <c r="R142" i="3"/>
  <c r="S134" i="3"/>
  <c r="R134" i="3"/>
  <c r="S130" i="3"/>
  <c r="R130" i="3"/>
  <c r="R107" i="3"/>
  <c r="S107" i="3"/>
  <c r="R121" i="3"/>
  <c r="S121" i="3"/>
  <c r="S111" i="3"/>
  <c r="R111" i="3"/>
  <c r="S115" i="3"/>
  <c r="R115" i="3"/>
  <c r="R103" i="3"/>
  <c r="R21" i="3"/>
  <c r="R37" i="3"/>
  <c r="S25" i="3"/>
  <c r="R25" i="3"/>
  <c r="R23" i="3"/>
  <c r="S23" i="3"/>
  <c r="R35" i="3"/>
  <c r="S35" i="3"/>
  <c r="S29" i="3"/>
  <c r="R29" i="3"/>
  <c r="S31" i="3"/>
  <c r="R31" i="3"/>
  <c r="S19" i="3"/>
  <c r="R19" i="3"/>
  <c r="H61" i="1"/>
  <c r="N63" i="1"/>
  <c r="S86" i="1"/>
  <c r="S78" i="1"/>
  <c r="I35" i="1"/>
  <c r="H35" i="1"/>
  <c r="I61" i="1"/>
  <c r="H63" i="1"/>
  <c r="H55" i="1"/>
  <c r="I65" i="1"/>
  <c r="P55" i="1"/>
  <c r="N61" i="1"/>
  <c r="P65" i="1"/>
  <c r="N65" i="1"/>
  <c r="O65" i="1" s="1"/>
  <c r="H65" i="1"/>
  <c r="N55" i="1"/>
  <c r="I55" i="1"/>
  <c r="P63" i="1"/>
  <c r="I63" i="1"/>
  <c r="P35" i="1"/>
  <c r="S35" i="1"/>
  <c r="M34" i="1"/>
  <c r="G34" i="1"/>
  <c r="M33" i="1"/>
  <c r="G33" i="1"/>
  <c r="S63" i="1" l="1"/>
  <c r="O63" i="1"/>
  <c r="S55" i="1"/>
  <c r="O55" i="1"/>
  <c r="S61" i="1"/>
  <c r="O61" i="1"/>
  <c r="H33" i="1"/>
  <c r="I33" i="1"/>
  <c r="N33" i="1"/>
  <c r="S65" i="1"/>
  <c r="P33" i="1"/>
  <c r="M32" i="1"/>
  <c r="G32" i="1"/>
  <c r="M31" i="1"/>
  <c r="G31" i="1"/>
  <c r="M60" i="1"/>
  <c r="G60" i="1"/>
  <c r="M59" i="1"/>
  <c r="G59" i="1"/>
  <c r="M58" i="1"/>
  <c r="G58" i="1"/>
  <c r="M57" i="1"/>
  <c r="G57" i="1"/>
  <c r="M54" i="1"/>
  <c r="G54" i="1"/>
  <c r="M53" i="1"/>
  <c r="G53" i="1"/>
  <c r="M52" i="1"/>
  <c r="G52" i="1"/>
  <c r="M51" i="1"/>
  <c r="G51" i="1"/>
  <c r="M50" i="1"/>
  <c r="G50" i="1"/>
  <c r="M49" i="1"/>
  <c r="G49" i="1"/>
  <c r="M48" i="1"/>
  <c r="G48" i="1"/>
  <c r="M47" i="1"/>
  <c r="G47" i="1"/>
  <c r="M46" i="1"/>
  <c r="G46" i="1"/>
  <c r="M45" i="1"/>
  <c r="G45" i="1"/>
  <c r="M44" i="1"/>
  <c r="G44" i="1"/>
  <c r="M43" i="1"/>
  <c r="G43" i="1"/>
  <c r="P47" i="1" l="1"/>
  <c r="S33" i="1"/>
  <c r="O33" i="1"/>
  <c r="N49" i="1"/>
  <c r="P59" i="1"/>
  <c r="H45" i="1"/>
  <c r="I45" i="1"/>
  <c r="I47" i="1"/>
  <c r="I49" i="1"/>
  <c r="H53" i="1"/>
  <c r="I53" i="1"/>
  <c r="I57" i="1"/>
  <c r="I59" i="1"/>
  <c r="H49" i="1"/>
  <c r="H59" i="1"/>
  <c r="I43" i="1"/>
  <c r="I51" i="1"/>
  <c r="H31" i="1"/>
  <c r="I31" i="1"/>
  <c r="N43" i="1"/>
  <c r="S43" i="1" s="1"/>
  <c r="N53" i="1"/>
  <c r="N59" i="1"/>
  <c r="P57" i="1"/>
  <c r="P31" i="1"/>
  <c r="N31" i="1"/>
  <c r="P51" i="1"/>
  <c r="N45" i="1"/>
  <c r="O45" i="1" s="1"/>
  <c r="P49" i="1"/>
  <c r="N47" i="1"/>
  <c r="N51" i="1"/>
  <c r="N57" i="1"/>
  <c r="H43" i="1"/>
  <c r="P43" i="1"/>
  <c r="H47" i="1"/>
  <c r="H51" i="1"/>
  <c r="H57" i="1"/>
  <c r="P45" i="1"/>
  <c r="P53" i="1"/>
  <c r="S51" i="1" l="1"/>
  <c r="O51" i="1"/>
  <c r="S59" i="1"/>
  <c r="O59" i="1"/>
  <c r="S49" i="1"/>
  <c r="O49" i="1"/>
  <c r="S57" i="1"/>
  <c r="O57" i="1"/>
  <c r="S47" i="1"/>
  <c r="O47" i="1"/>
  <c r="S31" i="1"/>
  <c r="O31" i="1"/>
  <c r="S53" i="1"/>
  <c r="O53" i="1"/>
  <c r="R43" i="1"/>
  <c r="S45" i="1"/>
  <c r="M30" i="1" l="1"/>
  <c r="G30" i="1"/>
  <c r="M29" i="1"/>
  <c r="G29" i="1"/>
  <c r="M28" i="1"/>
  <c r="G28" i="1"/>
  <c r="M27" i="1"/>
  <c r="G27" i="1"/>
  <c r="M26" i="1"/>
  <c r="G26" i="1"/>
  <c r="M25" i="1"/>
  <c r="P25" i="1" s="1"/>
  <c r="G25" i="1"/>
  <c r="I25" i="1" l="1"/>
  <c r="I27" i="1"/>
  <c r="H27" i="1"/>
  <c r="H29" i="1"/>
  <c r="I29" i="1"/>
  <c r="P29" i="1"/>
  <c r="P27" i="1"/>
  <c r="N25" i="1"/>
  <c r="N29" i="1"/>
  <c r="N27" i="1"/>
  <c r="H25" i="1"/>
  <c r="S25" i="1" l="1"/>
  <c r="O25" i="1"/>
  <c r="S27" i="1"/>
  <c r="O27" i="1"/>
  <c r="S29" i="1"/>
  <c r="O29" i="1"/>
  <c r="M24" i="1"/>
  <c r="G24" i="1"/>
  <c r="M23" i="1"/>
  <c r="G23" i="1"/>
  <c r="M22" i="1"/>
  <c r="G22" i="1"/>
  <c r="M21" i="1"/>
  <c r="G21" i="1"/>
  <c r="M20" i="1"/>
  <c r="G20" i="1"/>
  <c r="M19" i="1"/>
  <c r="G19" i="1"/>
  <c r="M18" i="1"/>
  <c r="G18" i="1"/>
  <c r="M17" i="1"/>
  <c r="G17" i="1"/>
  <c r="M16" i="1"/>
  <c r="G16" i="1"/>
  <c r="M15" i="1"/>
  <c r="G15" i="1"/>
  <c r="P15" i="1" l="1"/>
  <c r="N15" i="1"/>
  <c r="S15" i="1" s="1"/>
  <c r="P17" i="1"/>
  <c r="P19" i="1"/>
  <c r="P21" i="1"/>
  <c r="N23" i="1"/>
  <c r="H17" i="1"/>
  <c r="H21" i="1"/>
  <c r="P23" i="1"/>
  <c r="N19" i="1"/>
  <c r="I21" i="1"/>
  <c r="I17" i="1"/>
  <c r="I23" i="1"/>
  <c r="H23" i="1"/>
  <c r="I15" i="1"/>
  <c r="H15" i="1"/>
  <c r="I19" i="1"/>
  <c r="H19" i="1"/>
  <c r="N17" i="1"/>
  <c r="N21" i="1"/>
  <c r="S19" i="1" l="1"/>
  <c r="O19" i="1"/>
  <c r="S21" i="1"/>
  <c r="O21" i="1"/>
  <c r="S23" i="1"/>
  <c r="O23" i="1"/>
  <c r="S17" i="1"/>
  <c r="O17" i="1"/>
  <c r="R94" i="1"/>
  <c r="R82" i="1"/>
  <c r="R76" i="1"/>
  <c r="R84" i="1"/>
  <c r="R90" i="1"/>
  <c r="R74" i="1"/>
  <c r="R92" i="1"/>
  <c r="R80" i="1"/>
  <c r="R78" i="1"/>
  <c r="R88" i="1"/>
  <c r="R86" i="1"/>
  <c r="R63" i="1"/>
  <c r="R35" i="1"/>
  <c r="R33" i="1"/>
  <c r="R61" i="1"/>
  <c r="R65" i="1"/>
  <c r="R55" i="1"/>
  <c r="R49" i="1"/>
  <c r="R53" i="1"/>
  <c r="R45" i="1"/>
  <c r="R47" i="1"/>
  <c r="R57" i="1"/>
  <c r="R59" i="1"/>
  <c r="R51" i="1"/>
  <c r="R31" i="1"/>
  <c r="R25" i="1"/>
  <c r="R29" i="1"/>
  <c r="R27" i="1"/>
  <c r="R15" i="1"/>
  <c r="R19" i="1"/>
  <c r="R21" i="1"/>
  <c r="R23" i="1"/>
  <c r="R17" i="1"/>
</calcChain>
</file>

<file path=xl/sharedStrings.xml><?xml version="1.0" encoding="utf-8"?>
<sst xmlns="http://schemas.openxmlformats.org/spreadsheetml/2006/main" count="831" uniqueCount="78">
  <si>
    <t>Sample dilution: 1:20</t>
  </si>
  <si>
    <t>Detection: 220 nm</t>
  </si>
  <si>
    <t>Calibration</t>
  </si>
  <si>
    <t>PAC</t>
  </si>
  <si>
    <t>Metaraminol</t>
  </si>
  <si>
    <t>m</t>
  </si>
  <si>
    <t>b</t>
  </si>
  <si>
    <t>Reaction time [h]</t>
  </si>
  <si>
    <t>Sample Nr.</t>
  </si>
  <si>
    <r>
      <rPr>
        <b/>
        <sz val="11"/>
        <color rgb="FF000000"/>
        <rFont val="Calibri"/>
        <family val="2"/>
        <charset val="1"/>
      </rPr>
      <t>(</t>
    </r>
    <r>
      <rPr>
        <b/>
        <i/>
        <sz val="11"/>
        <color rgb="FF000000"/>
        <rFont val="Calibri"/>
        <family val="2"/>
        <charset val="1"/>
      </rPr>
      <t>R</t>
    </r>
    <r>
      <rPr>
        <b/>
        <sz val="11"/>
        <color rgb="FF000000"/>
        <rFont val="Calibri"/>
        <family val="2"/>
        <charset val="1"/>
      </rPr>
      <t>)-3-OH-PAC</t>
    </r>
  </si>
  <si>
    <t>Conversion</t>
  </si>
  <si>
    <t>Yield</t>
  </si>
  <si>
    <t>retention time [min]</t>
  </si>
  <si>
    <t>peak area [mAu]</t>
  </si>
  <si>
    <t>concentration [mM]</t>
  </si>
  <si>
    <t xml:space="preserve">Mittelwert </t>
  </si>
  <si>
    <t>Standardabweichung</t>
  </si>
  <si>
    <t>Mittelwert</t>
  </si>
  <si>
    <t>I</t>
  </si>
  <si>
    <t>II</t>
  </si>
  <si>
    <t>Calibration: 06.05.2022</t>
  </si>
  <si>
    <t>Method: MethodC</t>
  </si>
  <si>
    <t>peak area [mAu]
 schräg integriert</t>
  </si>
  <si>
    <r>
      <rPr>
        <sz val="11"/>
        <color rgb="FF000000"/>
        <rFont val="Calibri"/>
        <family val="2"/>
        <charset val="1"/>
      </rPr>
      <t>(</t>
    </r>
    <r>
      <rPr>
        <i/>
        <sz val="11"/>
        <color rgb="FF000000"/>
        <rFont val="Calibri"/>
        <family val="2"/>
        <charset val="1"/>
      </rPr>
      <t>R</t>
    </r>
    <r>
      <rPr>
        <sz val="11"/>
        <color rgb="FF000000"/>
        <rFont val="Calibri"/>
        <family val="2"/>
        <charset val="1"/>
      </rPr>
      <t>)-3-OH-PAC</t>
    </r>
  </si>
  <si>
    <t>Method: Trennung aller Komponenten 5 µL</t>
  </si>
  <si>
    <t>peak are [mAu]</t>
  </si>
  <si>
    <t>Einfluss Inhibitoren: Referenz mit Puffer</t>
  </si>
  <si>
    <t>100 mM Kpi-Puffer, 1 mM PLP; Inkubation 10 min</t>
  </si>
  <si>
    <t>100 mM Kpi-Puffer, 1 mM PLP; Inkubation 3 h</t>
  </si>
  <si>
    <t>100 mM Kpi-Puffer, 1 mM PLP; Inkubation 24 h</t>
  </si>
  <si>
    <t>02.06.2022 - 03.06.2022</t>
  </si>
  <si>
    <t>31.05.2022 - 02.06.2022</t>
  </si>
  <si>
    <t>Einfluss Inhibitoren: Verschiedene IPA Konzentrationen</t>
  </si>
  <si>
    <t>125 mM IPA, 1 mM PLP; Inkubation 10 min</t>
  </si>
  <si>
    <t>125 mM IPA, 1 mM PLP; Inkubation 3 h</t>
  </si>
  <si>
    <t>500 mM IPA, 1 mM PLP; Inkubation 3 h</t>
  </si>
  <si>
    <t>500 mM IPA, 1 mM PLP; Inkubation 10 min</t>
  </si>
  <si>
    <t>250 mM IPA, 1 mM PLP; Inkubation 3 h</t>
  </si>
  <si>
    <t>08.06.2022 - 09.06.2022</t>
  </si>
  <si>
    <t>Einfluss Inhibitoren: Verschiedene PAC Konzentrationen</t>
  </si>
  <si>
    <t>40 mM PAC, 1 mM PLP; Inkubation 10 min</t>
  </si>
  <si>
    <t>160 mM PAC, 1 mM PLP; Inkubation 10 min</t>
  </si>
  <si>
    <t>40 mM PAC, 1 mM PLP; Inkubation 3 h</t>
  </si>
  <si>
    <t>160 mM PAC, 1 mM PLP; Inkubation 3 h</t>
  </si>
  <si>
    <t>Reaction time [min]</t>
  </si>
  <si>
    <t>c Mittelwert</t>
  </si>
  <si>
    <t>n [µmol]</t>
  </si>
  <si>
    <t>1 M IPA, 1 mM PLP; Inkubation 10 min</t>
  </si>
  <si>
    <t>100 mM PAC, 1 mM PLP; Inkubation 3 h</t>
  </si>
  <si>
    <t>100 mM PAC, 1 mM PLP; Inkubation 10 min</t>
  </si>
  <si>
    <t>1 M IPA, 1 mM PLP; Inkubation 3h min</t>
  </si>
  <si>
    <t>09.06.2022-10.06.2022</t>
  </si>
  <si>
    <t>n.d</t>
  </si>
  <si>
    <t>Aktivitäten</t>
  </si>
  <si>
    <t>10 min</t>
  </si>
  <si>
    <t>125 mM IPA</t>
  </si>
  <si>
    <t>100 mM KPi-Puffer</t>
  </si>
  <si>
    <t>500 mM IPA</t>
  </si>
  <si>
    <t>1 M IPA</t>
  </si>
  <si>
    <t>40 mM PAC</t>
  </si>
  <si>
    <t>100 mM PAC</t>
  </si>
  <si>
    <t>160 mM PAC</t>
  </si>
  <si>
    <t>3 h</t>
  </si>
  <si>
    <t>250 mM IPA</t>
  </si>
  <si>
    <t>100 mM PAC, 10 mM PLP; Inkubation 3 h</t>
  </si>
  <si>
    <t>100 mM PAC, 1 mM PLP; Inkubation 3 h (Wiederholung 14.06-15.06)</t>
  </si>
  <si>
    <t>Einfluss PLP</t>
  </si>
  <si>
    <t>100 mM PAC
1 mM PLP</t>
  </si>
  <si>
    <t>100 mM PAC
10 mM PLP</t>
  </si>
  <si>
    <t>activity [U]</t>
  </si>
  <si>
    <t>rel. activity [%]</t>
  </si>
  <si>
    <t>14.06.2022-15.06.2022</t>
  </si>
  <si>
    <t>Reaktionsbedingungen:</t>
  </si>
  <si>
    <t>100 mM Kpi-Puffer</t>
  </si>
  <si>
    <t>20 mM PAC</t>
  </si>
  <si>
    <t>1 mM PLP</t>
  </si>
  <si>
    <t>Time in min</t>
  </si>
  <si>
    <t>concentration metaraminol in 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</si>
</sst>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0.0"/>
  </numFmts>
  <fonts count="13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u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b/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D9D9D9"/>
        <bgColor rgb="FFDEEBF7"/>
      </patternFill>
    </fill>
    <fill>
      <patternFill patternType="solid">
        <fgColor rgb="FFFFFFFF"/>
        <bgColor rgb="FFFFF2CC"/>
      </patternFill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70AD47"/>
        <bgColor rgb="FF339966"/>
      </patternFill>
    </fill>
    <fill>
      <patternFill patternType="solid">
        <fgColor rgb="FFFBE5D6"/>
        <bgColor rgb="FFFFF2CC"/>
      </patternFill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BFBFBF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auto="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auto="1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auto="1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164" fontId="1" fillId="0" borderId="0" xfId="0" applyNumberFormat="1" applyFont="1"/>
    <xf numFmtId="0" fontId="0" fillId="0" borderId="0" xfId="0" applyBorder="1"/>
    <xf numFmtId="0" fontId="2" fillId="0" borderId="0" xfId="0" applyFont="1"/>
    <xf numFmtId="0" fontId="0" fillId="2" borderId="0" xfId="0" applyFont="1" applyFill="1"/>
    <xf numFmtId="0" fontId="3" fillId="0" borderId="0" xfId="0" applyFont="1" applyBorder="1" applyAlignment="1">
      <alignment horizontal="center"/>
    </xf>
    <xf numFmtId="0" fontId="3" fillId="7" borderId="3" xfId="0" applyFont="1" applyFill="1" applyBorder="1"/>
    <xf numFmtId="0" fontId="3" fillId="7" borderId="4" xfId="0" applyFont="1" applyFill="1" applyBorder="1"/>
    <xf numFmtId="0" fontId="3" fillId="8" borderId="3" xfId="0" applyFont="1" applyFill="1" applyBorder="1"/>
    <xf numFmtId="0" fontId="3" fillId="8" borderId="5" xfId="0" applyFont="1" applyFill="1" applyBorder="1"/>
    <xf numFmtId="0" fontId="3" fillId="8" borderId="6" xfId="0" applyFont="1" applyFill="1" applyBorder="1"/>
    <xf numFmtId="0" fontId="3" fillId="0" borderId="0" xfId="0" applyFont="1" applyBorder="1"/>
    <xf numFmtId="0" fontId="3" fillId="9" borderId="3" xfId="0" applyFont="1" applyFill="1" applyBorder="1"/>
    <xf numFmtId="0" fontId="3" fillId="9" borderId="5" xfId="0" applyFont="1" applyFill="1" applyBorder="1"/>
    <xf numFmtId="0" fontId="3" fillId="9" borderId="0" xfId="0" applyFont="1" applyFill="1" applyBorder="1"/>
    <xf numFmtId="0" fontId="0" fillId="10" borderId="3" xfId="0" applyFill="1" applyBorder="1"/>
    <xf numFmtId="0" fontId="0" fillId="10" borderId="4" xfId="0" applyFill="1" applyBorder="1"/>
    <xf numFmtId="0" fontId="3" fillId="4" borderId="7" xfId="0" applyFont="1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/>
    <xf numFmtId="0" fontId="0" fillId="0" borderId="10" xfId="0" applyBorder="1"/>
    <xf numFmtId="0" fontId="0" fillId="9" borderId="7" xfId="0" applyFill="1" applyBorder="1"/>
    <xf numFmtId="0" fontId="0" fillId="9" borderId="8" xfId="0" applyFill="1" applyBorder="1"/>
    <xf numFmtId="0" fontId="3" fillId="4" borderId="11" xfId="0" applyFont="1" applyFill="1" applyBorder="1" applyAlignment="1">
      <alignment horizontal="center"/>
    </xf>
    <xf numFmtId="0" fontId="0" fillId="8" borderId="11" xfId="0" applyFill="1" applyBorder="1"/>
    <xf numFmtId="0" fontId="0" fillId="8" borderId="12" xfId="0" applyFill="1" applyBorder="1"/>
    <xf numFmtId="0" fontId="0" fillId="0" borderId="6" xfId="0" applyBorder="1"/>
    <xf numFmtId="0" fontId="0" fillId="9" borderId="11" xfId="0" applyFill="1" applyBorder="1"/>
    <xf numFmtId="0" fontId="0" fillId="9" borderId="12" xfId="0" applyFill="1" applyBorder="1"/>
    <xf numFmtId="0" fontId="3" fillId="4" borderId="3" xfId="0" applyFont="1" applyFill="1" applyBorder="1" applyAlignment="1">
      <alignment horizontal="center"/>
    </xf>
    <xf numFmtId="0" fontId="0" fillId="8" borderId="3" xfId="0" applyFill="1" applyBorder="1"/>
    <xf numFmtId="0" fontId="0" fillId="8" borderId="5" xfId="0" applyFill="1" applyBorder="1"/>
    <xf numFmtId="0" fontId="0" fillId="9" borderId="3" xfId="0" applyFill="1" applyBorder="1"/>
    <xf numFmtId="0" fontId="0" fillId="9" borderId="5" xfId="0" applyFill="1" applyBorder="1"/>
    <xf numFmtId="0" fontId="1" fillId="0" borderId="0" xfId="0" applyFont="1"/>
    <xf numFmtId="0" fontId="4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11" borderId="0" xfId="0" applyFont="1" applyFill="1"/>
    <xf numFmtId="0" fontId="0" fillId="0" borderId="0" xfId="0" applyAlignment="1">
      <alignment wrapText="1"/>
    </xf>
    <xf numFmtId="0" fontId="0" fillId="12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6" fillId="9" borderId="8" xfId="0" applyFont="1" applyFill="1" applyBorder="1"/>
    <xf numFmtId="0" fontId="6" fillId="12" borderId="0" xfId="0" applyFont="1" applyFill="1"/>
    <xf numFmtId="0" fontId="6" fillId="9" borderId="12" xfId="0" applyFont="1" applyFill="1" applyBorder="1"/>
    <xf numFmtId="0" fontId="6" fillId="9" borderId="5" xfId="0" applyFont="1" applyFill="1" applyBorder="1"/>
    <xf numFmtId="0" fontId="3" fillId="0" borderId="0" xfId="0" applyFont="1" applyFill="1" applyBorder="1" applyAlignment="1">
      <alignment vertical="center"/>
    </xf>
    <xf numFmtId="164" fontId="8" fillId="0" borderId="0" xfId="0" applyNumberFormat="1" applyFont="1"/>
    <xf numFmtId="0" fontId="9" fillId="9" borderId="8" xfId="0" applyFont="1" applyFill="1" applyBorder="1"/>
    <xf numFmtId="0" fontId="9" fillId="12" borderId="0" xfId="0" applyFont="1" applyFill="1"/>
    <xf numFmtId="0" fontId="0" fillId="9" borderId="1" xfId="0" applyFill="1" applyBorder="1"/>
    <xf numFmtId="0" fontId="6" fillId="12" borderId="12" xfId="0" applyFont="1" applyFill="1" applyBorder="1"/>
    <xf numFmtId="0" fontId="0" fillId="12" borderId="11" xfId="0" applyFill="1" applyBorder="1"/>
    <xf numFmtId="0" fontId="9" fillId="12" borderId="12" xfId="0" applyFont="1" applyFill="1" applyBorder="1"/>
    <xf numFmtId="0" fontId="9" fillId="9" borderId="7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9" borderId="12" xfId="0" applyFont="1" applyFill="1" applyBorder="1"/>
    <xf numFmtId="0" fontId="0" fillId="8" borderId="1" xfId="0" applyFill="1" applyBorder="1"/>
    <xf numFmtId="0" fontId="0" fillId="0" borderId="0" xfId="0" applyFill="1"/>
    <xf numFmtId="0" fontId="0" fillId="0" borderId="17" xfId="0" applyBorder="1"/>
    <xf numFmtId="0" fontId="0" fillId="0" borderId="15" xfId="0" applyBorder="1"/>
    <xf numFmtId="0" fontId="0" fillId="0" borderId="18" xfId="0" applyBorder="1"/>
    <xf numFmtId="0" fontId="3" fillId="4" borderId="19" xfId="0" applyFont="1" applyFill="1" applyBorder="1" applyAlignment="1">
      <alignment vertical="center"/>
    </xf>
    <xf numFmtId="0" fontId="3" fillId="4" borderId="21" xfId="0" applyFont="1" applyFill="1" applyBorder="1" applyAlignment="1">
      <alignment vertical="center"/>
    </xf>
    <xf numFmtId="0" fontId="3" fillId="4" borderId="20" xfId="0" applyFont="1" applyFill="1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16" xfId="0" applyBorder="1"/>
    <xf numFmtId="0" fontId="0" fillId="12" borderId="7" xfId="0" applyFill="1" applyBorder="1"/>
    <xf numFmtId="0" fontId="0" fillId="12" borderId="8" xfId="0" applyFill="1" applyBorder="1"/>
    <xf numFmtId="0" fontId="3" fillId="4" borderId="24" xfId="0" applyFont="1" applyFill="1" applyBorder="1" applyAlignment="1">
      <alignment vertical="center"/>
    </xf>
    <xf numFmtId="2" fontId="0" fillId="0" borderId="0" xfId="0" applyNumberFormat="1"/>
    <xf numFmtId="0" fontId="9" fillId="9" borderId="5" xfId="0" applyFont="1" applyFill="1" applyBorder="1"/>
    <xf numFmtId="0" fontId="9" fillId="9" borderId="12" xfId="0" applyFont="1" applyFill="1" applyBorder="1"/>
    <xf numFmtId="2" fontId="0" fillId="0" borderId="6" xfId="0" applyNumberFormat="1" applyBorder="1"/>
    <xf numFmtId="0" fontId="0" fillId="0" borderId="3" xfId="0" applyBorder="1"/>
    <xf numFmtId="0" fontId="0" fillId="0" borderId="11" xfId="0" applyBorder="1"/>
    <xf numFmtId="2" fontId="0" fillId="0" borderId="3" xfId="0" applyNumberFormat="1" applyBorder="1"/>
    <xf numFmtId="0" fontId="0" fillId="0" borderId="3" xfId="0" applyBorder="1" applyAlignment="1">
      <alignment wrapText="1"/>
    </xf>
    <xf numFmtId="2" fontId="0" fillId="0" borderId="4" xfId="0" applyNumberFormat="1" applyBorder="1"/>
    <xf numFmtId="0" fontId="0" fillId="0" borderId="25" xfId="0" applyBorder="1"/>
    <xf numFmtId="0" fontId="11" fillId="0" borderId="6" xfId="0" applyFont="1" applyBorder="1"/>
    <xf numFmtId="0" fontId="10" fillId="0" borderId="0" xfId="0" applyFont="1" applyBorder="1"/>
    <xf numFmtId="0" fontId="0" fillId="0" borderId="7" xfId="0" applyBorder="1"/>
    <xf numFmtId="0" fontId="11" fillId="0" borderId="1" xfId="0" applyFont="1" applyBorder="1"/>
    <xf numFmtId="0" fontId="11" fillId="0" borderId="2" xfId="0" applyFont="1" applyBorder="1"/>
    <xf numFmtId="0" fontId="11" fillId="0" borderId="11" xfId="0" applyFont="1" applyBorder="1"/>
    <xf numFmtId="0" fontId="0" fillId="0" borderId="11" xfId="0" applyBorder="1" applyAlignment="1">
      <alignment wrapText="1"/>
    </xf>
    <xf numFmtId="2" fontId="0" fillId="0" borderId="11" xfId="0" applyNumberFormat="1" applyBorder="1"/>
    <xf numFmtId="0" fontId="12" fillId="14" borderId="0" xfId="0" applyFont="1" applyFill="1"/>
    <xf numFmtId="0" fontId="0" fillId="14" borderId="0" xfId="0" applyFill="1"/>
    <xf numFmtId="0" fontId="11" fillId="2" borderId="0" xfId="0" applyFont="1" applyFill="1"/>
    <xf numFmtId="0" fontId="11" fillId="0" borderId="0" xfId="0" applyFont="1"/>
    <xf numFmtId="0" fontId="0" fillId="11" borderId="0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0" fillId="9" borderId="8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2" fontId="3" fillId="4" borderId="8" xfId="0" applyNumberFormat="1" applyFont="1" applyFill="1" applyBorder="1" applyAlignment="1">
      <alignment horizontal="center" vertical="center"/>
    </xf>
    <xf numFmtId="2" fontId="3" fillId="4" borderId="12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13" borderId="26" xfId="0" applyFill="1" applyBorder="1" applyAlignment="1">
      <alignment horizontal="center"/>
    </xf>
    <xf numFmtId="0" fontId="0" fillId="13" borderId="25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10 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'Referenz mit Puffer'!$S$35</c:f>
              <c:numCache>
                <c:formatCode>General</c:formatCode>
                <c:ptCount val="1"/>
                <c:pt idx="0">
                  <c:v>69.142238901849424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2B-4CA7-93E8-696A640AE54A}"/>
            </c:ext>
          </c:extLst>
        </c:ser>
        <c:ser>
          <c:idx val="1"/>
          <c:order val="1"/>
          <c:tx>
            <c:v>3 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'Referenz mit Puffer'!$S$65</c:f>
              <c:numCache>
                <c:formatCode>General</c:formatCode>
                <c:ptCount val="1"/>
                <c:pt idx="0">
                  <c:v>62.782567535585088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2B-4CA7-93E8-696A640AE54A}"/>
            </c:ext>
          </c:extLst>
        </c:ser>
        <c:ser>
          <c:idx val="2"/>
          <c:order val="2"/>
          <c:tx>
            <c:v>24 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'Referenz mit Puffer'!$S$94</c:f>
              <c:numCache>
                <c:formatCode>General</c:formatCode>
                <c:ptCount val="1"/>
                <c:pt idx="0">
                  <c:v>24.783446597017956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2B-4CA7-93E8-696A640AE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3263"/>
        <c:axId val="16418255"/>
      </c:barChart>
      <c:catAx>
        <c:axId val="16413263"/>
        <c:scaling>
          <c:orientation val="minMax"/>
        </c:scaling>
        <c:delete val="1"/>
        <c:axPos val="b"/>
        <c:majorTickMark val="none"/>
        <c:minorTickMark val="none"/>
        <c:tickLblPos val="nextTo"/>
        <c:crossAx val="16418255"/>
        <c:crosses val="autoZero"/>
        <c:auto val="1"/>
        <c:lblAlgn val="ctr"/>
        <c:lblOffset val="100"/>
        <c:noMultiLvlLbl val="0"/>
      </c:catAx>
      <c:valAx>
        <c:axId val="1641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 b="1">
                    <a:solidFill>
                      <a:sysClr val="windowText" lastClr="000000"/>
                    </a:solidFill>
                  </a:rPr>
                  <a:t>Yield</a:t>
                </a:r>
                <a:r>
                  <a:rPr lang="de-DE" sz="1050" b="1" baseline="0">
                    <a:solidFill>
                      <a:sysClr val="windowText" lastClr="000000"/>
                    </a:solidFill>
                  </a:rPr>
                  <a:t> [%]</a:t>
                </a:r>
                <a:endParaRPr lang="de-DE" sz="105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1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Initiale</a:t>
            </a:r>
            <a:r>
              <a:rPr lang="en-US" sz="1200" b="1" baseline="0">
                <a:solidFill>
                  <a:schemeClr val="tx1"/>
                </a:solidFill>
              </a:rPr>
              <a:t> Aktivität 10 min Inkubation</a:t>
            </a:r>
            <a:endParaRPr lang="en-US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0885371983970342E-2"/>
          <c:y val="0.10956536554566906"/>
          <c:w val="0.69696426603670092"/>
          <c:h val="0.75976118905616008"/>
        </c:manualLayout>
      </c:layout>
      <c:scatterChart>
        <c:scatterStyle val="lineMarker"/>
        <c:varyColors val="0"/>
        <c:ser>
          <c:idx val="0"/>
          <c:order val="0"/>
          <c:tx>
            <c:v>10 min 100mM Puffer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60"/>
            <c:dispRSqr val="1"/>
            <c:dispEq val="1"/>
            <c:trendlineLbl>
              <c:layout>
                <c:manualLayout>
                  <c:x val="-0.32041767420322587"/>
                  <c:y val="-6.07489377599574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70C0"/>
                        </a:solidFill>
                      </a:rPr>
                      <a:t>y = 0,0439x + 0,5836</a:t>
                    </a:r>
                    <a:br>
                      <a:rPr lang="en-US" baseline="0">
                        <a:solidFill>
                          <a:srgbClr val="0070C0"/>
                        </a:solidFill>
                      </a:rPr>
                    </a:br>
                    <a:r>
                      <a:rPr lang="en-US" baseline="0">
                        <a:solidFill>
                          <a:srgbClr val="0070C0"/>
                        </a:solidFill>
                      </a:rPr>
                      <a:t>R² = 0,9589</a:t>
                    </a:r>
                    <a:endParaRPr lang="en-US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('Referenz mit Puffer'!$C$15:$C$16,'Referenz mit Puffer'!$C$19:$C$24)</c:f>
              <c:numCache>
                <c:formatCode>General</c:formatCode>
                <c:ptCount val="8"/>
                <c:pt idx="0">
                  <c:v>0</c:v>
                </c:pt>
                <c:pt idx="2">
                  <c:v>60</c:v>
                </c:pt>
                <c:pt idx="4">
                  <c:v>90</c:v>
                </c:pt>
                <c:pt idx="6">
                  <c:v>120</c:v>
                </c:pt>
              </c:numCache>
            </c:numRef>
          </c:xVal>
          <c:yVal>
            <c:numRef>
              <c:f>('Referenz mit Puffer'!$O$15:$O$16,'Referenz mit Puffer'!$O$19:$O$26)</c:f>
              <c:numCache>
                <c:formatCode>General</c:formatCode>
                <c:ptCount val="10"/>
                <c:pt idx="0">
                  <c:v>0</c:v>
                </c:pt>
                <c:pt idx="2">
                  <c:v>3.061297629915138</c:v>
                </c:pt>
                <c:pt idx="4">
                  <c:v>4.8512019474591739</c:v>
                </c:pt>
                <c:pt idx="6">
                  <c:v>5.6964533252189202</c:v>
                </c:pt>
                <c:pt idx="8">
                  <c:v>6.2397809108428852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05-463B-A7C9-3FBAFEA81F6F}"/>
            </c:ext>
          </c:extLst>
        </c:ser>
        <c:ser>
          <c:idx val="1"/>
          <c:order val="1"/>
          <c:tx>
            <c:v>10min 40mM PAC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45"/>
            <c:dispRSqr val="1"/>
            <c:dispEq val="1"/>
            <c:trendlineLbl>
              <c:layout>
                <c:manualLayout>
                  <c:x val="-0.11796628049074927"/>
                  <c:y val="-6.386535936878316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0,0484x + 0,0858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0,9736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PAC!$C$18:$C$29</c:f>
              <c:numCache>
                <c:formatCode>General</c:formatCode>
                <c:ptCount val="12"/>
                <c:pt idx="0">
                  <c:v>0</c:v>
                </c:pt>
                <c:pt idx="2">
                  <c:v>45</c:v>
                </c:pt>
                <c:pt idx="4">
                  <c:v>60</c:v>
                </c:pt>
                <c:pt idx="6">
                  <c:v>80</c:v>
                </c:pt>
                <c:pt idx="8">
                  <c:v>100</c:v>
                </c:pt>
                <c:pt idx="10">
                  <c:v>120</c:v>
                </c:pt>
              </c:numCache>
              <c:extLst xmlns:c15="http://schemas.microsoft.com/office/drawing/2012/chart"/>
            </c:numRef>
          </c:xVal>
          <c:yVal>
            <c:numRef>
              <c:f>PAC!$O$18:$O$29</c:f>
              <c:numCache>
                <c:formatCode>General</c:formatCode>
                <c:ptCount val="12"/>
                <c:pt idx="0">
                  <c:v>0</c:v>
                </c:pt>
                <c:pt idx="2">
                  <c:v>2.0016905027555199</c:v>
                </c:pt>
                <c:pt idx="4">
                  <c:v>3.1610372924907875</c:v>
                </c:pt>
                <c:pt idx="6">
                  <c:v>4.0647800655915072</c:v>
                </c:pt>
                <c:pt idx="8">
                  <c:v>5.1341921087331368</c:v>
                </c:pt>
                <c:pt idx="10">
                  <c:v>5.6386381309801532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905-463B-A7C9-3FBAFEA81F6F}"/>
            </c:ext>
          </c:extLst>
        </c:ser>
        <c:ser>
          <c:idx val="2"/>
          <c:order val="2"/>
          <c:tx>
            <c:v>10 min 100 mM PAC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80"/>
            <c:dispRSqr val="1"/>
            <c:dispEq val="1"/>
            <c:trendlineLbl>
              <c:layout>
                <c:manualLayout>
                  <c:x val="7.9453311591592038E-2"/>
                  <c:y val="-0.36461957546455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(PAC!$C$46,PAC!$C$52:$C$57)</c:f>
              <c:numCache>
                <c:formatCode>General</c:formatCode>
                <c:ptCount val="7"/>
                <c:pt idx="0">
                  <c:v>0</c:v>
                </c:pt>
                <c:pt idx="1">
                  <c:v>80</c:v>
                </c:pt>
                <c:pt idx="3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(PAC!$O$46,PAC!$O$52:$O$57)</c:f>
              <c:numCache>
                <c:formatCode>General</c:formatCode>
                <c:ptCount val="7"/>
                <c:pt idx="0">
                  <c:v>0</c:v>
                </c:pt>
                <c:pt idx="1">
                  <c:v>2.2792710552118205</c:v>
                </c:pt>
                <c:pt idx="3">
                  <c:v>2.5416370828684451</c:v>
                </c:pt>
                <c:pt idx="5">
                  <c:v>3.0866551712479291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05-463B-A7C9-3FBAFEA81F6F}"/>
            </c:ext>
          </c:extLst>
        </c:ser>
        <c:ser>
          <c:idx val="3"/>
          <c:order val="3"/>
          <c:tx>
            <c:v>10 min 160 mM PAC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backward val="80"/>
            <c:dispRSqr val="1"/>
            <c:dispEq val="1"/>
            <c:trendlineLbl>
              <c:layout>
                <c:manualLayout>
                  <c:x val="0.12927854810731704"/>
                  <c:y val="-0.250821860423073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/>
                        </a:solidFill>
                      </a:rPr>
                      <a:t>y = 0,0333x - 0,5659</a:t>
                    </a:r>
                    <a:br>
                      <a:rPr lang="en-US" baseline="0">
                        <a:solidFill>
                          <a:schemeClr val="accent4"/>
                        </a:solidFill>
                      </a:rPr>
                    </a:br>
                    <a:r>
                      <a:rPr lang="en-US" baseline="0">
                        <a:solidFill>
                          <a:schemeClr val="accent4"/>
                        </a:solidFill>
                      </a:rPr>
                      <a:t>R² = 0,9613</a:t>
                    </a:r>
                    <a:endParaRPr lang="en-US">
                      <a:solidFill>
                        <a:schemeClr val="accent4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(PAC!$C$76,PAC!$C$82:$C$89)</c:f>
              <c:numCache>
                <c:formatCode>General</c:formatCode>
                <c:ptCount val="9"/>
                <c:pt idx="0">
                  <c:v>0</c:v>
                </c:pt>
                <c:pt idx="1">
                  <c:v>80</c:v>
                </c:pt>
                <c:pt idx="3">
                  <c:v>100</c:v>
                </c:pt>
                <c:pt idx="5">
                  <c:v>120</c:v>
                </c:pt>
                <c:pt idx="7">
                  <c:v>150</c:v>
                </c:pt>
              </c:numCache>
              <c:extLst xmlns:c15="http://schemas.microsoft.com/office/drawing/2012/chart"/>
            </c:numRef>
          </c:xVal>
          <c:yVal>
            <c:numRef>
              <c:f>(PAC!$O$76,PAC!$O$82:$O$89)</c:f>
              <c:numCache>
                <c:formatCode>General</c:formatCode>
                <c:ptCount val="9"/>
                <c:pt idx="0">
                  <c:v>0</c:v>
                </c:pt>
                <c:pt idx="1">
                  <c:v>2.0138621225952598</c:v>
                </c:pt>
                <c:pt idx="3">
                  <c:v>2.9074618791628635</c:v>
                </c:pt>
                <c:pt idx="5">
                  <c:v>3.3554451093755286</c:v>
                </c:pt>
                <c:pt idx="7">
                  <c:v>4.2527639720052761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8905-463B-A7C9-3FBAFEA8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301584"/>
        <c:axId val="2107300336"/>
        <c:extLst/>
      </c:scatterChart>
      <c:valAx>
        <c:axId val="210730158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 b="1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050" b="1" baseline="0">
                    <a:solidFill>
                      <a:sysClr val="windowText" lastClr="000000"/>
                    </a:solidFill>
                  </a:rPr>
                  <a:t> [min]</a:t>
                </a:r>
                <a:endParaRPr lang="de-DE" sz="105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7300336"/>
        <c:crosses val="autoZero"/>
        <c:crossBetween val="midCat"/>
      </c:valAx>
      <c:valAx>
        <c:axId val="2107300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 b="1">
                    <a:solidFill>
                      <a:sysClr val="windowText" lastClr="000000"/>
                    </a:solidFill>
                  </a:rPr>
                  <a:t>amount</a:t>
                </a:r>
                <a:r>
                  <a:rPr lang="de-DE" sz="1050" b="1" baseline="0">
                    <a:solidFill>
                      <a:sysClr val="windowText" lastClr="000000"/>
                    </a:solidFill>
                  </a:rPr>
                  <a:t> of substance [µmol]</a:t>
                </a:r>
                <a:endParaRPr lang="de-DE" sz="105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730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200" b="1">
                <a:solidFill>
                  <a:schemeClr val="tx1"/>
                </a:solidFill>
              </a:rPr>
              <a:t>3h</a:t>
            </a:r>
            <a:r>
              <a:rPr lang="de-DE" sz="1200" b="1" baseline="0">
                <a:solidFill>
                  <a:schemeClr val="tx1"/>
                </a:solidFill>
              </a:rPr>
              <a:t> Inkubation</a:t>
            </a:r>
            <a:endParaRPr lang="de-DE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253844161954934"/>
          <c:y val="0.12296063471141415"/>
          <c:w val="0.7529729914577743"/>
          <c:h val="0.74658092203248549"/>
        </c:manualLayout>
      </c:layout>
      <c:scatterChart>
        <c:scatterStyle val="lineMarker"/>
        <c:varyColors val="0"/>
        <c:ser>
          <c:idx val="0"/>
          <c:order val="0"/>
          <c:tx>
            <c:v>3h 100mM Puffer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'Referenz mit Puffer'!$B$47:$B$66</c:f>
              <c:numCache>
                <c:formatCode>General</c:formatCode>
                <c:ptCount val="20"/>
                <c:pt idx="0">
                  <c:v>1</c:v>
                </c:pt>
                <c:pt idx="2" formatCode="0.00">
                  <c:v>1.25</c:v>
                </c:pt>
                <c:pt idx="4">
                  <c:v>1.5</c:v>
                </c:pt>
                <c:pt idx="6">
                  <c:v>1.75</c:v>
                </c:pt>
                <c:pt idx="8" formatCode="0.00">
                  <c:v>2</c:v>
                </c:pt>
                <c:pt idx="10" formatCode="0.00">
                  <c:v>2.5</c:v>
                </c:pt>
                <c:pt idx="12">
                  <c:v>3</c:v>
                </c:pt>
                <c:pt idx="14">
                  <c:v>4</c:v>
                </c:pt>
                <c:pt idx="16">
                  <c:v>20</c:v>
                </c:pt>
                <c:pt idx="18">
                  <c:v>24</c:v>
                </c:pt>
              </c:numCache>
            </c:numRef>
          </c:xVal>
          <c:yVal>
            <c:numRef>
              <c:f>'Referenz mit Puffer'!$N$47:$N$66</c:f>
              <c:numCache>
                <c:formatCode>General</c:formatCode>
                <c:ptCount val="20"/>
                <c:pt idx="0">
                  <c:v>2.8239510430402004</c:v>
                </c:pt>
                <c:pt idx="2">
                  <c:v>3.5802819758596209</c:v>
                </c:pt>
                <c:pt idx="4">
                  <c:v>4.1638435270649499</c:v>
                </c:pt>
                <c:pt idx="6">
                  <c:v>4.7744531223585893</c:v>
                </c:pt>
                <c:pt idx="8">
                  <c:v>5.2305507657977479</c:v>
                </c:pt>
                <c:pt idx="10">
                  <c:v>5.6781958954593099</c:v>
                </c:pt>
                <c:pt idx="12">
                  <c:v>5.7211346654495046</c:v>
                </c:pt>
                <c:pt idx="14">
                  <c:v>6.3361395679074963</c:v>
                </c:pt>
                <c:pt idx="16">
                  <c:v>11.621665483314739</c:v>
                </c:pt>
                <c:pt idx="18">
                  <c:v>12.556513507117018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2-4EAF-8446-D7F44061DBE6}"/>
            </c:ext>
          </c:extLst>
        </c:ser>
        <c:ser>
          <c:idx val="2"/>
          <c:order val="2"/>
          <c:tx>
            <c:v>3h 100mM PAC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PAC!$B$169:$B$184</c:f>
              <c:numCache>
                <c:formatCode>General</c:formatCode>
                <c:ptCount val="16"/>
                <c:pt idx="0">
                  <c:v>1.66</c:v>
                </c:pt>
                <c:pt idx="2">
                  <c:v>2</c:v>
                </c:pt>
                <c:pt idx="4">
                  <c:v>2.5</c:v>
                </c:pt>
                <c:pt idx="6">
                  <c:v>3</c:v>
                </c:pt>
                <c:pt idx="8">
                  <c:v>3.5</c:v>
                </c:pt>
                <c:pt idx="10">
                  <c:v>4</c:v>
                </c:pt>
                <c:pt idx="12" formatCode="0.0">
                  <c:v>20</c:v>
                </c:pt>
                <c:pt idx="14" formatCode="0.0">
                  <c:v>24</c:v>
                </c:pt>
              </c:numCache>
            </c:numRef>
          </c:xVal>
          <c:yVal>
            <c:numRef>
              <c:f>PAC!$N$169:$N$184</c:f>
              <c:numCache>
                <c:formatCode>General</c:formatCode>
                <c:ptCount val="16"/>
                <c:pt idx="0">
                  <c:v>2.0077763126753903</c:v>
                </c:pt>
                <c:pt idx="2">
                  <c:v>2.4770598776076005</c:v>
                </c:pt>
                <c:pt idx="4">
                  <c:v>3.1664469013084497</c:v>
                </c:pt>
                <c:pt idx="6">
                  <c:v>3.6732596274131932</c:v>
                </c:pt>
                <c:pt idx="8">
                  <c:v>3.8199952665922847</c:v>
                </c:pt>
                <c:pt idx="10">
                  <c:v>4.2260540284680665</c:v>
                </c:pt>
                <c:pt idx="12">
                  <c:v>8.5040403015856931</c:v>
                </c:pt>
                <c:pt idx="14">
                  <c:v>8.9909050951753056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B2-4EAF-8446-D7F44061DBE6}"/>
            </c:ext>
          </c:extLst>
        </c:ser>
        <c:ser>
          <c:idx val="4"/>
          <c:order val="4"/>
          <c:tx>
            <c:v>3h 100mM PAC 10mM PLP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PAC!$B$197:$B$214</c:f>
              <c:numCache>
                <c:formatCode>0.0</c:formatCode>
                <c:ptCount val="18"/>
                <c:pt idx="0">
                  <c:v>1.33</c:v>
                </c:pt>
                <c:pt idx="2" formatCode="General">
                  <c:v>1.66</c:v>
                </c:pt>
                <c:pt idx="4" formatCode="General">
                  <c:v>2</c:v>
                </c:pt>
                <c:pt idx="6" formatCode="General">
                  <c:v>2.5</c:v>
                </c:pt>
                <c:pt idx="8" formatCode="General">
                  <c:v>3</c:v>
                </c:pt>
                <c:pt idx="10" formatCode="General">
                  <c:v>3.5</c:v>
                </c:pt>
                <c:pt idx="12" formatCode="General">
                  <c:v>4</c:v>
                </c:pt>
                <c:pt idx="14">
                  <c:v>20</c:v>
                </c:pt>
                <c:pt idx="16">
                  <c:v>24</c:v>
                </c:pt>
              </c:numCache>
            </c:numRef>
          </c:xVal>
          <c:yVal>
            <c:numRef>
              <c:f>PAC!$N$197:$N$214</c:f>
              <c:numCache>
                <c:formatCode>General</c:formatCode>
                <c:ptCount val="18"/>
                <c:pt idx="0">
                  <c:v>2.6150049024579913</c:v>
                </c:pt>
                <c:pt idx="2">
                  <c:v>3.3686310308685807</c:v>
                </c:pt>
                <c:pt idx="4">
                  <c:v>3.8308144842276097</c:v>
                </c:pt>
                <c:pt idx="6">
                  <c:v>4.3852993880380033</c:v>
                </c:pt>
                <c:pt idx="8">
                  <c:v>4.8035297697535251</c:v>
                </c:pt>
                <c:pt idx="10">
                  <c:v>5.0959867464583972</c:v>
                </c:pt>
                <c:pt idx="12">
                  <c:v>5.154140041248267</c:v>
                </c:pt>
                <c:pt idx="14">
                  <c:v>9.5565473171721287</c:v>
                </c:pt>
                <c:pt idx="16">
                  <c:v>9.7117354701288168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5-4C9B-84F1-8BF749860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05328"/>
        <c:axId val="1291920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3 h 40 mM PAC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PAC!$B$109:$B$124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2" formatCode="0.0">
                        <c:v>1.33</c:v>
                      </c:pt>
                      <c:pt idx="4">
                        <c:v>1.66</c:v>
                      </c:pt>
                      <c:pt idx="6">
                        <c:v>2</c:v>
                      </c:pt>
                      <c:pt idx="8">
                        <c:v>2.5</c:v>
                      </c:pt>
                      <c:pt idx="10">
                        <c:v>3.5</c:v>
                      </c:pt>
                      <c:pt idx="12" formatCode="0.0">
                        <c:v>20</c:v>
                      </c:pt>
                      <c:pt idx="14" formatCode="0.0">
                        <c:v>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PAC!$N$109:$N$124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2.1852791020049365</c:v>
                      </c:pt>
                      <c:pt idx="2">
                        <c:v>3.0602833282618258</c:v>
                      </c:pt>
                      <c:pt idx="4">
                        <c:v>3.5897487912905301</c:v>
                      </c:pt>
                      <c:pt idx="6">
                        <c:v>4.2206444196504052</c:v>
                      </c:pt>
                      <c:pt idx="8">
                        <c:v>4.8647259695033309</c:v>
                      </c:pt>
                      <c:pt idx="10">
                        <c:v>5.6234236061804781</c:v>
                      </c:pt>
                      <c:pt idx="12">
                        <c:v>4.7223856374885891</c:v>
                      </c:pt>
                      <c:pt idx="14">
                        <c:v>5.6027994725631416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5B2-4EAF-8446-D7F44061DBE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3h 160 mM PAC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PAC!$B$235:$B$242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2.5</c:v>
                      </c:pt>
                      <c:pt idx="2">
                        <c:v>3.5</c:v>
                      </c:pt>
                      <c:pt idx="4" formatCode="0.0">
                        <c:v>20</c:v>
                      </c:pt>
                      <c:pt idx="6" formatCode="0.0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PAC!$N$235:$N$242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2.1146160868242219</c:v>
                      </c:pt>
                      <c:pt idx="2">
                        <c:v>3.3169016465496837</c:v>
                      </c:pt>
                      <c:pt idx="4">
                        <c:v>3.2756533793150089</c:v>
                      </c:pt>
                      <c:pt idx="6">
                        <c:v>3.8446766068228699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5B2-4EAF-8446-D7F44061DBE6}"/>
                  </c:ext>
                </c:extLst>
              </c15:ser>
            </c15:filteredScatterSeries>
          </c:ext>
        </c:extLst>
      </c:scatterChart>
      <c:valAx>
        <c:axId val="12920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 b="1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050" b="1" baseline="0">
                    <a:solidFill>
                      <a:sysClr val="windowText" lastClr="000000"/>
                    </a:solidFill>
                  </a:rPr>
                  <a:t> [h]</a:t>
                </a:r>
                <a:endParaRPr lang="de-DE" sz="105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192016"/>
        <c:crosses val="autoZero"/>
        <c:crossBetween val="midCat"/>
      </c:valAx>
      <c:valAx>
        <c:axId val="129192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 b="1">
                    <a:solidFill>
                      <a:sysClr val="windowText" lastClr="000000"/>
                    </a:solidFill>
                  </a:rPr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20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35848409052841"/>
          <c:y val="0.45014220171858754"/>
          <c:w val="0.24764151590947156"/>
          <c:h val="0.16297229474538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200" b="1">
                <a:solidFill>
                  <a:sysClr val="windowText" lastClr="000000"/>
                </a:solidFill>
              </a:rPr>
              <a:t>Initiale</a:t>
            </a:r>
            <a:r>
              <a:rPr lang="de-DE" sz="1200" b="1" baseline="0">
                <a:solidFill>
                  <a:sysClr val="windowText" lastClr="000000"/>
                </a:solidFill>
              </a:rPr>
              <a:t> Aktivität 3h Inkubation</a:t>
            </a:r>
            <a:endParaRPr lang="de-DE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79471785681915E-2"/>
          <c:y val="0.15731853070435953"/>
          <c:w val="0.65307660727125016"/>
          <c:h val="0.72698682504333567"/>
        </c:manualLayout>
      </c:layout>
      <c:scatterChart>
        <c:scatterStyle val="lineMarker"/>
        <c:varyColors val="0"/>
        <c:ser>
          <c:idx val="0"/>
          <c:order val="0"/>
          <c:tx>
            <c:v>3h 100mM Puffer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73851055529982"/>
                  <c:y val="-2.88448192340809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('Referenz mit Puffer'!$C$43:$C$44,'Referenz mit Puffer'!$C$47:$C$56)</c:f>
              <c:numCache>
                <c:formatCode>General</c:formatCode>
                <c:ptCount val="12"/>
                <c:pt idx="0">
                  <c:v>0</c:v>
                </c:pt>
                <c:pt idx="2">
                  <c:v>60</c:v>
                </c:pt>
                <c:pt idx="4">
                  <c:v>75</c:v>
                </c:pt>
                <c:pt idx="6">
                  <c:v>90</c:v>
                </c:pt>
                <c:pt idx="8">
                  <c:v>105</c:v>
                </c:pt>
                <c:pt idx="10">
                  <c:v>120</c:v>
                </c:pt>
              </c:numCache>
            </c:numRef>
          </c:xVal>
          <c:yVal>
            <c:numRef>
              <c:f>('Referenz mit Puffer'!$O$43:$O$44,'Referenz mit Puffer'!$O$47:$O$56)</c:f>
              <c:numCache>
                <c:formatCode>General</c:formatCode>
                <c:ptCount val="12"/>
                <c:pt idx="0">
                  <c:v>0</c:v>
                </c:pt>
                <c:pt idx="2">
                  <c:v>2.8239510430402004</c:v>
                </c:pt>
                <c:pt idx="4">
                  <c:v>3.5802819758596209</c:v>
                </c:pt>
                <c:pt idx="6">
                  <c:v>4.1638435270649508</c:v>
                </c:pt>
                <c:pt idx="8">
                  <c:v>4.7744531223585893</c:v>
                </c:pt>
                <c:pt idx="10">
                  <c:v>5.2305507657977479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9-4F3A-A0EF-FC7C34155D63}"/>
            </c:ext>
          </c:extLst>
        </c:ser>
        <c:ser>
          <c:idx val="2"/>
          <c:order val="2"/>
          <c:tx>
            <c:v>3h 100mM PAC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22449588558629"/>
                  <c:y val="-0.22980596308329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(PAC!$C$161,PAC!$C$169:$C$176)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3">
                  <c:v>120</c:v>
                </c:pt>
                <c:pt idx="5">
                  <c:v>150</c:v>
                </c:pt>
                <c:pt idx="7">
                  <c:v>180</c:v>
                </c:pt>
              </c:numCache>
            </c:numRef>
          </c:xVal>
          <c:yVal>
            <c:numRef>
              <c:f>(PAC!$O$161,PAC!$O$169:$O$176)</c:f>
              <c:numCache>
                <c:formatCode>General</c:formatCode>
                <c:ptCount val="9"/>
                <c:pt idx="0">
                  <c:v>0</c:v>
                </c:pt>
                <c:pt idx="1">
                  <c:v>2.0077763126753903</c:v>
                </c:pt>
                <c:pt idx="3">
                  <c:v>2.4770598776076005</c:v>
                </c:pt>
                <c:pt idx="5">
                  <c:v>3.1664469013084502</c:v>
                </c:pt>
                <c:pt idx="7">
                  <c:v>3.6732596274131937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69-4F3A-A0EF-FC7C34155D63}"/>
            </c:ext>
          </c:extLst>
        </c:ser>
        <c:ser>
          <c:idx val="4"/>
          <c:order val="4"/>
          <c:tx>
            <c:v>3h 100mM 10mM PLP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637295160725576"/>
                  <c:y val="4.281531717972104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(PAC!$C$191,PAC!$C$195:$C$204)</c:f>
              <c:numCache>
                <c:formatCode>General</c:formatCode>
                <c:ptCount val="11"/>
                <c:pt idx="0">
                  <c:v>0</c:v>
                </c:pt>
                <c:pt idx="1">
                  <c:v>60</c:v>
                </c:pt>
                <c:pt idx="3">
                  <c:v>80</c:v>
                </c:pt>
                <c:pt idx="5">
                  <c:v>100</c:v>
                </c:pt>
                <c:pt idx="7">
                  <c:v>120</c:v>
                </c:pt>
                <c:pt idx="9">
                  <c:v>150</c:v>
                </c:pt>
              </c:numCache>
            </c:numRef>
          </c:xVal>
          <c:yVal>
            <c:numRef>
              <c:f>(PAC!$O$191,PAC!$O$195:$O$204)</c:f>
              <c:numCache>
                <c:formatCode>General</c:formatCode>
                <c:ptCount val="11"/>
                <c:pt idx="0">
                  <c:v>0</c:v>
                </c:pt>
                <c:pt idx="1">
                  <c:v>1.8143827974439606</c:v>
                </c:pt>
                <c:pt idx="3">
                  <c:v>2.6150049024579913</c:v>
                </c:pt>
                <c:pt idx="5">
                  <c:v>3.3686310308685807</c:v>
                </c:pt>
                <c:pt idx="7">
                  <c:v>3.8308144842276097</c:v>
                </c:pt>
                <c:pt idx="9">
                  <c:v>4.3852993880380033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5-4538-8799-83C9FDCF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914303"/>
        <c:axId val="82190639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3h 40mM PAC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4.7654477010518531E-2"/>
                        <c:y val="-7.0004794215130464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(PAC!$C$105,PAC!$C$109:$C$118)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60</c:v>
                      </c:pt>
                      <c:pt idx="3">
                        <c:v>80</c:v>
                      </c:pt>
                      <c:pt idx="5">
                        <c:v>100</c:v>
                      </c:pt>
                      <c:pt idx="7">
                        <c:v>120</c:v>
                      </c:pt>
                      <c:pt idx="9">
                        <c:v>150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(PAC!$O$105,PAC!$O$109:$O$118)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2.1852791020049369</c:v>
                      </c:pt>
                      <c:pt idx="3">
                        <c:v>3.0602833282618258</c:v>
                      </c:pt>
                      <c:pt idx="5">
                        <c:v>3.5897487912905301</c:v>
                      </c:pt>
                      <c:pt idx="7">
                        <c:v>4.2206444196504052</c:v>
                      </c:pt>
                      <c:pt idx="9">
                        <c:v>4.8647259695033318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269-4F3A-A0EF-FC7C34155D6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3h 160 mM PAC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3.5520050938775118E-2"/>
                        <c:y val="-0.2946201503587908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de-DE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(PAC!$C$223,PAC!$C$235:$C$238)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150</c:v>
                      </c:pt>
                      <c:pt idx="3">
                        <c:v>210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(PAC!$O$223,PAC!$O$235:$O$238)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2.1146160868242223</c:v>
                      </c:pt>
                      <c:pt idx="3">
                        <c:v>3.3169016465496841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269-4F3A-A0EF-FC7C34155D63}"/>
                  </c:ext>
                </c:extLst>
              </c15:ser>
            </c15:filteredScatterSeries>
          </c:ext>
        </c:extLst>
      </c:scatterChart>
      <c:valAx>
        <c:axId val="82191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 b="1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050" b="1" baseline="0">
                    <a:solidFill>
                      <a:sysClr val="windowText" lastClr="000000"/>
                    </a:solidFill>
                  </a:rPr>
                  <a:t> [min]</a:t>
                </a:r>
                <a:endParaRPr lang="de-DE" sz="105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1906399"/>
        <c:crosses val="autoZero"/>
        <c:crossBetween val="midCat"/>
        <c:majorUnit val="20"/>
      </c:valAx>
      <c:valAx>
        <c:axId val="821906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 b="1">
                    <a:solidFill>
                      <a:sysClr val="windowText" lastClr="000000"/>
                    </a:solidFill>
                  </a:rPr>
                  <a:t>amount</a:t>
                </a:r>
                <a:r>
                  <a:rPr lang="de-DE" sz="1050" b="1" baseline="0">
                    <a:solidFill>
                      <a:sysClr val="windowText" lastClr="000000"/>
                    </a:solidFill>
                  </a:rPr>
                  <a:t> of subtance [µmol]</a:t>
                </a:r>
                <a:endParaRPr lang="de-DE" sz="105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191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solidFill>
                  <a:sysClr val="windowText" lastClr="000000"/>
                </a:solidFill>
              </a:rPr>
              <a:t>Comparision</a:t>
            </a:r>
            <a:r>
              <a:rPr lang="de-DE" b="1" baseline="0">
                <a:solidFill>
                  <a:sysClr val="windowText" lastClr="000000"/>
                </a:solidFill>
              </a:rPr>
              <a:t> activity</a:t>
            </a:r>
            <a:endParaRPr lang="de-DE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Aktivitäten!$B$4</c:f>
              <c:strCache>
                <c:ptCount val="1"/>
                <c:pt idx="0">
                  <c:v>10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Aktivitäten!$A$5:$A$12</c:f>
              <c:strCache>
                <c:ptCount val="8"/>
                <c:pt idx="0">
                  <c:v>100 mM KPi-Puffer</c:v>
                </c:pt>
                <c:pt idx="1">
                  <c:v>125 mM IPA</c:v>
                </c:pt>
                <c:pt idx="2">
                  <c:v>250 mM IPA</c:v>
                </c:pt>
                <c:pt idx="3">
                  <c:v>500 mM IPA</c:v>
                </c:pt>
                <c:pt idx="4">
                  <c:v>1 M IPA</c:v>
                </c:pt>
                <c:pt idx="5">
                  <c:v>40 mM PAC</c:v>
                </c:pt>
                <c:pt idx="6">
                  <c:v>100 mM PAC</c:v>
                </c:pt>
                <c:pt idx="7">
                  <c:v>160 mM PAC</c:v>
                </c:pt>
              </c:strCache>
            </c:strRef>
          </c:cat>
          <c:val>
            <c:numRef>
              <c:f>Aktivitäten!$C$5:$C$12</c:f>
              <c:numCache>
                <c:formatCode>0.00</c:formatCode>
                <c:ptCount val="8"/>
                <c:pt idx="0">
                  <c:v>100</c:v>
                </c:pt>
                <c:pt idx="1">
                  <c:v>100.20449897750512</c:v>
                </c:pt>
                <c:pt idx="2">
                  <c:v>0</c:v>
                </c:pt>
                <c:pt idx="3">
                  <c:v>102.24948875255623</c:v>
                </c:pt>
                <c:pt idx="4">
                  <c:v>50.511247443762784</c:v>
                </c:pt>
                <c:pt idx="5">
                  <c:v>98.977505112474446</c:v>
                </c:pt>
                <c:pt idx="6">
                  <c:v>52.760736196319023</c:v>
                </c:pt>
                <c:pt idx="7">
                  <c:v>68.098159509202461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C-4507-B1F4-9FD02D353AED}"/>
            </c:ext>
          </c:extLst>
        </c:ser>
        <c:ser>
          <c:idx val="1"/>
          <c:order val="1"/>
          <c:tx>
            <c:strRef>
              <c:f>Aktivitäten!$D$4</c:f>
              <c:strCache>
                <c:ptCount val="1"/>
                <c:pt idx="0">
                  <c:v>3 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Aktivitäten!$A$5:$A$12</c:f>
              <c:strCache>
                <c:ptCount val="8"/>
                <c:pt idx="0">
                  <c:v>100 mM KPi-Puffer</c:v>
                </c:pt>
                <c:pt idx="1">
                  <c:v>125 mM IPA</c:v>
                </c:pt>
                <c:pt idx="2">
                  <c:v>250 mM IPA</c:v>
                </c:pt>
                <c:pt idx="3">
                  <c:v>500 mM IPA</c:v>
                </c:pt>
                <c:pt idx="4">
                  <c:v>1 M IPA</c:v>
                </c:pt>
                <c:pt idx="5">
                  <c:v>40 mM PAC</c:v>
                </c:pt>
                <c:pt idx="6">
                  <c:v>100 mM PAC</c:v>
                </c:pt>
                <c:pt idx="7">
                  <c:v>160 mM PAC</c:v>
                </c:pt>
              </c:strCache>
            </c:strRef>
          </c:cat>
          <c:val>
            <c:numRef>
              <c:f>Aktivitäten!$E$5:$E$12</c:f>
              <c:numCache>
                <c:formatCode>0.00</c:formatCode>
                <c:ptCount val="8"/>
                <c:pt idx="0">
                  <c:v>100</c:v>
                </c:pt>
                <c:pt idx="1">
                  <c:v>104.06320541760724</c:v>
                </c:pt>
                <c:pt idx="2">
                  <c:v>109.0293453724605</c:v>
                </c:pt>
                <c:pt idx="3">
                  <c:v>106.77200902934538</c:v>
                </c:pt>
                <c:pt idx="4">
                  <c:v>52.144469525959366</c:v>
                </c:pt>
                <c:pt idx="5">
                  <c:v>74.717832957110602</c:v>
                </c:pt>
                <c:pt idx="6">
                  <c:v>46.72686230248307</c:v>
                </c:pt>
                <c:pt idx="7">
                  <c:v>34.988713318284425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C-4507-B1F4-9FD02D353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636784"/>
        <c:axId val="938638864"/>
      </c:barChart>
      <c:catAx>
        <c:axId val="93863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638864"/>
        <c:crosses val="autoZero"/>
        <c:auto val="1"/>
        <c:lblAlgn val="ctr"/>
        <c:lblOffset val="100"/>
        <c:noMultiLvlLbl val="0"/>
      </c:catAx>
      <c:valAx>
        <c:axId val="9386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 b="1">
                    <a:solidFill>
                      <a:sysClr val="windowText" lastClr="000000"/>
                    </a:solidFill>
                  </a:rPr>
                  <a:t>rel. activity</a:t>
                </a:r>
                <a:r>
                  <a:rPr lang="de-DE" sz="1050" b="1" baseline="0">
                    <a:solidFill>
                      <a:sysClr val="windowText" lastClr="000000"/>
                    </a:solidFill>
                  </a:rPr>
                  <a:t> [%]</a:t>
                </a:r>
                <a:endParaRPr lang="de-DE" sz="105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6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253945283866525"/>
          <c:y val="4.7557435783252097E-2"/>
          <c:w val="0.1634972925681587"/>
          <c:h val="5.7841021800295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1">
                <a:solidFill>
                  <a:sysClr val="windowText" lastClr="000000"/>
                </a:solidFill>
              </a:rPr>
              <a:t>Influence</a:t>
            </a:r>
            <a:r>
              <a:rPr lang="de-DE" sz="1400" b="1" baseline="0">
                <a:solidFill>
                  <a:sysClr val="windowText" lastClr="000000"/>
                </a:solidFill>
              </a:rPr>
              <a:t> PLP</a:t>
            </a:r>
            <a:endParaRPr lang="de-DE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Aktivitäten!$B$18</c:f>
              <c:strCache>
                <c:ptCount val="1"/>
                <c:pt idx="0">
                  <c:v>3 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Aktivitäten!$A$19:$A$21</c:f>
              <c:strCache>
                <c:ptCount val="3"/>
                <c:pt idx="0">
                  <c:v>100 mM KPi-Puffer</c:v>
                </c:pt>
                <c:pt idx="1">
                  <c:v>100 mM PAC
1 mM PLP</c:v>
                </c:pt>
                <c:pt idx="2">
                  <c:v>100 mM PAC
10 mM PLP</c:v>
                </c:pt>
              </c:strCache>
            </c:strRef>
          </c:cat>
          <c:val>
            <c:numRef>
              <c:f>Aktivitäten!$C$19:$C$21</c:f>
              <c:numCache>
                <c:formatCode>0.00</c:formatCode>
                <c:ptCount val="3"/>
                <c:pt idx="0">
                  <c:v>100</c:v>
                </c:pt>
                <c:pt idx="1">
                  <c:v>46.72686230248307</c:v>
                </c:pt>
                <c:pt idx="2">
                  <c:v>68.397291196388267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A-49E1-B340-21C10CA0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876319"/>
        <c:axId val="1115877983"/>
      </c:barChart>
      <c:catAx>
        <c:axId val="111587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5877983"/>
        <c:crosses val="autoZero"/>
        <c:auto val="1"/>
        <c:lblAlgn val="ctr"/>
        <c:lblOffset val="100"/>
        <c:noMultiLvlLbl val="0"/>
      </c:catAx>
      <c:valAx>
        <c:axId val="11158779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 b="1">
                    <a:solidFill>
                      <a:sysClr val="windowText" lastClr="000000"/>
                    </a:solidFill>
                  </a:rPr>
                  <a:t>rel.</a:t>
                </a:r>
                <a:r>
                  <a:rPr lang="de-DE" sz="1050" b="1" baseline="0">
                    <a:solidFill>
                      <a:sysClr val="windowText" lastClr="000000"/>
                    </a:solidFill>
                  </a:rPr>
                  <a:t> activity [%]</a:t>
                </a:r>
                <a:endParaRPr lang="de-DE" sz="105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587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200" b="1">
                <a:solidFill>
                  <a:sysClr val="windowText" lastClr="000000"/>
                </a:solidFill>
              </a:rPr>
              <a:t>Inkubatio</a:t>
            </a:r>
            <a:r>
              <a:rPr lang="de-DE" sz="1200" b="1" baseline="0">
                <a:solidFill>
                  <a:sysClr val="windowText" lastClr="000000"/>
                </a:solidFill>
              </a:rPr>
              <a:t>n mit Puffer</a:t>
            </a:r>
            <a:endParaRPr lang="de-DE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5075069453550084"/>
          <c:y val="1.9218204936430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843531840442469"/>
          <c:y val="0.10451109529770626"/>
          <c:w val="0.77011651436255846"/>
          <c:h val="0.73669054188150007"/>
        </c:manualLayout>
      </c:layout>
      <c:scatterChart>
        <c:scatterStyle val="lineMarker"/>
        <c:varyColors val="0"/>
        <c:ser>
          <c:idx val="0"/>
          <c:order val="0"/>
          <c:tx>
            <c:v>10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'Referenz mit Puffer'!$B$19:$B$36</c:f>
              <c:numCache>
                <c:formatCode>General</c:formatCode>
                <c:ptCount val="18"/>
                <c:pt idx="0">
                  <c:v>1</c:v>
                </c:pt>
                <c:pt idx="2" formatCode="0.0">
                  <c:v>1.5</c:v>
                </c:pt>
                <c:pt idx="4">
                  <c:v>2</c:v>
                </c:pt>
                <c:pt idx="6">
                  <c:v>2.5</c:v>
                </c:pt>
                <c:pt idx="8">
                  <c:v>3</c:v>
                </c:pt>
                <c:pt idx="10">
                  <c:v>3.5</c:v>
                </c:pt>
                <c:pt idx="12">
                  <c:v>5</c:v>
                </c:pt>
                <c:pt idx="14" formatCode="0.0">
                  <c:v>22.5</c:v>
                </c:pt>
                <c:pt idx="16" formatCode="0.0">
                  <c:v>24</c:v>
                </c:pt>
              </c:numCache>
            </c:numRef>
          </c:xVal>
          <c:yVal>
            <c:numRef>
              <c:f>'Referenz mit Puffer'!$N$19:$N$36</c:f>
              <c:numCache>
                <c:formatCode>General</c:formatCode>
                <c:ptCount val="18"/>
                <c:pt idx="0">
                  <c:v>3.0612976299151375</c:v>
                </c:pt>
                <c:pt idx="2">
                  <c:v>4.8512019474591739</c:v>
                </c:pt>
                <c:pt idx="4">
                  <c:v>5.6964533252189202</c:v>
                </c:pt>
                <c:pt idx="6">
                  <c:v>6.2397809108428852</c:v>
                </c:pt>
                <c:pt idx="8">
                  <c:v>6.7753321837914608</c:v>
                </c:pt>
                <c:pt idx="10">
                  <c:v>7.2321060283328267</c:v>
                </c:pt>
                <c:pt idx="12">
                  <c:v>7.7602190891571166</c:v>
                </c:pt>
                <c:pt idx="14">
                  <c:v>13.86293403658248</c:v>
                </c:pt>
                <c:pt idx="16">
                  <c:v>13.828447780369885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C-4B37-A423-96394B3859CB}"/>
            </c:ext>
          </c:extLst>
        </c:ser>
        <c:ser>
          <c:idx val="1"/>
          <c:order val="1"/>
          <c:tx>
            <c:v>3 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'Referenz mit Puffer'!$B$47:$B$66</c:f>
              <c:numCache>
                <c:formatCode>General</c:formatCode>
                <c:ptCount val="20"/>
                <c:pt idx="0">
                  <c:v>1</c:v>
                </c:pt>
                <c:pt idx="2" formatCode="0.00">
                  <c:v>1.25</c:v>
                </c:pt>
                <c:pt idx="4">
                  <c:v>1.5</c:v>
                </c:pt>
                <c:pt idx="6">
                  <c:v>1.75</c:v>
                </c:pt>
                <c:pt idx="8" formatCode="0.00">
                  <c:v>2</c:v>
                </c:pt>
                <c:pt idx="10" formatCode="0.00">
                  <c:v>2.5</c:v>
                </c:pt>
                <c:pt idx="12">
                  <c:v>3</c:v>
                </c:pt>
                <c:pt idx="14">
                  <c:v>4</c:v>
                </c:pt>
                <c:pt idx="16">
                  <c:v>20</c:v>
                </c:pt>
                <c:pt idx="18">
                  <c:v>24</c:v>
                </c:pt>
              </c:numCache>
            </c:numRef>
          </c:xVal>
          <c:yVal>
            <c:numRef>
              <c:f>'Referenz mit Puffer'!$N$47:$N$66</c:f>
              <c:numCache>
                <c:formatCode>General</c:formatCode>
                <c:ptCount val="20"/>
                <c:pt idx="0">
                  <c:v>2.8239510430402004</c:v>
                </c:pt>
                <c:pt idx="2">
                  <c:v>3.5802819758596209</c:v>
                </c:pt>
                <c:pt idx="4">
                  <c:v>4.1638435270649499</c:v>
                </c:pt>
                <c:pt idx="6">
                  <c:v>4.7744531223585893</c:v>
                </c:pt>
                <c:pt idx="8">
                  <c:v>5.2305507657977479</c:v>
                </c:pt>
                <c:pt idx="10">
                  <c:v>5.6781958954593099</c:v>
                </c:pt>
                <c:pt idx="12">
                  <c:v>5.7211346654495046</c:v>
                </c:pt>
                <c:pt idx="14">
                  <c:v>6.3361395679074963</c:v>
                </c:pt>
                <c:pt idx="16">
                  <c:v>11.621665483314739</c:v>
                </c:pt>
                <c:pt idx="18">
                  <c:v>12.556513507117018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C-4B37-A423-96394B3859CB}"/>
            </c:ext>
          </c:extLst>
        </c:ser>
        <c:ser>
          <c:idx val="2"/>
          <c:order val="2"/>
          <c:tx>
            <c:v>24 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'Referenz mit Puffer'!$B$92:$B$95</c:f>
              <c:numCache>
                <c:formatCode>General</c:formatCode>
                <c:ptCount val="4"/>
                <c:pt idx="0">
                  <c:v>20</c:v>
                </c:pt>
                <c:pt idx="2">
                  <c:v>24</c:v>
                </c:pt>
              </c:numCache>
            </c:numRef>
          </c:xVal>
          <c:yVal>
            <c:numRef>
              <c:f>'Referenz mit Puffer'!$N$92:$N$95</c:f>
              <c:numCache>
                <c:formatCode>General</c:formatCode>
                <c:ptCount val="4"/>
                <c:pt idx="0">
                  <c:v>4.5333874294215111</c:v>
                </c:pt>
                <c:pt idx="2">
                  <c:v>4.9566893194035915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3-4A50-A971-C4F178FDA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00752"/>
        <c:axId val="306076624"/>
      </c:scatterChart>
      <c:valAx>
        <c:axId val="30610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 b="1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050" b="1" baseline="0">
                    <a:solidFill>
                      <a:sysClr val="windowText" lastClr="000000"/>
                    </a:solidFill>
                  </a:rPr>
                  <a:t> [h]</a:t>
                </a:r>
                <a:endParaRPr lang="de-DE" sz="105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076624"/>
        <c:crosses val="autoZero"/>
        <c:crossBetween val="midCat"/>
      </c:valAx>
      <c:valAx>
        <c:axId val="3060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 b="1">
                    <a:solidFill>
                      <a:sysClr val="windowText" lastClr="000000"/>
                    </a:solidFill>
                  </a:rPr>
                  <a:t>concentration</a:t>
                </a:r>
                <a:r>
                  <a:rPr lang="de-DE" sz="1050" b="1" baseline="0">
                    <a:solidFill>
                      <a:sysClr val="windowText" lastClr="000000"/>
                    </a:solidFill>
                  </a:rPr>
                  <a:t> [mM]</a:t>
                </a:r>
                <a:endParaRPr lang="de-DE" sz="105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0222672448781981E-2"/>
              <c:y val="0.221712258831389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10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49996445762646"/>
          <c:y val="0.40637045662530591"/>
          <c:w val="0.10948122292323384"/>
          <c:h val="0.247173681124876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200" b="1">
                <a:solidFill>
                  <a:sysClr val="windowText" lastClr="000000"/>
                </a:solidFill>
              </a:rPr>
              <a:t>I</a:t>
            </a:r>
            <a:r>
              <a:rPr lang="de-DE" sz="1200" b="1" baseline="0">
                <a:solidFill>
                  <a:sysClr val="windowText" lastClr="000000"/>
                </a:solidFill>
              </a:rPr>
              <a:t>nitiale Aktivität</a:t>
            </a:r>
            <a:endParaRPr lang="de-DE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829148217722939"/>
          <c:y val="0.12929618378467583"/>
          <c:w val="0.73980945116749264"/>
          <c:h val="0.7105110953549566"/>
        </c:manualLayout>
      </c:layout>
      <c:scatterChart>
        <c:scatterStyle val="lineMarker"/>
        <c:varyColors val="0"/>
        <c:ser>
          <c:idx val="0"/>
          <c:order val="0"/>
          <c:tx>
            <c:v>10min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70C0"/>
                        </a:solidFill>
                      </a:rPr>
                      <a:t>y = 0,0489x + 0,1</a:t>
                    </a:r>
                    <a:br>
                      <a:rPr lang="en-US" baseline="0">
                        <a:solidFill>
                          <a:srgbClr val="0070C0"/>
                        </a:solidFill>
                      </a:rPr>
                    </a:br>
                    <a:r>
                      <a:rPr lang="en-US" baseline="0">
                        <a:solidFill>
                          <a:srgbClr val="0070C0"/>
                        </a:solidFill>
                      </a:rPr>
                      <a:t>R² = 0,9891</a:t>
                    </a:r>
                    <a:endParaRPr lang="en-US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('Referenz mit Puffer'!$C$15:$C$16,'Referenz mit Puffer'!$C$19:$C$24)</c:f>
              <c:numCache>
                <c:formatCode>General</c:formatCode>
                <c:ptCount val="8"/>
                <c:pt idx="0">
                  <c:v>0</c:v>
                </c:pt>
                <c:pt idx="2">
                  <c:v>60</c:v>
                </c:pt>
                <c:pt idx="4">
                  <c:v>90</c:v>
                </c:pt>
                <c:pt idx="6">
                  <c:v>120</c:v>
                </c:pt>
              </c:numCache>
            </c:numRef>
          </c:xVal>
          <c:yVal>
            <c:numRef>
              <c:f>('Referenz mit Puffer'!$O$15:$O$16,'Referenz mit Puffer'!$O$19:$O$26)</c:f>
              <c:numCache>
                <c:formatCode>General</c:formatCode>
                <c:ptCount val="10"/>
                <c:pt idx="0">
                  <c:v>0</c:v>
                </c:pt>
                <c:pt idx="2">
                  <c:v>3.061297629915138</c:v>
                </c:pt>
                <c:pt idx="4">
                  <c:v>4.8512019474591739</c:v>
                </c:pt>
                <c:pt idx="6">
                  <c:v>5.6964533252189202</c:v>
                </c:pt>
                <c:pt idx="8">
                  <c:v>6.2397809108428852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F3-43D6-9793-CBA431B6EE89}"/>
            </c:ext>
          </c:extLst>
        </c:ser>
        <c:ser>
          <c:idx val="1"/>
          <c:order val="1"/>
          <c:tx>
            <c:v>3h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"/>
            <c:dispRSqr val="1"/>
            <c:dispEq val="1"/>
            <c:trendlineLbl>
              <c:layout>
                <c:manualLayout>
                  <c:x val="0.15985739282589675"/>
                  <c:y val="0.15162510936132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('Referenz mit Puffer'!$C$43:$C$44,'Referenz mit Puffer'!$C$47:$C$56)</c:f>
              <c:numCache>
                <c:formatCode>General</c:formatCode>
                <c:ptCount val="12"/>
                <c:pt idx="0">
                  <c:v>0</c:v>
                </c:pt>
                <c:pt idx="2">
                  <c:v>60</c:v>
                </c:pt>
                <c:pt idx="4">
                  <c:v>75</c:v>
                </c:pt>
                <c:pt idx="6">
                  <c:v>90</c:v>
                </c:pt>
                <c:pt idx="8">
                  <c:v>105</c:v>
                </c:pt>
                <c:pt idx="10">
                  <c:v>120</c:v>
                </c:pt>
              </c:numCache>
            </c:numRef>
          </c:xVal>
          <c:yVal>
            <c:numRef>
              <c:f>('Referenz mit Puffer'!$O$43:$O$44,'Referenz mit Puffer'!$O$47:$O$56)</c:f>
              <c:numCache>
                <c:formatCode>General</c:formatCode>
                <c:ptCount val="12"/>
                <c:pt idx="0">
                  <c:v>0</c:v>
                </c:pt>
                <c:pt idx="2">
                  <c:v>2.8239510430402004</c:v>
                </c:pt>
                <c:pt idx="4">
                  <c:v>3.5802819758596209</c:v>
                </c:pt>
                <c:pt idx="6">
                  <c:v>4.1638435270649508</c:v>
                </c:pt>
                <c:pt idx="8">
                  <c:v>4.7744531223585893</c:v>
                </c:pt>
                <c:pt idx="10">
                  <c:v>5.2305507657977479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F3-43D6-9793-CBA431B6E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82032"/>
        <c:axId val="129182448"/>
      </c:scatterChart>
      <c:valAx>
        <c:axId val="12918203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 b="1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050" b="1" baseline="0">
                    <a:solidFill>
                      <a:sysClr val="windowText" lastClr="000000"/>
                    </a:solidFill>
                  </a:rPr>
                  <a:t> [min]</a:t>
                </a:r>
                <a:endParaRPr lang="de-DE" sz="105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182448"/>
        <c:crosses val="autoZero"/>
        <c:crossBetween val="midCat"/>
      </c:valAx>
      <c:valAx>
        <c:axId val="1291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 b="1">
                    <a:solidFill>
                      <a:sysClr val="windowText" lastClr="000000"/>
                    </a:solidFill>
                  </a:rPr>
                  <a:t>amount</a:t>
                </a:r>
                <a:r>
                  <a:rPr lang="de-DE" sz="1050" b="1" baseline="0">
                    <a:solidFill>
                      <a:sysClr val="windowText" lastClr="000000"/>
                    </a:solidFill>
                  </a:rPr>
                  <a:t> of substance [µmol]</a:t>
                </a:r>
                <a:endParaRPr lang="de-DE" sz="105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18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 b="1">
                <a:solidFill>
                  <a:sysClr val="windowText" lastClr="000000"/>
                </a:solidFill>
              </a:rPr>
              <a:t>10</a:t>
            </a:r>
            <a:r>
              <a:rPr lang="de-DE" sz="1200" b="1" baseline="0">
                <a:solidFill>
                  <a:sysClr val="windowText" lastClr="000000"/>
                </a:solidFill>
              </a:rPr>
              <a:t> min Inkubation</a:t>
            </a:r>
            <a:endParaRPr lang="de-DE" sz="12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9644447008374428"/>
          <c:y val="5.017283038802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4393444165954424E-2"/>
          <c:y val="0.13916381498153438"/>
          <c:w val="0.73837027269248423"/>
          <c:h val="0.75024147165082378"/>
        </c:manualLayout>
      </c:layout>
      <c:scatterChart>
        <c:scatterStyle val="lineMarker"/>
        <c:varyColors val="0"/>
        <c:ser>
          <c:idx val="0"/>
          <c:order val="0"/>
          <c:tx>
            <c:v>10 min Kpi-Puffer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'Referenz mit Puffer'!$B$19:$B$36</c:f>
              <c:numCache>
                <c:formatCode>General</c:formatCode>
                <c:ptCount val="18"/>
                <c:pt idx="0">
                  <c:v>1</c:v>
                </c:pt>
                <c:pt idx="2" formatCode="0.0">
                  <c:v>1.5</c:v>
                </c:pt>
                <c:pt idx="4">
                  <c:v>2</c:v>
                </c:pt>
                <c:pt idx="6">
                  <c:v>2.5</c:v>
                </c:pt>
                <c:pt idx="8">
                  <c:v>3</c:v>
                </c:pt>
                <c:pt idx="10">
                  <c:v>3.5</c:v>
                </c:pt>
                <c:pt idx="12">
                  <c:v>5</c:v>
                </c:pt>
                <c:pt idx="14" formatCode="0.0">
                  <c:v>22.5</c:v>
                </c:pt>
                <c:pt idx="16" formatCode="0.0">
                  <c:v>24</c:v>
                </c:pt>
              </c:numCache>
            </c:numRef>
          </c:xVal>
          <c:yVal>
            <c:numRef>
              <c:f>'Referenz mit Puffer'!$N$19:$N$36</c:f>
              <c:numCache>
                <c:formatCode>General</c:formatCode>
                <c:ptCount val="18"/>
                <c:pt idx="0">
                  <c:v>3.0612976299151375</c:v>
                </c:pt>
                <c:pt idx="2">
                  <c:v>4.8512019474591739</c:v>
                </c:pt>
                <c:pt idx="4">
                  <c:v>5.6964533252189202</c:v>
                </c:pt>
                <c:pt idx="6">
                  <c:v>6.2397809108428852</c:v>
                </c:pt>
                <c:pt idx="8">
                  <c:v>6.7753321837914608</c:v>
                </c:pt>
                <c:pt idx="10">
                  <c:v>7.2321060283328267</c:v>
                </c:pt>
                <c:pt idx="12">
                  <c:v>7.7602190891571166</c:v>
                </c:pt>
                <c:pt idx="14">
                  <c:v>13.86293403658248</c:v>
                </c:pt>
                <c:pt idx="16">
                  <c:v>13.828447780369885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8-4113-A560-B033E5EE239C}"/>
            </c:ext>
          </c:extLst>
        </c:ser>
        <c:ser>
          <c:idx val="1"/>
          <c:order val="1"/>
          <c:tx>
            <c:v>10 min 125 mM IPA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IPA!$B$19:$B$38</c:f>
              <c:numCache>
                <c:formatCode>General</c:formatCode>
                <c:ptCount val="20"/>
                <c:pt idx="0">
                  <c:v>0.75</c:v>
                </c:pt>
                <c:pt idx="2">
                  <c:v>1</c:v>
                </c:pt>
                <c:pt idx="4" formatCode="0.0">
                  <c:v>1.33</c:v>
                </c:pt>
                <c:pt idx="6">
                  <c:v>1.66</c:v>
                </c:pt>
                <c:pt idx="8">
                  <c:v>2</c:v>
                </c:pt>
                <c:pt idx="10">
                  <c:v>2.66</c:v>
                </c:pt>
                <c:pt idx="12">
                  <c:v>3</c:v>
                </c:pt>
                <c:pt idx="14">
                  <c:v>5</c:v>
                </c:pt>
                <c:pt idx="16" formatCode="0.0">
                  <c:v>22</c:v>
                </c:pt>
                <c:pt idx="18" formatCode="0.0">
                  <c:v>24</c:v>
                </c:pt>
              </c:numCache>
            </c:numRef>
          </c:xVal>
          <c:yVal>
            <c:numRef>
              <c:f>IPA!$N$19:$N$38</c:f>
              <c:numCache>
                <c:formatCode>General</c:formatCode>
                <c:ptCount val="20"/>
                <c:pt idx="0">
                  <c:v>2.1203637961929878</c:v>
                </c:pt>
                <c:pt idx="2">
                  <c:v>3.4257700240051401</c:v>
                </c:pt>
                <c:pt idx="4">
                  <c:v>4.4819961456537172</c:v>
                </c:pt>
                <c:pt idx="6">
                  <c:v>5.2133076376914502</c:v>
                </c:pt>
                <c:pt idx="8">
                  <c:v>5.5750752273726212</c:v>
                </c:pt>
                <c:pt idx="10">
                  <c:v>6.2269330899009363</c:v>
                </c:pt>
                <c:pt idx="12">
                  <c:v>6.3493254894005489</c:v>
                </c:pt>
                <c:pt idx="14">
                  <c:v>7.1759813368495795</c:v>
                </c:pt>
                <c:pt idx="16">
                  <c:v>13.382493153463841</c:v>
                </c:pt>
                <c:pt idx="18">
                  <c:v>13.84400040572066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8-4113-A560-B033E5EE239C}"/>
            </c:ext>
          </c:extLst>
        </c:ser>
        <c:ser>
          <c:idx val="2"/>
          <c:order val="2"/>
          <c:tx>
            <c:v>10 min 500 mM IPA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IPA!$B$47:$B$66</c:f>
              <c:numCache>
                <c:formatCode>General</c:formatCode>
                <c:ptCount val="20"/>
                <c:pt idx="0">
                  <c:v>0.75</c:v>
                </c:pt>
                <c:pt idx="2">
                  <c:v>1</c:v>
                </c:pt>
                <c:pt idx="4" formatCode="0.0">
                  <c:v>1.33</c:v>
                </c:pt>
                <c:pt idx="6">
                  <c:v>1.66</c:v>
                </c:pt>
                <c:pt idx="8">
                  <c:v>2</c:v>
                </c:pt>
                <c:pt idx="10">
                  <c:v>2.5</c:v>
                </c:pt>
                <c:pt idx="12">
                  <c:v>3.5</c:v>
                </c:pt>
                <c:pt idx="14">
                  <c:v>5</c:v>
                </c:pt>
                <c:pt idx="16" formatCode="0.0">
                  <c:v>22</c:v>
                </c:pt>
                <c:pt idx="18" formatCode="0.0">
                  <c:v>24</c:v>
                </c:pt>
              </c:numCache>
            </c:numRef>
          </c:xVal>
          <c:yVal>
            <c:numRef>
              <c:f>IPA!$N$47:$N$66</c:f>
              <c:numCache>
                <c:formatCode>General</c:formatCode>
                <c:ptCount val="20"/>
                <c:pt idx="0">
                  <c:v>-1.9307570071339217</c:v>
                </c:pt>
                <c:pt idx="2">
                  <c:v>3.4470703587246851</c:v>
                </c:pt>
                <c:pt idx="4">
                  <c:v>4.301112350813133</c:v>
                </c:pt>
                <c:pt idx="6">
                  <c:v>5.3130473002670993</c:v>
                </c:pt>
                <c:pt idx="8">
                  <c:v>5.8587415897487904</c:v>
                </c:pt>
                <c:pt idx="10">
                  <c:v>6.281705379179769</c:v>
                </c:pt>
                <c:pt idx="12">
                  <c:v>6.7317172126990581</c:v>
                </c:pt>
                <c:pt idx="14">
                  <c:v>6.9863069276802925</c:v>
                </c:pt>
                <c:pt idx="16">
                  <c:v>12.644081549852928</c:v>
                </c:pt>
                <c:pt idx="18">
                  <c:v>12.4249923927376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88-4113-A560-B033E5EE239C}"/>
            </c:ext>
          </c:extLst>
        </c:ser>
        <c:ser>
          <c:idx val="3"/>
          <c:order val="3"/>
          <c:tx>
            <c:v>10 min 1M IPA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IPA!$B$79:$B$94</c:f>
              <c:numCache>
                <c:formatCode>0.0</c:formatCode>
                <c:ptCount val="16"/>
                <c:pt idx="0">
                  <c:v>1.33</c:v>
                </c:pt>
                <c:pt idx="2" formatCode="General">
                  <c:v>1.66</c:v>
                </c:pt>
                <c:pt idx="4" formatCode="General">
                  <c:v>2</c:v>
                </c:pt>
                <c:pt idx="6" formatCode="General">
                  <c:v>2.5</c:v>
                </c:pt>
                <c:pt idx="8" formatCode="General">
                  <c:v>3.5</c:v>
                </c:pt>
                <c:pt idx="10" formatCode="General">
                  <c:v>5</c:v>
                </c:pt>
                <c:pt idx="12">
                  <c:v>22</c:v>
                </c:pt>
                <c:pt idx="14">
                  <c:v>24</c:v>
                </c:pt>
              </c:numCache>
            </c:numRef>
          </c:xVal>
          <c:yVal>
            <c:numRef>
              <c:f>IPA!$N$79:$N$94</c:f>
              <c:numCache>
                <c:formatCode>General</c:formatCode>
                <c:ptCount val="16"/>
                <c:pt idx="0">
                  <c:v>2.1115731818642862</c:v>
                </c:pt>
                <c:pt idx="2">
                  <c:v>3.0548737194441631</c:v>
                </c:pt>
                <c:pt idx="4">
                  <c:v>3.1191128241539041</c:v>
                </c:pt>
                <c:pt idx="6">
                  <c:v>3.5620245461000106</c:v>
                </c:pt>
                <c:pt idx="8">
                  <c:v>3.8054569428948177</c:v>
                </c:pt>
                <c:pt idx="10">
                  <c:v>4.3041552557730665</c:v>
                </c:pt>
                <c:pt idx="12">
                  <c:v>7.1418331811880869</c:v>
                </c:pt>
                <c:pt idx="14">
                  <c:v>6.5149947594414588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2-4E71-81F2-BB9229E81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790576"/>
        <c:axId val="1054791824"/>
      </c:scatterChart>
      <c:valAx>
        <c:axId val="105479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 b="1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050" b="1" baseline="0">
                    <a:solidFill>
                      <a:sysClr val="windowText" lastClr="000000"/>
                    </a:solidFill>
                  </a:rPr>
                  <a:t> [h]</a:t>
                </a:r>
                <a:endParaRPr lang="de-DE" sz="105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4791824"/>
        <c:crosses val="autoZero"/>
        <c:crossBetween val="midCat"/>
      </c:valAx>
      <c:valAx>
        <c:axId val="105479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 b="1">
                    <a:solidFill>
                      <a:sysClr val="windowText" lastClr="000000"/>
                    </a:solidFill>
                  </a:rPr>
                  <a:t>concentration [mM]</a:t>
                </a:r>
                <a:r>
                  <a:rPr lang="de-DE" sz="1050" b="1" baseline="0">
                    <a:solidFill>
                      <a:sysClr val="windowText" lastClr="000000"/>
                    </a:solidFill>
                  </a:rPr>
                  <a:t> </a:t>
                </a:r>
                <a:endParaRPr lang="de-DE" sz="105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4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 b="1">
                <a:solidFill>
                  <a:sysClr val="windowText" lastClr="000000"/>
                </a:solidFill>
              </a:rPr>
              <a:t>3</a:t>
            </a:r>
            <a:r>
              <a:rPr lang="de-DE" sz="1200" b="1" baseline="0">
                <a:solidFill>
                  <a:sysClr val="windowText" lastClr="000000"/>
                </a:solidFill>
              </a:rPr>
              <a:t>h Inkubation</a:t>
            </a:r>
            <a:endParaRPr lang="de-DE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0387129882698355E-2"/>
          <c:y val="0.15380005430355689"/>
          <c:w val="0.72997891626480182"/>
          <c:h val="0.71521607385283748"/>
        </c:manualLayout>
      </c:layout>
      <c:scatterChart>
        <c:scatterStyle val="lineMarker"/>
        <c:varyColors val="0"/>
        <c:ser>
          <c:idx val="0"/>
          <c:order val="0"/>
          <c:tx>
            <c:v>3 h Kpi-Puffer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'Referenz mit Puffer'!$B$47:$B$66</c:f>
              <c:numCache>
                <c:formatCode>General</c:formatCode>
                <c:ptCount val="20"/>
                <c:pt idx="0">
                  <c:v>1</c:v>
                </c:pt>
                <c:pt idx="2" formatCode="0.00">
                  <c:v>1.25</c:v>
                </c:pt>
                <c:pt idx="4">
                  <c:v>1.5</c:v>
                </c:pt>
                <c:pt idx="6">
                  <c:v>1.75</c:v>
                </c:pt>
                <c:pt idx="8" formatCode="0.00">
                  <c:v>2</c:v>
                </c:pt>
                <c:pt idx="10" formatCode="0.00">
                  <c:v>2.5</c:v>
                </c:pt>
                <c:pt idx="12">
                  <c:v>3</c:v>
                </c:pt>
                <c:pt idx="14">
                  <c:v>4</c:v>
                </c:pt>
                <c:pt idx="16">
                  <c:v>20</c:v>
                </c:pt>
                <c:pt idx="18">
                  <c:v>24</c:v>
                </c:pt>
              </c:numCache>
            </c:numRef>
          </c:xVal>
          <c:yVal>
            <c:numRef>
              <c:f>'Referenz mit Puffer'!$N$47:$N$66</c:f>
              <c:numCache>
                <c:formatCode>General</c:formatCode>
                <c:ptCount val="20"/>
                <c:pt idx="0">
                  <c:v>2.8239510430402004</c:v>
                </c:pt>
                <c:pt idx="2">
                  <c:v>3.5802819758596209</c:v>
                </c:pt>
                <c:pt idx="4">
                  <c:v>4.1638435270649499</c:v>
                </c:pt>
                <c:pt idx="6">
                  <c:v>4.7744531223585893</c:v>
                </c:pt>
                <c:pt idx="8">
                  <c:v>5.2305507657977479</c:v>
                </c:pt>
                <c:pt idx="10">
                  <c:v>5.6781958954593099</c:v>
                </c:pt>
                <c:pt idx="12">
                  <c:v>5.7211346654495046</c:v>
                </c:pt>
                <c:pt idx="14">
                  <c:v>6.3361395679074963</c:v>
                </c:pt>
                <c:pt idx="16">
                  <c:v>11.621665483314739</c:v>
                </c:pt>
                <c:pt idx="18">
                  <c:v>12.556513507117018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1-4226-AF4F-F5620A1DE189}"/>
            </c:ext>
          </c:extLst>
        </c:ser>
        <c:ser>
          <c:idx val="1"/>
          <c:order val="1"/>
          <c:tx>
            <c:v>3 h 125 mM IPA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IPA!$B$107:$B$122</c:f>
              <c:numCache>
                <c:formatCode>General</c:formatCode>
                <c:ptCount val="16"/>
                <c:pt idx="0">
                  <c:v>1</c:v>
                </c:pt>
                <c:pt idx="2" formatCode="0.0">
                  <c:v>1.33</c:v>
                </c:pt>
                <c:pt idx="4">
                  <c:v>1.66</c:v>
                </c:pt>
                <c:pt idx="6">
                  <c:v>2</c:v>
                </c:pt>
                <c:pt idx="8">
                  <c:v>2.5</c:v>
                </c:pt>
                <c:pt idx="10">
                  <c:v>3.5</c:v>
                </c:pt>
                <c:pt idx="12" formatCode="0.0">
                  <c:v>20</c:v>
                </c:pt>
                <c:pt idx="14" formatCode="0.0">
                  <c:v>24</c:v>
                </c:pt>
              </c:numCache>
            </c:numRef>
          </c:xVal>
          <c:yVal>
            <c:numRef>
              <c:f>IPA!$N$107:$N$122</c:f>
              <c:numCache>
                <c:formatCode>General</c:formatCode>
                <c:ptCount val="16"/>
                <c:pt idx="0">
                  <c:v>2.9145619907360452</c:v>
                </c:pt>
                <c:pt idx="2">
                  <c:v>4.1178618521148191</c:v>
                </c:pt>
                <c:pt idx="4">
                  <c:v>4.8508638469080712</c:v>
                </c:pt>
                <c:pt idx="6">
                  <c:v>5.3387429421509971</c:v>
                </c:pt>
                <c:pt idx="8">
                  <c:v>5.3441525509686585</c:v>
                </c:pt>
                <c:pt idx="10">
                  <c:v>6.053487507184637</c:v>
                </c:pt>
                <c:pt idx="12">
                  <c:v>10.50120025695642</c:v>
                </c:pt>
                <c:pt idx="14">
                  <c:v>11.704162017784089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B1-4226-AF4F-F5620A1DE189}"/>
            </c:ext>
          </c:extLst>
        </c:ser>
        <c:ser>
          <c:idx val="2"/>
          <c:order val="2"/>
          <c:tx>
            <c:v>3 h 250 mM IPA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IPA!$B$132:$B$149</c:f>
              <c:numCache>
                <c:formatCode>General</c:formatCode>
                <c:ptCount val="18"/>
                <c:pt idx="0">
                  <c:v>0.75</c:v>
                </c:pt>
                <c:pt idx="2">
                  <c:v>1</c:v>
                </c:pt>
                <c:pt idx="4" formatCode="0.0">
                  <c:v>1.33</c:v>
                </c:pt>
                <c:pt idx="6">
                  <c:v>1.66</c:v>
                </c:pt>
                <c:pt idx="8">
                  <c:v>2</c:v>
                </c:pt>
                <c:pt idx="10">
                  <c:v>2.5</c:v>
                </c:pt>
                <c:pt idx="12">
                  <c:v>3.5</c:v>
                </c:pt>
                <c:pt idx="14" formatCode="0.0">
                  <c:v>20</c:v>
                </c:pt>
                <c:pt idx="16" formatCode="0.0">
                  <c:v>24</c:v>
                </c:pt>
              </c:numCache>
            </c:numRef>
          </c:xVal>
          <c:yVal>
            <c:numRef>
              <c:f>IPA!$N$132:$N$149</c:f>
              <c:numCache>
                <c:formatCode>General</c:formatCode>
                <c:ptCount val="18"/>
                <c:pt idx="0">
                  <c:v>1.9783615647293509</c:v>
                </c:pt>
                <c:pt idx="2">
                  <c:v>2.8895425499543572</c:v>
                </c:pt>
                <c:pt idx="4">
                  <c:v>4.351827433478717</c:v>
                </c:pt>
                <c:pt idx="6">
                  <c:v>4.967508537038916</c:v>
                </c:pt>
                <c:pt idx="8">
                  <c:v>5.4962977989654132</c:v>
                </c:pt>
                <c:pt idx="10">
                  <c:v>6.2191567772255478</c:v>
                </c:pt>
                <c:pt idx="12">
                  <c:v>6.4652939784291856</c:v>
                </c:pt>
                <c:pt idx="14">
                  <c:v>10.911316225445448</c:v>
                </c:pt>
                <c:pt idx="16">
                  <c:v>11.743043581161038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B1-4226-AF4F-F5620A1DE189}"/>
            </c:ext>
          </c:extLst>
        </c:ser>
        <c:ser>
          <c:idx val="3"/>
          <c:order val="3"/>
          <c:tx>
            <c:v>3 h 500 mM IPA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IPA!$B$158:$B$175</c:f>
              <c:numCache>
                <c:formatCode>General</c:formatCode>
                <c:ptCount val="18"/>
                <c:pt idx="0">
                  <c:v>0.75</c:v>
                </c:pt>
                <c:pt idx="2">
                  <c:v>1</c:v>
                </c:pt>
                <c:pt idx="4" formatCode="0.0">
                  <c:v>1.33</c:v>
                </c:pt>
                <c:pt idx="6">
                  <c:v>1.66</c:v>
                </c:pt>
                <c:pt idx="8">
                  <c:v>2</c:v>
                </c:pt>
                <c:pt idx="10">
                  <c:v>2.5</c:v>
                </c:pt>
                <c:pt idx="12">
                  <c:v>3.5</c:v>
                </c:pt>
                <c:pt idx="14" formatCode="0.0">
                  <c:v>20</c:v>
                </c:pt>
                <c:pt idx="16" formatCode="0.0">
                  <c:v>24</c:v>
                </c:pt>
              </c:numCache>
            </c:numRef>
          </c:xVal>
          <c:yVal>
            <c:numRef>
              <c:f>IPA!$N$158:$N$175</c:f>
              <c:numCache>
                <c:formatCode>General</c:formatCode>
                <c:ptCount val="18"/>
                <c:pt idx="0">
                  <c:v>1.9354227947391558</c:v>
                </c:pt>
                <c:pt idx="2">
                  <c:v>3.523142982723062</c:v>
                </c:pt>
                <c:pt idx="4">
                  <c:v>4.2426209554721588</c:v>
                </c:pt>
                <c:pt idx="6">
                  <c:v>4.8924502146938504</c:v>
                </c:pt>
                <c:pt idx="8">
                  <c:v>5.4692497548771009</c:v>
                </c:pt>
                <c:pt idx="10">
                  <c:v>6.4450079453629527</c:v>
                </c:pt>
                <c:pt idx="12">
                  <c:v>6.8612097237718501</c:v>
                </c:pt>
                <c:pt idx="14">
                  <c:v>10.640159583460122</c:v>
                </c:pt>
                <c:pt idx="16">
                  <c:v>11.916489163877339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B1-4226-AF4F-F5620A1DE189}"/>
            </c:ext>
          </c:extLst>
        </c:ser>
        <c:ser>
          <c:idx val="4"/>
          <c:order val="4"/>
          <c:tx>
            <c:v>3h 1M IPA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IPA!$B$188:$B$203</c:f>
              <c:numCache>
                <c:formatCode>0.0</c:formatCode>
                <c:ptCount val="16"/>
                <c:pt idx="0">
                  <c:v>1.33</c:v>
                </c:pt>
                <c:pt idx="2" formatCode="General">
                  <c:v>1.66</c:v>
                </c:pt>
                <c:pt idx="4" formatCode="General">
                  <c:v>2</c:v>
                </c:pt>
                <c:pt idx="6" formatCode="General">
                  <c:v>2.5</c:v>
                </c:pt>
                <c:pt idx="8" formatCode="General">
                  <c:v>3</c:v>
                </c:pt>
                <c:pt idx="10" formatCode="General">
                  <c:v>3.5</c:v>
                </c:pt>
                <c:pt idx="12">
                  <c:v>20</c:v>
                </c:pt>
                <c:pt idx="14">
                  <c:v>24</c:v>
                </c:pt>
              </c:numCache>
            </c:numRef>
          </c:xVal>
          <c:yVal>
            <c:numRef>
              <c:f>IPA!$N$188:$N$203</c:f>
              <c:numCache>
                <c:formatCode>General</c:formatCode>
                <c:ptCount val="16"/>
                <c:pt idx="0">
                  <c:v>1.8099874902796094</c:v>
                </c:pt>
                <c:pt idx="2">
                  <c:v>2.3759678128275352</c:v>
                </c:pt>
                <c:pt idx="4">
                  <c:v>2.7397640058153296</c:v>
                </c:pt>
                <c:pt idx="6">
                  <c:v>3.0088920444940328</c:v>
                </c:pt>
                <c:pt idx="8">
                  <c:v>3.1167461202961766</c:v>
                </c:pt>
                <c:pt idx="10">
                  <c:v>3.0437164012577345</c:v>
                </c:pt>
                <c:pt idx="12">
                  <c:v>4.7284714474084595</c:v>
                </c:pt>
                <c:pt idx="14">
                  <c:v>5.7748926530750246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8-4163-B74B-4EA303CAE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771440"/>
        <c:axId val="1054767280"/>
      </c:scatterChart>
      <c:valAx>
        <c:axId val="10547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1" i="0" u="none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100" b="1" i="0" u="none" baseline="0">
                    <a:solidFill>
                      <a:sysClr val="windowText" lastClr="000000"/>
                    </a:solidFill>
                  </a:rPr>
                  <a:t> [h]</a:t>
                </a:r>
                <a:endParaRPr lang="de-DE" sz="1100" b="1" i="0" u="none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4767280"/>
        <c:crosses val="autoZero"/>
        <c:crossBetween val="midCat"/>
      </c:valAx>
      <c:valAx>
        <c:axId val="1054767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1">
                    <a:solidFill>
                      <a:sysClr val="windowText" lastClr="000000"/>
                    </a:solidFill>
                  </a:rPr>
                  <a:t>concentration</a:t>
                </a:r>
                <a:r>
                  <a:rPr lang="de-DE" sz="1100" b="1" baseline="0">
                    <a:solidFill>
                      <a:sysClr val="windowText" lastClr="000000"/>
                    </a:solidFill>
                  </a:rPr>
                  <a:t> [mM]</a:t>
                </a:r>
                <a:endParaRPr lang="de-DE" sz="11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477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min Kpi-Puffer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'Referenz mit Puffer'!$S$35:$S$36</c15:sqref>
                  </c15:fullRef>
                </c:ext>
              </c:extLst>
              <c:f>'Referenz mit Puffer'!$S$35</c:f>
              <c:numCache>
                <c:formatCode>General</c:formatCode>
                <c:ptCount val="1"/>
                <c:pt idx="0">
                  <c:v>69.142238901849424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40-494A-B8CC-6DCD8DBDBC98}"/>
            </c:ext>
          </c:extLst>
        </c:ser>
        <c:ser>
          <c:idx val="1"/>
          <c:order val="1"/>
          <c:tx>
            <c:v>10 min 125mM IPA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IPA!$S$37</c15:sqref>
                  </c15:fullRef>
                </c:ext>
              </c:extLst>
              <c:f>IPA!$S$37</c:f>
              <c:numCache>
                <c:formatCode>General</c:formatCode>
                <c:ptCount val="1"/>
                <c:pt idx="0">
                  <c:v>69.220002028603304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40-494A-B8CC-6DCD8DBDBC98}"/>
            </c:ext>
          </c:extLst>
        </c:ser>
        <c:ser>
          <c:idx val="2"/>
          <c:order val="2"/>
          <c:tx>
            <c:v>10 min 500 mM IPA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IPA!$S$65</c15:sqref>
                  </c15:fullRef>
                </c:ext>
              </c:extLst>
              <c:f>IPA!$S$65</c:f>
              <c:numCache>
                <c:formatCode>General</c:formatCode>
                <c:ptCount val="1"/>
                <c:pt idx="0">
                  <c:v>62.124961963687994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40-494A-B8CC-6DCD8DBDBC98}"/>
            </c:ext>
          </c:extLst>
        </c:ser>
        <c:ser>
          <c:idx val="3"/>
          <c:order val="3"/>
          <c:tx>
            <c:v>3 h Kpi-Puffer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'Referenz mit Puffer'!$S$65:$S$66</c15:sqref>
                  </c15:fullRef>
                </c:ext>
              </c:extLst>
              <c:f>'Referenz mit Puffer'!$S$65</c:f>
              <c:numCache>
                <c:formatCode>General</c:formatCode>
                <c:ptCount val="1"/>
                <c:pt idx="0">
                  <c:v>62.782567535585088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40-494A-B8CC-6DCD8DBDBC98}"/>
            </c:ext>
          </c:extLst>
        </c:ser>
        <c:ser>
          <c:idx val="4"/>
          <c:order val="4"/>
          <c:tx>
            <c:v>3 h 125 mM IPA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IPA!$S$121</c15:sqref>
                  </c15:fullRef>
                </c:ext>
              </c:extLst>
              <c:f>IPA!$S$121</c:f>
              <c:numCache>
                <c:formatCode>General</c:formatCode>
                <c:ptCount val="1"/>
                <c:pt idx="0">
                  <c:v>58.520810088920449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40-494A-B8CC-6DCD8DBDBC98}"/>
            </c:ext>
          </c:extLst>
        </c:ser>
        <c:ser>
          <c:idx val="5"/>
          <c:order val="5"/>
          <c:tx>
            <c:v>3 h 250 mM IPA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IPA!$S$148</c15:sqref>
                  </c15:fullRef>
                </c:ext>
              </c:extLst>
              <c:f>IPA!$S$148</c:f>
              <c:numCache>
                <c:formatCode>General</c:formatCode>
                <c:ptCount val="1"/>
                <c:pt idx="0">
                  <c:v>58.715217905805183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40-494A-B8CC-6DCD8DBDBC98}"/>
            </c:ext>
          </c:extLst>
        </c:ser>
        <c:ser>
          <c:idx val="6"/>
          <c:order val="6"/>
          <c:tx>
            <c:v>3 h 500 mM IPA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IPA!$S$174</c15:sqref>
                  </c15:fullRef>
                </c:ext>
              </c:extLst>
              <c:f>IPA!$S$174</c:f>
              <c:numCache>
                <c:formatCode>General</c:formatCode>
                <c:ptCount val="1"/>
                <c:pt idx="0">
                  <c:v>59.582445819386699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40-494A-B8CC-6DCD8DBDB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616688"/>
        <c:axId val="1149623344"/>
      </c:barChart>
      <c:catAx>
        <c:axId val="114961668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49623344"/>
        <c:crosses val="autoZero"/>
        <c:auto val="1"/>
        <c:lblAlgn val="ctr"/>
        <c:lblOffset val="100"/>
        <c:noMultiLvlLbl val="0"/>
      </c:catAx>
      <c:valAx>
        <c:axId val="1149623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ysClr val="windowText" lastClr="000000"/>
                    </a:solidFill>
                  </a:rPr>
                  <a:t>yield</a:t>
                </a:r>
                <a:r>
                  <a:rPr lang="de-DE" baseline="0">
                    <a:solidFill>
                      <a:sysClr val="windowText" lastClr="000000"/>
                    </a:solidFill>
                  </a:rPr>
                  <a:t> (S</a:t>
                </a:r>
                <a:r>
                  <a:rPr lang="de-DE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de-DE" baseline="0">
                    <a:solidFill>
                      <a:sysClr val="windowText" lastClr="000000"/>
                    </a:solidFill>
                  </a:rPr>
                  <a:t>/P) [%]</a:t>
                </a:r>
                <a:endParaRPr lang="de-DE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961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1200" b="1">
                <a:solidFill>
                  <a:sysClr val="windowText" lastClr="000000"/>
                </a:solidFill>
              </a:rPr>
              <a:t>Initiale</a:t>
            </a:r>
            <a:r>
              <a:rPr lang="de-DE" sz="1200" b="1" baseline="0">
                <a:solidFill>
                  <a:sysClr val="windowText" lastClr="000000"/>
                </a:solidFill>
              </a:rPr>
              <a:t> Aktivität 10 min. Inkubation</a:t>
            </a:r>
            <a:endParaRPr lang="de-DE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10min Puffer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30"/>
            <c:dispRSqr val="1"/>
            <c:dispEq val="1"/>
            <c:trendlineLbl>
              <c:layout>
                <c:manualLayout>
                  <c:x val="-0.4034696309835506"/>
                  <c:y val="-6.203846657778750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0070C0"/>
                        </a:solidFill>
                      </a:rPr>
                      <a:t>y = 0,0489x + 0,1</a:t>
                    </a:r>
                    <a:br>
                      <a:rPr lang="en-US" baseline="0">
                        <a:solidFill>
                          <a:srgbClr val="0070C0"/>
                        </a:solidFill>
                      </a:rPr>
                    </a:br>
                    <a:r>
                      <a:rPr lang="en-US" baseline="0">
                        <a:solidFill>
                          <a:srgbClr val="0070C0"/>
                        </a:solidFill>
                      </a:rPr>
                      <a:t>R² = 0,9891</a:t>
                    </a:r>
                    <a:endParaRPr lang="en-US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('Referenz mit Puffer'!$C$15:$C$16,'Referenz mit Puffer'!$C$19:$C$24)</c:f>
              <c:numCache>
                <c:formatCode>General</c:formatCode>
                <c:ptCount val="8"/>
                <c:pt idx="0">
                  <c:v>0</c:v>
                </c:pt>
                <c:pt idx="2">
                  <c:v>60</c:v>
                </c:pt>
                <c:pt idx="4">
                  <c:v>90</c:v>
                </c:pt>
                <c:pt idx="6">
                  <c:v>120</c:v>
                </c:pt>
              </c:numCache>
            </c:numRef>
          </c:xVal>
          <c:yVal>
            <c:numRef>
              <c:f>('Referenz mit Puffer'!$O$15:$O$16,'Referenz mit Puffer'!$O$19:$O$24)</c:f>
              <c:numCache>
                <c:formatCode>General</c:formatCode>
                <c:ptCount val="8"/>
                <c:pt idx="0">
                  <c:v>0</c:v>
                </c:pt>
                <c:pt idx="2">
                  <c:v>3.061297629915138</c:v>
                </c:pt>
                <c:pt idx="4">
                  <c:v>4.8512019474591739</c:v>
                </c:pt>
                <c:pt idx="6">
                  <c:v>5.6964533252189202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C-4DF4-BCB6-BB2EF9EEF73A}"/>
            </c:ext>
          </c:extLst>
        </c:ser>
        <c:ser>
          <c:idx val="1"/>
          <c:order val="1"/>
          <c:tx>
            <c:v>10 min 125mM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45"/>
            <c:dispRSqr val="1"/>
            <c:dispEq val="1"/>
            <c:trendlineLbl>
              <c:layout>
                <c:manualLayout>
                  <c:x val="-0.22085614164132197"/>
                  <c:y val="-4.82328918765190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0,049x + 0,1663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0,9729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IPA!$C$17:$C$28</c:f>
              <c:numCache>
                <c:formatCode>General</c:formatCode>
                <c:ptCount val="12"/>
                <c:pt idx="0">
                  <c:v>0</c:v>
                </c:pt>
                <c:pt idx="2">
                  <c:v>45</c:v>
                </c:pt>
                <c:pt idx="4">
                  <c:v>60</c:v>
                </c:pt>
                <c:pt idx="6">
                  <c:v>80</c:v>
                </c:pt>
                <c:pt idx="8">
                  <c:v>100</c:v>
                </c:pt>
                <c:pt idx="10">
                  <c:v>120</c:v>
                </c:pt>
              </c:numCache>
            </c:numRef>
          </c:xVal>
          <c:yVal>
            <c:numRef>
              <c:f>IPA!$O$17:$O$28</c:f>
              <c:numCache>
                <c:formatCode>General</c:formatCode>
                <c:ptCount val="12"/>
                <c:pt idx="0">
                  <c:v>0</c:v>
                </c:pt>
                <c:pt idx="2">
                  <c:v>2.1203637961929882</c:v>
                </c:pt>
                <c:pt idx="4">
                  <c:v>3.4257700240051401</c:v>
                </c:pt>
                <c:pt idx="6">
                  <c:v>4.4819961456537172</c:v>
                </c:pt>
                <c:pt idx="8">
                  <c:v>5.2133076376914502</c:v>
                </c:pt>
                <c:pt idx="10">
                  <c:v>5.5750752273726212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5C-4DF4-BCB6-BB2EF9EEF73A}"/>
            </c:ext>
          </c:extLst>
        </c:ser>
        <c:ser>
          <c:idx val="2"/>
          <c:order val="2"/>
          <c:tx>
            <c:v>10min 500mM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60"/>
            <c:dispRSqr val="1"/>
            <c:dispEq val="1"/>
            <c:trendlineLbl>
              <c:layout>
                <c:manualLayout>
                  <c:x val="-2.0335374359849383E-2"/>
                  <c:y val="-2.72076411270988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(IPA!$C$45,IPA!$C$49:$C$56)</c:f>
              <c:numCache>
                <c:formatCode>General</c:formatCode>
                <c:ptCount val="9"/>
                <c:pt idx="0">
                  <c:v>0</c:v>
                </c:pt>
                <c:pt idx="1">
                  <c:v>60</c:v>
                </c:pt>
                <c:pt idx="3">
                  <c:v>80</c:v>
                </c:pt>
                <c:pt idx="5">
                  <c:v>100</c:v>
                </c:pt>
                <c:pt idx="7">
                  <c:v>120</c:v>
                </c:pt>
              </c:numCache>
            </c:numRef>
          </c:xVal>
          <c:yVal>
            <c:numRef>
              <c:f>(IPA!$O$45,IPA!$O$49:$O$56)</c:f>
              <c:numCache>
                <c:formatCode>General</c:formatCode>
                <c:ptCount val="9"/>
                <c:pt idx="0">
                  <c:v>0</c:v>
                </c:pt>
                <c:pt idx="1">
                  <c:v>3.4470703587246856</c:v>
                </c:pt>
                <c:pt idx="3">
                  <c:v>4.301112350813133</c:v>
                </c:pt>
                <c:pt idx="5">
                  <c:v>5.3130473002670993</c:v>
                </c:pt>
                <c:pt idx="7">
                  <c:v>5.8587415897487904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5C-4DF4-BCB6-BB2EF9EEF73A}"/>
            </c:ext>
          </c:extLst>
        </c:ser>
        <c:ser>
          <c:idx val="3"/>
          <c:order val="3"/>
          <c:tx>
            <c:v>10 min 1M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83517375434357E-2"/>
                  <c:y val="-0.2783415478804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(IPA!$C$73,IPA!$C$79:$C$86)</c:f>
              <c:numCache>
                <c:formatCode>General</c:formatCode>
                <c:ptCount val="9"/>
                <c:pt idx="0">
                  <c:v>0</c:v>
                </c:pt>
                <c:pt idx="1">
                  <c:v>80</c:v>
                </c:pt>
                <c:pt idx="3">
                  <c:v>100</c:v>
                </c:pt>
                <c:pt idx="5">
                  <c:v>120</c:v>
                </c:pt>
                <c:pt idx="7">
                  <c:v>150</c:v>
                </c:pt>
              </c:numCache>
            </c:numRef>
          </c:xVal>
          <c:yVal>
            <c:numRef>
              <c:f>(IPA!$O$73,IPA!$O$79:$O$86)</c:f>
              <c:numCache>
                <c:formatCode>General</c:formatCode>
                <c:ptCount val="9"/>
                <c:pt idx="0">
                  <c:v>0</c:v>
                </c:pt>
                <c:pt idx="1">
                  <c:v>2.1115731818642862</c:v>
                </c:pt>
                <c:pt idx="3">
                  <c:v>3.0548737194441631</c:v>
                </c:pt>
                <c:pt idx="5">
                  <c:v>3.1191128241539046</c:v>
                </c:pt>
                <c:pt idx="7">
                  <c:v>3.5620245461000106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E8-4F07-80A3-67CDFAFFF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89936"/>
        <c:axId val="129185776"/>
      </c:scatterChart>
      <c:valAx>
        <c:axId val="12918993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 b="1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050" b="1" baseline="0">
                    <a:solidFill>
                      <a:sysClr val="windowText" lastClr="000000"/>
                    </a:solidFill>
                  </a:rPr>
                  <a:t> [h]</a:t>
                </a:r>
                <a:endParaRPr lang="de-DE" sz="105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185776"/>
        <c:crosses val="autoZero"/>
        <c:crossBetween val="midCat"/>
        <c:majorUnit val="20"/>
      </c:valAx>
      <c:valAx>
        <c:axId val="129185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 b="1">
                    <a:solidFill>
                      <a:sysClr val="windowText" lastClr="000000"/>
                    </a:solidFill>
                  </a:rPr>
                  <a:t>amount</a:t>
                </a:r>
                <a:r>
                  <a:rPr lang="de-DE" sz="1050" b="1" baseline="0">
                    <a:solidFill>
                      <a:sysClr val="windowText" lastClr="000000"/>
                    </a:solidFill>
                  </a:rPr>
                  <a:t> of substance [µmol]</a:t>
                </a:r>
                <a:endParaRPr lang="de-DE" sz="105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18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 b="1">
                <a:solidFill>
                  <a:schemeClr val="tx1"/>
                </a:solidFill>
              </a:rPr>
              <a:t>Aktivitä</a:t>
            </a:r>
            <a:r>
              <a:rPr lang="de-DE" sz="1200" b="1" baseline="0">
                <a:solidFill>
                  <a:schemeClr val="tx1"/>
                </a:solidFill>
              </a:rPr>
              <a:t>t 3h Inkubation</a:t>
            </a:r>
            <a:endParaRPr lang="de-DE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349254346780291E-2"/>
          <c:y val="0.18856253844912252"/>
          <c:w val="0.70903924871454849"/>
          <c:h val="0.69092648965225889"/>
        </c:manualLayout>
      </c:layout>
      <c:scatterChart>
        <c:scatterStyle val="lineMarker"/>
        <c:varyColors val="0"/>
        <c:ser>
          <c:idx val="0"/>
          <c:order val="0"/>
          <c:tx>
            <c:v>3h 100mM Puffer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9389350865538"/>
                  <c:y val="-0.10907316002819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('Referenz mit Puffer'!$C$43:$C$44,'Referenz mit Puffer'!$C$47:$C$56)</c:f>
              <c:numCache>
                <c:formatCode>General</c:formatCode>
                <c:ptCount val="12"/>
                <c:pt idx="0">
                  <c:v>0</c:v>
                </c:pt>
                <c:pt idx="2">
                  <c:v>60</c:v>
                </c:pt>
                <c:pt idx="4">
                  <c:v>75</c:v>
                </c:pt>
                <c:pt idx="6">
                  <c:v>90</c:v>
                </c:pt>
                <c:pt idx="8">
                  <c:v>105</c:v>
                </c:pt>
                <c:pt idx="10">
                  <c:v>120</c:v>
                </c:pt>
              </c:numCache>
            </c:numRef>
          </c:xVal>
          <c:yVal>
            <c:numRef>
              <c:f>('Referenz mit Puffer'!$O$43:$O$44,'Referenz mit Puffer'!$O$47:$O$56)</c:f>
              <c:numCache>
                <c:formatCode>General</c:formatCode>
                <c:ptCount val="12"/>
                <c:pt idx="0">
                  <c:v>0</c:v>
                </c:pt>
                <c:pt idx="2">
                  <c:v>2.8239510430402004</c:v>
                </c:pt>
                <c:pt idx="4">
                  <c:v>3.5802819758596209</c:v>
                </c:pt>
                <c:pt idx="6">
                  <c:v>4.1638435270649508</c:v>
                </c:pt>
                <c:pt idx="8">
                  <c:v>4.7744531223585893</c:v>
                </c:pt>
                <c:pt idx="10">
                  <c:v>5.2305507657977479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B-4D0C-837E-83F6523BDF6D}"/>
            </c:ext>
          </c:extLst>
        </c:ser>
        <c:ser>
          <c:idx val="1"/>
          <c:order val="1"/>
          <c:tx>
            <c:v>3h 125mM IPA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31645018669966"/>
                  <c:y val="-8.19257101204696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(IPA!$C$103,IPA!$C$107:$C$114)</c:f>
              <c:numCache>
                <c:formatCode>General</c:formatCode>
                <c:ptCount val="9"/>
                <c:pt idx="0">
                  <c:v>0</c:v>
                </c:pt>
                <c:pt idx="1">
                  <c:v>60</c:v>
                </c:pt>
                <c:pt idx="3">
                  <c:v>80</c:v>
                </c:pt>
                <c:pt idx="5">
                  <c:v>100</c:v>
                </c:pt>
                <c:pt idx="7">
                  <c:v>120</c:v>
                </c:pt>
              </c:numCache>
            </c:numRef>
          </c:xVal>
          <c:yVal>
            <c:numRef>
              <c:f>(IPA!$O$103,IPA!$O$107:$O$114)</c:f>
              <c:numCache>
                <c:formatCode>General</c:formatCode>
                <c:ptCount val="9"/>
                <c:pt idx="0">
                  <c:v>0</c:v>
                </c:pt>
                <c:pt idx="1">
                  <c:v>2.9145619907360452</c:v>
                </c:pt>
                <c:pt idx="3">
                  <c:v>4.11786185211482</c:v>
                </c:pt>
                <c:pt idx="5">
                  <c:v>4.8508638469080712</c:v>
                </c:pt>
                <c:pt idx="7">
                  <c:v>5.3387429421509971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1B-4D0C-837E-83F6523BDF6D}"/>
            </c:ext>
          </c:extLst>
        </c:ser>
        <c:ser>
          <c:idx val="2"/>
          <c:order val="2"/>
          <c:tx>
            <c:v>3h 250mM IPA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977397506089689E-2"/>
                  <c:y val="-6.97753566039437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IPA!$C$130:$C$141</c:f>
              <c:numCache>
                <c:formatCode>General</c:formatCode>
                <c:ptCount val="12"/>
                <c:pt idx="0">
                  <c:v>0</c:v>
                </c:pt>
                <c:pt idx="2">
                  <c:v>45</c:v>
                </c:pt>
                <c:pt idx="4">
                  <c:v>60</c:v>
                </c:pt>
                <c:pt idx="6">
                  <c:v>80</c:v>
                </c:pt>
                <c:pt idx="8">
                  <c:v>100</c:v>
                </c:pt>
                <c:pt idx="10">
                  <c:v>120</c:v>
                </c:pt>
              </c:numCache>
            </c:numRef>
          </c:xVal>
          <c:yVal>
            <c:numRef>
              <c:f>IPA!$O$130:$O$141</c:f>
              <c:numCache>
                <c:formatCode>General</c:formatCode>
                <c:ptCount val="12"/>
                <c:pt idx="0">
                  <c:v>0</c:v>
                </c:pt>
                <c:pt idx="2">
                  <c:v>1.9783615647293511</c:v>
                </c:pt>
                <c:pt idx="4">
                  <c:v>2.8895425499543577</c:v>
                </c:pt>
                <c:pt idx="6">
                  <c:v>4.351827433478717</c:v>
                </c:pt>
                <c:pt idx="8">
                  <c:v>4.9675085370389152</c:v>
                </c:pt>
                <c:pt idx="10">
                  <c:v>5.4962977989654132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B-4D0C-837E-83F6523BDF6D}"/>
            </c:ext>
          </c:extLst>
        </c:ser>
        <c:ser>
          <c:idx val="3"/>
          <c:order val="3"/>
          <c:tx>
            <c:v>3h 500mM IPA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680640505807163"/>
                  <c:y val="-6.5001203374964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IPA!$C$156:$C$167</c:f>
              <c:numCache>
                <c:formatCode>General</c:formatCode>
                <c:ptCount val="12"/>
                <c:pt idx="0">
                  <c:v>0</c:v>
                </c:pt>
                <c:pt idx="2">
                  <c:v>45</c:v>
                </c:pt>
                <c:pt idx="4">
                  <c:v>60</c:v>
                </c:pt>
                <c:pt idx="6">
                  <c:v>80</c:v>
                </c:pt>
                <c:pt idx="8">
                  <c:v>100</c:v>
                </c:pt>
                <c:pt idx="10">
                  <c:v>120</c:v>
                </c:pt>
              </c:numCache>
            </c:numRef>
          </c:xVal>
          <c:yVal>
            <c:numRef>
              <c:f>IPA!$O$156:$O$167</c:f>
              <c:numCache>
                <c:formatCode>General</c:formatCode>
                <c:ptCount val="12"/>
                <c:pt idx="0">
                  <c:v>0</c:v>
                </c:pt>
                <c:pt idx="2">
                  <c:v>1.9354227947391558</c:v>
                </c:pt>
                <c:pt idx="4">
                  <c:v>3.523142982723062</c:v>
                </c:pt>
                <c:pt idx="6">
                  <c:v>4.2426209554721588</c:v>
                </c:pt>
                <c:pt idx="8">
                  <c:v>4.8924502146938504</c:v>
                </c:pt>
                <c:pt idx="10">
                  <c:v>5.4692497548771009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1B-4D0C-837E-83F6523BDF6D}"/>
            </c:ext>
          </c:extLst>
        </c:ser>
        <c:ser>
          <c:idx val="4"/>
          <c:order val="4"/>
          <c:tx>
            <c:v>3h 1M IPA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051451217556642"/>
                  <c:y val="-0.264533409307746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5">
                            <a:lumMod val="60000"/>
                            <a:lumOff val="40000"/>
                          </a:schemeClr>
                        </a:solidFill>
                      </a:rPr>
                      <a:t>y = 0,0231x + 0,0002</a:t>
                    </a:r>
                    <a:br>
                      <a:rPr lang="en-US" baseline="0">
                        <a:solidFill>
                          <a:schemeClr val="accent5">
                            <a:lumMod val="60000"/>
                            <a:lumOff val="40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5">
                            <a:lumMod val="60000"/>
                            <a:lumOff val="40000"/>
                          </a:schemeClr>
                        </a:solidFill>
                      </a:rPr>
                      <a:t>R² = 0,9982</a:t>
                    </a:r>
                    <a:endParaRPr lang="en-US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(IPA!$C$182,IPA!$C$188:$C$193)</c:f>
              <c:numCache>
                <c:formatCode>General</c:formatCode>
                <c:ptCount val="7"/>
                <c:pt idx="0">
                  <c:v>0</c:v>
                </c:pt>
                <c:pt idx="1">
                  <c:v>80</c:v>
                </c:pt>
                <c:pt idx="3">
                  <c:v>100</c:v>
                </c:pt>
                <c:pt idx="5">
                  <c:v>120</c:v>
                </c:pt>
              </c:numCache>
              <c:extLst xmlns:c15="http://schemas.microsoft.com/office/drawing/2012/chart"/>
            </c:numRef>
          </c:xVal>
          <c:yVal>
            <c:numRef>
              <c:f>(IPA!$O$182,IPA!$O$188:$O$193)</c:f>
              <c:numCache>
                <c:formatCode>General</c:formatCode>
                <c:ptCount val="7"/>
                <c:pt idx="0">
                  <c:v>0</c:v>
                </c:pt>
                <c:pt idx="1">
                  <c:v>1.8099874902796094</c:v>
                </c:pt>
                <c:pt idx="3">
                  <c:v>2.3759678128275352</c:v>
                </c:pt>
                <c:pt idx="5">
                  <c:v>2.7397640058153296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41B-4D0C-837E-83F6523BD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522367"/>
        <c:axId val="928533183"/>
        <c:extLst/>
      </c:scatterChart>
      <c:valAx>
        <c:axId val="92852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 b="1">
                    <a:solidFill>
                      <a:schemeClr val="tx1"/>
                    </a:solidFill>
                  </a:rPr>
                  <a:t>time [min]</a:t>
                </a:r>
                <a:r>
                  <a:rPr lang="de-DE" sz="1050" b="1" baseline="0">
                    <a:solidFill>
                      <a:schemeClr val="tx1"/>
                    </a:solidFill>
                  </a:rPr>
                  <a:t> </a:t>
                </a:r>
                <a:endParaRPr lang="de-DE" sz="105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8533183"/>
        <c:crosses val="autoZero"/>
        <c:crossBetween val="midCat"/>
        <c:majorUnit val="20"/>
      </c:valAx>
      <c:valAx>
        <c:axId val="92853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 b="1">
                    <a:solidFill>
                      <a:schemeClr val="tx1"/>
                    </a:solidFill>
                  </a:rPr>
                  <a:t>amount</a:t>
                </a:r>
                <a:r>
                  <a:rPr lang="de-DE" sz="1050" b="1" baseline="0">
                    <a:solidFill>
                      <a:schemeClr val="tx1"/>
                    </a:solidFill>
                  </a:rPr>
                  <a:t> of substance [µmol]</a:t>
                </a:r>
                <a:endParaRPr lang="de-DE" sz="105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8522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76763968112157233"/>
          <c:y val="0.39162876083396464"/>
          <c:w val="0.22558737033501924"/>
          <c:h val="0.41676744656578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 b="1">
                <a:solidFill>
                  <a:schemeClr val="tx1"/>
                </a:solidFill>
              </a:rPr>
              <a:t>10</a:t>
            </a:r>
            <a:r>
              <a:rPr lang="de-DE" sz="1200" b="1" baseline="0">
                <a:solidFill>
                  <a:schemeClr val="tx1"/>
                </a:solidFill>
              </a:rPr>
              <a:t> Minuten Inkubation</a:t>
            </a:r>
            <a:endParaRPr lang="de-DE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82174103237094"/>
          <c:y val="7.1332327451390953E-2"/>
          <c:w val="0.71065944881889764"/>
          <c:h val="0.78285446088310584"/>
        </c:manualLayout>
      </c:layout>
      <c:scatterChart>
        <c:scatterStyle val="lineMarker"/>
        <c:varyColors val="0"/>
        <c:ser>
          <c:idx val="0"/>
          <c:order val="0"/>
          <c:tx>
            <c:v>10 min Kpi-Puffer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'Referenz mit Puffer'!$B$19:$B$36</c:f>
              <c:numCache>
                <c:formatCode>General</c:formatCode>
                <c:ptCount val="18"/>
                <c:pt idx="0">
                  <c:v>1</c:v>
                </c:pt>
                <c:pt idx="2" formatCode="0.0">
                  <c:v>1.5</c:v>
                </c:pt>
                <c:pt idx="4">
                  <c:v>2</c:v>
                </c:pt>
                <c:pt idx="6">
                  <c:v>2.5</c:v>
                </c:pt>
                <c:pt idx="8">
                  <c:v>3</c:v>
                </c:pt>
                <c:pt idx="10">
                  <c:v>3.5</c:v>
                </c:pt>
                <c:pt idx="12">
                  <c:v>5</c:v>
                </c:pt>
                <c:pt idx="14" formatCode="0.0">
                  <c:v>22.5</c:v>
                </c:pt>
                <c:pt idx="16" formatCode="0.0">
                  <c:v>24</c:v>
                </c:pt>
              </c:numCache>
            </c:numRef>
          </c:xVal>
          <c:yVal>
            <c:numRef>
              <c:f>'Referenz mit Puffer'!$N$19:$N$36</c:f>
              <c:numCache>
                <c:formatCode>General</c:formatCode>
                <c:ptCount val="18"/>
                <c:pt idx="0">
                  <c:v>3.0612976299151375</c:v>
                </c:pt>
                <c:pt idx="2">
                  <c:v>4.8512019474591739</c:v>
                </c:pt>
                <c:pt idx="4">
                  <c:v>5.6964533252189202</c:v>
                </c:pt>
                <c:pt idx="6">
                  <c:v>6.2397809108428852</c:v>
                </c:pt>
                <c:pt idx="8">
                  <c:v>6.7753321837914608</c:v>
                </c:pt>
                <c:pt idx="10">
                  <c:v>7.2321060283328267</c:v>
                </c:pt>
                <c:pt idx="12">
                  <c:v>7.7602190891571166</c:v>
                </c:pt>
                <c:pt idx="14">
                  <c:v>13.86293403658248</c:v>
                </c:pt>
                <c:pt idx="16">
                  <c:v>13.828447780369885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1-49EA-9353-FB7522966BE0}"/>
            </c:ext>
          </c:extLst>
        </c:ser>
        <c:ser>
          <c:idx val="1"/>
          <c:order val="1"/>
          <c:tx>
            <c:v>40 mM PAC 10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PAC!$B$20:$B$39</c:f>
              <c:numCache>
                <c:formatCode>General</c:formatCode>
                <c:ptCount val="20"/>
                <c:pt idx="0">
                  <c:v>0.75</c:v>
                </c:pt>
                <c:pt idx="2">
                  <c:v>1</c:v>
                </c:pt>
                <c:pt idx="4" formatCode="0.0">
                  <c:v>1.33</c:v>
                </c:pt>
                <c:pt idx="6">
                  <c:v>1.66</c:v>
                </c:pt>
                <c:pt idx="8">
                  <c:v>2</c:v>
                </c:pt>
                <c:pt idx="10">
                  <c:v>2.33</c:v>
                </c:pt>
                <c:pt idx="12">
                  <c:v>3.5</c:v>
                </c:pt>
                <c:pt idx="14">
                  <c:v>5</c:v>
                </c:pt>
                <c:pt idx="16" formatCode="0.0">
                  <c:v>22</c:v>
                </c:pt>
                <c:pt idx="18" formatCode="0.0">
                  <c:v>24</c:v>
                </c:pt>
              </c:numCache>
              <c:extLst xmlns:c15="http://schemas.microsoft.com/office/drawing/2012/chart"/>
            </c:numRef>
          </c:xVal>
          <c:yVal>
            <c:numRef>
              <c:f>PAC!$N$20:$N$39</c:f>
              <c:numCache>
                <c:formatCode>General</c:formatCode>
                <c:ptCount val="20"/>
                <c:pt idx="0">
                  <c:v>2.0016905027555199</c:v>
                </c:pt>
                <c:pt idx="2">
                  <c:v>3.1610372924907875</c:v>
                </c:pt>
                <c:pt idx="4">
                  <c:v>4.0647800655915072</c:v>
                </c:pt>
                <c:pt idx="6">
                  <c:v>5.1341921087331368</c:v>
                </c:pt>
                <c:pt idx="8">
                  <c:v>5.6386381309801532</c:v>
                </c:pt>
                <c:pt idx="10">
                  <c:v>6.0822260540284692</c:v>
                </c:pt>
                <c:pt idx="12">
                  <c:v>6.5805862663556152</c:v>
                </c:pt>
                <c:pt idx="14">
                  <c:v>7.1742908340940605</c:v>
                </c:pt>
                <c:pt idx="16">
                  <c:v>6.9122629069885386</c:v>
                </c:pt>
                <c:pt idx="18">
                  <c:v>6.7408459275788619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7C1-49EA-9353-FB7522966BE0}"/>
            </c:ext>
          </c:extLst>
        </c:ser>
        <c:ser>
          <c:idx val="2"/>
          <c:order val="2"/>
          <c:tx>
            <c:v>100 mM PAC 10 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PAC!$B$52:$B$69</c:f>
              <c:numCache>
                <c:formatCode>0.0</c:formatCode>
                <c:ptCount val="18"/>
                <c:pt idx="0">
                  <c:v>1.33</c:v>
                </c:pt>
                <c:pt idx="2" formatCode="General">
                  <c:v>1.66</c:v>
                </c:pt>
                <c:pt idx="4" formatCode="General">
                  <c:v>2</c:v>
                </c:pt>
                <c:pt idx="6" formatCode="General">
                  <c:v>2.5</c:v>
                </c:pt>
                <c:pt idx="8" formatCode="General">
                  <c:v>3.1666666666666665</c:v>
                </c:pt>
                <c:pt idx="10" formatCode="General">
                  <c:v>3.5</c:v>
                </c:pt>
                <c:pt idx="12" formatCode="General">
                  <c:v>5</c:v>
                </c:pt>
                <c:pt idx="14">
                  <c:v>22.5</c:v>
                </c:pt>
                <c:pt idx="16">
                  <c:v>24</c:v>
                </c:pt>
              </c:numCache>
            </c:numRef>
          </c:xVal>
          <c:yVal>
            <c:numRef>
              <c:f>PAC!$N$52:$N$69</c:f>
              <c:numCache>
                <c:formatCode>General</c:formatCode>
                <c:ptCount val="18"/>
                <c:pt idx="0">
                  <c:v>2.2792710552118205</c:v>
                </c:pt>
                <c:pt idx="2">
                  <c:v>2.5416370828684451</c:v>
                </c:pt>
                <c:pt idx="4">
                  <c:v>3.0866551712479291</c:v>
                </c:pt>
                <c:pt idx="6">
                  <c:v>3.1197890252561118</c:v>
                </c:pt>
                <c:pt idx="8">
                  <c:v>3.2800486864793594</c:v>
                </c:pt>
                <c:pt idx="10">
                  <c:v>3.7645467762112457</c:v>
                </c:pt>
                <c:pt idx="12">
                  <c:v>4.1263143658924166</c:v>
                </c:pt>
                <c:pt idx="14">
                  <c:v>7.1682050241741901</c:v>
                </c:pt>
                <c:pt idx="16">
                  <c:v>4.88636440477398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C1-49EA-9353-FB7522966BE0}"/>
            </c:ext>
          </c:extLst>
        </c:ser>
        <c:ser>
          <c:idx val="3"/>
          <c:order val="3"/>
          <c:tx>
            <c:v>160 mM PAC 10min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PAC!$B$82:$B$97</c:f>
              <c:numCache>
                <c:formatCode>0.0</c:formatCode>
                <c:ptCount val="16"/>
                <c:pt idx="0">
                  <c:v>1.33</c:v>
                </c:pt>
                <c:pt idx="2" formatCode="General">
                  <c:v>1.66</c:v>
                </c:pt>
                <c:pt idx="4" formatCode="General">
                  <c:v>2</c:v>
                </c:pt>
                <c:pt idx="6" formatCode="General">
                  <c:v>2.5</c:v>
                </c:pt>
                <c:pt idx="8" formatCode="General">
                  <c:v>3.5</c:v>
                </c:pt>
                <c:pt idx="10" formatCode="General">
                  <c:v>5</c:v>
                </c:pt>
                <c:pt idx="12">
                  <c:v>22</c:v>
                </c:pt>
                <c:pt idx="14">
                  <c:v>24</c:v>
                </c:pt>
              </c:numCache>
              <c:extLst xmlns:c15="http://schemas.microsoft.com/office/drawing/2012/chart"/>
            </c:numRef>
          </c:xVal>
          <c:yVal>
            <c:numRef>
              <c:f>PAC!$N$82:$N$97</c:f>
              <c:numCache>
                <c:formatCode>General</c:formatCode>
                <c:ptCount val="16"/>
                <c:pt idx="0">
                  <c:v>2.0138621225952598</c:v>
                </c:pt>
                <c:pt idx="2">
                  <c:v>2.907461879162863</c:v>
                </c:pt>
                <c:pt idx="4">
                  <c:v>3.3554451093755286</c:v>
                </c:pt>
                <c:pt idx="6">
                  <c:v>4.2527639720052752</c:v>
                </c:pt>
                <c:pt idx="8">
                  <c:v>5.1304730026709953</c:v>
                </c:pt>
                <c:pt idx="10">
                  <c:v>6.3871927511241848</c:v>
                </c:pt>
                <c:pt idx="12">
                  <c:v>7.5384251276329586</c:v>
                </c:pt>
                <c:pt idx="14">
                  <c:v>5.4706021570815153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4B6-4D8A-94F4-1988BFC1A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71040"/>
        <c:axId val="1324368960"/>
        <c:extLst/>
      </c:scatterChart>
      <c:valAx>
        <c:axId val="132437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>
                    <a:solidFill>
                      <a:sysClr val="windowText" lastClr="000000"/>
                    </a:solidFill>
                  </a:rPr>
                  <a:t>time</a:t>
                </a:r>
                <a:r>
                  <a:rPr lang="de-DE" sz="1050" baseline="0">
                    <a:solidFill>
                      <a:sysClr val="windowText" lastClr="000000"/>
                    </a:solidFill>
                  </a:rPr>
                  <a:t> [h]</a:t>
                </a:r>
                <a:endParaRPr lang="de-DE" sz="105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4368960"/>
        <c:crosses val="autoZero"/>
        <c:crossBetween val="midCat"/>
      </c:valAx>
      <c:valAx>
        <c:axId val="1324368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>
                    <a:solidFill>
                      <a:sysClr val="windowText" lastClr="000000"/>
                    </a:solidFill>
                  </a:rPr>
                  <a:t>concentration</a:t>
                </a:r>
                <a:r>
                  <a:rPr lang="de-DE" sz="1050" baseline="0">
                    <a:solidFill>
                      <a:sysClr val="windowText" lastClr="000000"/>
                    </a:solidFill>
                  </a:rPr>
                  <a:t> [mM]</a:t>
                </a:r>
                <a:endParaRPr lang="de-DE" sz="105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437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08136094761652"/>
          <c:y val="0.31089090925460361"/>
          <c:w val="0.18442451632123302"/>
          <c:h val="0.32453747345228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9</xdr:col>
      <xdr:colOff>158119</xdr:colOff>
      <xdr:row>14</xdr:row>
      <xdr:rowOff>169033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0" y="190500"/>
          <a:ext cx="4444369" cy="2883658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16</xdr:row>
      <xdr:rowOff>180975</xdr:rowOff>
    </xdr:from>
    <xdr:to>
      <xdr:col>9</xdr:col>
      <xdr:colOff>157359</xdr:colOff>
      <xdr:row>32</xdr:row>
      <xdr:rowOff>83695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9450" y="3467100"/>
          <a:ext cx="4462659" cy="2950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363764</xdr:colOff>
      <xdr:row>9</xdr:row>
      <xdr:rowOff>32476</xdr:rowOff>
    </xdr:from>
    <xdr:to>
      <xdr:col>33</xdr:col>
      <xdr:colOff>68037</xdr:colOff>
      <xdr:row>23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573840</xdr:colOff>
      <xdr:row>8</xdr:row>
      <xdr:rowOff>181308</xdr:rowOff>
    </xdr:from>
    <xdr:to>
      <xdr:col>26</xdr:col>
      <xdr:colOff>107115</xdr:colOff>
      <xdr:row>23</xdr:row>
      <xdr:rowOff>45118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594179</xdr:colOff>
      <xdr:row>28</xdr:row>
      <xdr:rowOff>67695</xdr:rowOff>
    </xdr:from>
    <xdr:to>
      <xdr:col>26</xdr:col>
      <xdr:colOff>300338</xdr:colOff>
      <xdr:row>44</xdr:row>
      <xdr:rowOff>60067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7141</xdr:colOff>
      <xdr:row>12</xdr:row>
      <xdr:rowOff>38100</xdr:rowOff>
    </xdr:from>
    <xdr:to>
      <xdr:col>28</xdr:col>
      <xdr:colOff>292100</xdr:colOff>
      <xdr:row>33</xdr:row>
      <xdr:rowOff>95981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547686</xdr:colOff>
      <xdr:row>100</xdr:row>
      <xdr:rowOff>57150</xdr:rowOff>
    </xdr:from>
    <xdr:to>
      <xdr:col>28</xdr:col>
      <xdr:colOff>482600</xdr:colOff>
      <xdr:row>124</xdr:row>
      <xdr:rowOff>88900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742950</xdr:colOff>
      <xdr:row>28</xdr:row>
      <xdr:rowOff>180975</xdr:rowOff>
    </xdr:from>
    <xdr:to>
      <xdr:col>36</xdr:col>
      <xdr:colOff>209550</xdr:colOff>
      <xdr:row>44</xdr:row>
      <xdr:rowOff>95250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7814</xdr:colOff>
      <xdr:row>35</xdr:row>
      <xdr:rowOff>3014</xdr:rowOff>
    </xdr:from>
    <xdr:to>
      <xdr:col>28</xdr:col>
      <xdr:colOff>238125</xdr:colOff>
      <xdr:row>58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291088</xdr:colOff>
      <xdr:row>131</xdr:row>
      <xdr:rowOff>154944</xdr:rowOff>
    </xdr:from>
    <xdr:to>
      <xdr:col>27</xdr:col>
      <xdr:colOff>622300</xdr:colOff>
      <xdr:row>152</xdr:row>
      <xdr:rowOff>165100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18CF220-DAB5-D8C3-5776-18D603D40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530425</xdr:colOff>
      <xdr:row>14</xdr:row>
      <xdr:rowOff>160746</xdr:rowOff>
    </xdr:from>
    <xdr:to>
      <xdr:col>28</xdr:col>
      <xdr:colOff>426983</xdr:colOff>
      <xdr:row>36</xdr:row>
      <xdr:rowOff>142327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534644</xdr:colOff>
      <xdr:row>38</xdr:row>
      <xdr:rowOff>13386</xdr:rowOff>
    </xdr:from>
    <xdr:to>
      <xdr:col>28</xdr:col>
      <xdr:colOff>98535</xdr:colOff>
      <xdr:row>59</xdr:row>
      <xdr:rowOff>87586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303561</xdr:colOff>
      <xdr:row>67</xdr:row>
      <xdr:rowOff>10949</xdr:rowOff>
    </xdr:from>
    <xdr:to>
      <xdr:col>27</xdr:col>
      <xdr:colOff>-1</xdr:colOff>
      <xdr:row>88</xdr:row>
      <xdr:rowOff>36566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343435</xdr:colOff>
      <xdr:row>91</xdr:row>
      <xdr:rowOff>1</xdr:rowOff>
    </xdr:from>
    <xdr:to>
      <xdr:col>26</xdr:col>
      <xdr:colOff>689741</xdr:colOff>
      <xdr:row>111</xdr:row>
      <xdr:rowOff>32845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C91237E-CC69-A9BD-24EC-9BA48B359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3</xdr:row>
      <xdr:rowOff>57149</xdr:rowOff>
    </xdr:from>
    <xdr:to>
      <xdr:col>13</xdr:col>
      <xdr:colOff>180974</xdr:colOff>
      <xdr:row>22</xdr:row>
      <xdr:rowOff>142874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25</xdr:row>
      <xdr:rowOff>66675</xdr:rowOff>
    </xdr:from>
    <xdr:to>
      <xdr:col>11</xdr:col>
      <xdr:colOff>57150</xdr:colOff>
      <xdr:row>39</xdr:row>
      <xdr:rowOff>142875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zoomScaleNormal="100" workbookViewId="0">
      <selection activeCell="P6" sqref="P6"/>
    </sheetView>
  </sheetViews>
  <sheetFormatPr baseColWidth="10" defaultColWidth="10.7109375" defaultRowHeight="15" x14ac:dyDescent="0.25"/>
  <cols>
    <col min="1" max="1" width="22.140625" customWidth="1"/>
    <col min="2" max="2" width="15.7109375" customWidth="1"/>
  </cols>
  <sheetData>
    <row r="2" spans="1:2" ht="15.75" x14ac:dyDescent="0.25">
      <c r="A2" s="34" t="s">
        <v>20</v>
      </c>
    </row>
    <row r="4" spans="1:2" x14ac:dyDescent="0.25">
      <c r="A4" s="97" t="s">
        <v>4</v>
      </c>
      <c r="B4" s="97"/>
    </row>
    <row r="5" spans="1:2" x14ac:dyDescent="0.25">
      <c r="A5" s="35" t="s">
        <v>21</v>
      </c>
      <c r="B5" s="36"/>
    </row>
    <row r="6" spans="1:2" ht="33" customHeight="1" x14ac:dyDescent="0.25">
      <c r="A6" s="37" t="s">
        <v>14</v>
      </c>
      <c r="B6" s="38" t="s">
        <v>22</v>
      </c>
    </row>
    <row r="7" spans="1:2" x14ac:dyDescent="0.25">
      <c r="A7">
        <v>2.4820983957893406</v>
      </c>
      <c r="B7">
        <v>7427.75</v>
      </c>
    </row>
    <row r="8" spans="1:2" x14ac:dyDescent="0.25">
      <c r="A8">
        <v>1.2410491978946703</v>
      </c>
      <c r="B8">
        <v>4358.1499999999996</v>
      </c>
    </row>
    <row r="9" spans="1:2" x14ac:dyDescent="0.25">
      <c r="A9">
        <v>0.62052459894733514</v>
      </c>
      <c r="B9">
        <v>2210.3000000000002</v>
      </c>
    </row>
    <row r="10" spans="1:2" x14ac:dyDescent="0.25">
      <c r="A10">
        <v>0.31026229947366757</v>
      </c>
      <c r="B10">
        <v>1105.7</v>
      </c>
    </row>
    <row r="11" spans="1:2" x14ac:dyDescent="0.25">
      <c r="A11">
        <v>0.15513114973683378</v>
      </c>
      <c r="B11">
        <v>549.35</v>
      </c>
    </row>
    <row r="21" spans="1:2" x14ac:dyDescent="0.25">
      <c r="A21" s="39" t="s">
        <v>23</v>
      </c>
      <c r="B21" s="39"/>
    </row>
    <row r="22" spans="1:2" x14ac:dyDescent="0.25">
      <c r="A22" s="39" t="s">
        <v>24</v>
      </c>
      <c r="B22" s="39"/>
    </row>
    <row r="23" spans="1:2" x14ac:dyDescent="0.25">
      <c r="A23" s="37" t="s">
        <v>14</v>
      </c>
      <c r="B23" s="37" t="s">
        <v>25</v>
      </c>
    </row>
    <row r="24" spans="1:2" x14ac:dyDescent="0.25">
      <c r="A24">
        <v>2.4837855724685634</v>
      </c>
      <c r="B24">
        <v>9799.4500000000007</v>
      </c>
    </row>
    <row r="25" spans="1:2" x14ac:dyDescent="0.25">
      <c r="A25">
        <v>1.2418927862342817</v>
      </c>
      <c r="B25">
        <v>5523.65</v>
      </c>
    </row>
    <row r="26" spans="1:2" x14ac:dyDescent="0.25">
      <c r="A26">
        <v>0.62094639311714084</v>
      </c>
      <c r="B26">
        <v>3237.65</v>
      </c>
    </row>
    <row r="27" spans="1:2" x14ac:dyDescent="0.25">
      <c r="A27">
        <v>0.31047319655857042</v>
      </c>
      <c r="B27">
        <v>2065.0500000000002</v>
      </c>
    </row>
    <row r="28" spans="1:2" x14ac:dyDescent="0.25">
      <c r="A28">
        <v>0.15523659827928521</v>
      </c>
      <c r="B28">
        <v>1516.65</v>
      </c>
    </row>
    <row r="35" spans="1:2" ht="12" customHeight="1" x14ac:dyDescent="0.25"/>
    <row r="37" spans="1:2" x14ac:dyDescent="0.25">
      <c r="A37" s="40"/>
    </row>
    <row r="38" spans="1:2" x14ac:dyDescent="0.25">
      <c r="A38" s="37"/>
      <c r="B38" s="38"/>
    </row>
  </sheetData>
  <mergeCells count="1">
    <mergeCell ref="A4:B4"/>
  </mergeCells>
  <pageMargins left="0.7" right="0.7" top="0.78749999999999998" bottom="0.78749999999999998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A7" zoomScaleNormal="100" workbookViewId="0">
      <selection activeCell="A6" sqref="A6"/>
    </sheetView>
  </sheetViews>
  <sheetFormatPr baseColWidth="10" defaultColWidth="10.7109375" defaultRowHeight="15" x14ac:dyDescent="0.25"/>
  <cols>
    <col min="2" max="2" width="16.5703125" customWidth="1"/>
    <col min="3" max="3" width="19" customWidth="1"/>
    <col min="4" max="4" width="19.7109375" customWidth="1"/>
    <col min="5" max="5" width="20.28515625" hidden="1" customWidth="1"/>
    <col min="6" max="6" width="16.42578125" hidden="1" customWidth="1"/>
    <col min="7" max="8" width="18.7109375" hidden="1" customWidth="1"/>
    <col min="9" max="9" width="22.28515625" hidden="1" customWidth="1"/>
    <col min="10" max="10" width="2.7109375" hidden="1" customWidth="1"/>
    <col min="11" max="12" width="21.42578125" customWidth="1"/>
    <col min="13" max="15" width="18.5703125" customWidth="1"/>
    <col min="16" max="16" width="20.140625" customWidth="1"/>
    <col min="17" max="17" width="3" customWidth="1"/>
  </cols>
  <sheetData>
    <row r="1" spans="1:19" ht="21" x14ac:dyDescent="0.35">
      <c r="A1" s="50" t="s">
        <v>31</v>
      </c>
      <c r="B1" s="50"/>
      <c r="C1" s="1"/>
    </row>
    <row r="2" spans="1:19" x14ac:dyDescent="0.25">
      <c r="I2" s="2"/>
    </row>
    <row r="3" spans="1:19" ht="18.75" x14ac:dyDescent="0.3">
      <c r="A3" s="3" t="s">
        <v>26</v>
      </c>
      <c r="B3" s="3"/>
      <c r="C3" s="3"/>
    </row>
    <row r="4" spans="1:19" x14ac:dyDescent="0.25">
      <c r="A4" t="s">
        <v>0</v>
      </c>
      <c r="D4" t="s">
        <v>1</v>
      </c>
      <c r="L4" s="93" t="s">
        <v>72</v>
      </c>
    </row>
    <row r="5" spans="1:19" x14ac:dyDescent="0.25">
      <c r="L5" s="94" t="s">
        <v>74</v>
      </c>
    </row>
    <row r="6" spans="1:19" x14ac:dyDescent="0.25">
      <c r="A6" s="95" t="s">
        <v>2</v>
      </c>
      <c r="B6" s="4"/>
      <c r="C6" s="4"/>
      <c r="D6" s="4"/>
      <c r="E6" s="4"/>
      <c r="L6" s="94" t="s">
        <v>55</v>
      </c>
    </row>
    <row r="7" spans="1:19" x14ac:dyDescent="0.25">
      <c r="A7" s="4" t="s">
        <v>3</v>
      </c>
      <c r="B7" s="4"/>
      <c r="C7" s="4" t="s">
        <v>4</v>
      </c>
      <c r="D7" s="4"/>
      <c r="L7" s="94" t="s">
        <v>75</v>
      </c>
    </row>
    <row r="8" spans="1:19" x14ac:dyDescent="0.25">
      <c r="A8" s="4" t="s">
        <v>5</v>
      </c>
      <c r="B8" s="4">
        <v>3526.7</v>
      </c>
      <c r="C8" s="4" t="s">
        <v>5</v>
      </c>
      <c r="D8" s="4">
        <v>2957.7</v>
      </c>
      <c r="L8" s="94" t="s">
        <v>73</v>
      </c>
    </row>
    <row r="9" spans="1:19" x14ac:dyDescent="0.25">
      <c r="A9" s="4" t="s">
        <v>6</v>
      </c>
      <c r="B9" s="4">
        <v>999.55</v>
      </c>
      <c r="C9" s="4" t="s">
        <v>6</v>
      </c>
      <c r="D9" s="4">
        <v>285.52999999999997</v>
      </c>
    </row>
    <row r="11" spans="1:19" ht="15.75" x14ac:dyDescent="0.25">
      <c r="B11" s="128" t="s">
        <v>27</v>
      </c>
      <c r="C11" s="128"/>
      <c r="D11" s="128"/>
      <c r="E11" s="128"/>
      <c r="F11" s="128"/>
      <c r="M11" s="2"/>
      <c r="N11" s="2"/>
      <c r="O11" s="2"/>
    </row>
    <row r="12" spans="1:19" x14ac:dyDescent="0.25">
      <c r="M12" s="2"/>
      <c r="N12" s="2"/>
      <c r="O12" s="2"/>
      <c r="R12" s="2"/>
      <c r="S12" s="2"/>
    </row>
    <row r="13" spans="1:19" x14ac:dyDescent="0.25">
      <c r="B13" s="122" t="s">
        <v>7</v>
      </c>
      <c r="C13" s="98" t="s">
        <v>44</v>
      </c>
      <c r="D13" s="129" t="s">
        <v>8</v>
      </c>
      <c r="E13" s="116" t="s">
        <v>9</v>
      </c>
      <c r="F13" s="116"/>
      <c r="G13" s="116"/>
      <c r="H13" s="116"/>
      <c r="I13" s="116"/>
      <c r="J13" s="5"/>
      <c r="K13" s="117" t="s">
        <v>4</v>
      </c>
      <c r="L13" s="117"/>
      <c r="M13" s="117"/>
      <c r="N13" s="117"/>
      <c r="O13" s="117"/>
      <c r="P13" s="117"/>
      <c r="Q13" s="5"/>
      <c r="R13" s="6" t="s">
        <v>10</v>
      </c>
      <c r="S13" s="7" t="s">
        <v>11</v>
      </c>
    </row>
    <row r="14" spans="1:19" x14ac:dyDescent="0.25">
      <c r="B14" s="122"/>
      <c r="C14" s="99"/>
      <c r="D14" s="129"/>
      <c r="E14" s="8" t="s">
        <v>12</v>
      </c>
      <c r="F14" s="9" t="s">
        <v>13</v>
      </c>
      <c r="G14" s="9" t="s">
        <v>14</v>
      </c>
      <c r="H14" s="9" t="s">
        <v>15</v>
      </c>
      <c r="I14" s="10" t="s">
        <v>16</v>
      </c>
      <c r="J14" s="11"/>
      <c r="K14" s="12" t="s">
        <v>12</v>
      </c>
      <c r="L14" s="13" t="s">
        <v>13</v>
      </c>
      <c r="M14" s="13" t="s">
        <v>14</v>
      </c>
      <c r="N14" s="13" t="s">
        <v>17</v>
      </c>
      <c r="O14" s="60" t="s">
        <v>46</v>
      </c>
      <c r="P14" s="14" t="s">
        <v>16</v>
      </c>
      <c r="Q14" s="11"/>
      <c r="R14" s="15"/>
      <c r="S14" s="16"/>
    </row>
    <row r="15" spans="1:19" x14ac:dyDescent="0.25">
      <c r="B15" s="122">
        <v>0</v>
      </c>
      <c r="C15" s="98">
        <f>B15*60</f>
        <v>0</v>
      </c>
      <c r="D15" s="17" t="s">
        <v>18</v>
      </c>
      <c r="E15" s="18"/>
      <c r="F15" s="19"/>
      <c r="G15" s="19">
        <f t="shared" ref="G15:G36" si="0">((F15-$B$9)/$B$8)*20</f>
        <v>-5.668471942609238</v>
      </c>
      <c r="H15" s="103">
        <f>AVERAGE(G15:G16)</f>
        <v>-5.668471942609238</v>
      </c>
      <c r="I15" s="102">
        <f>_xlfn.STDEV.P(G15,G16)</f>
        <v>0</v>
      </c>
      <c r="J15" s="20"/>
      <c r="K15" s="21"/>
      <c r="L15" s="22"/>
      <c r="M15" s="22">
        <f>((L15-$D$9)/$D$8)*20</f>
        <v>-1.9307570071339217</v>
      </c>
      <c r="N15" s="126">
        <f>AVERAGE(M15:M16)</f>
        <v>-1.9307570071339217</v>
      </c>
      <c r="O15" s="100">
        <v>0</v>
      </c>
      <c r="P15" s="121">
        <f>_xlfn.STDEV.P(M15:M16)</f>
        <v>0</v>
      </c>
      <c r="Q15" s="2"/>
      <c r="R15" s="123">
        <f>((H15-N15)/H15)*100</f>
        <v>65.938668715626022</v>
      </c>
      <c r="S15" s="124">
        <f>(N15/20)*100</f>
        <v>-9.6537850356696087</v>
      </c>
    </row>
    <row r="16" spans="1:19" ht="15.75" customHeight="1" x14ac:dyDescent="0.25">
      <c r="B16" s="122"/>
      <c r="C16" s="99"/>
      <c r="D16" s="23" t="s">
        <v>19</v>
      </c>
      <c r="E16" s="24"/>
      <c r="F16" s="25"/>
      <c r="G16" s="19">
        <f t="shared" si="0"/>
        <v>-5.668471942609238</v>
      </c>
      <c r="H16" s="103"/>
      <c r="I16" s="102"/>
      <c r="J16" s="26"/>
      <c r="K16" s="27"/>
      <c r="L16" s="28"/>
      <c r="M16" s="22">
        <f>((L16-$D$9)/$D$8)*20</f>
        <v>-1.9307570071339217</v>
      </c>
      <c r="N16" s="126"/>
      <c r="O16" s="101"/>
      <c r="P16" s="121"/>
      <c r="Q16" s="2"/>
      <c r="R16" s="123"/>
      <c r="S16" s="124"/>
    </row>
    <row r="17" spans="2:19" x14ac:dyDescent="0.25">
      <c r="B17" s="122">
        <v>0.5</v>
      </c>
      <c r="C17" s="98">
        <f t="shared" ref="C17" si="1">B17*60</f>
        <v>30</v>
      </c>
      <c r="D17" s="17" t="s">
        <v>18</v>
      </c>
      <c r="E17" s="18"/>
      <c r="F17" s="19"/>
      <c r="G17" s="19">
        <f t="shared" si="0"/>
        <v>-5.668471942609238</v>
      </c>
      <c r="H17" s="103">
        <f>AVERAGE(G17:G18)</f>
        <v>-5.668471942609238</v>
      </c>
      <c r="I17" s="102">
        <f>_xlfn.STDEV.P(G17,G18)</f>
        <v>0</v>
      </c>
      <c r="J17" s="20"/>
      <c r="K17" s="21">
        <v>0.85599999999999998</v>
      </c>
      <c r="L17" s="45">
        <v>425.5</v>
      </c>
      <c r="M17" s="22">
        <f>((L17-$D$9)/$D$8)*20</f>
        <v>0.94647868276025315</v>
      </c>
      <c r="N17" s="126">
        <f>AVERAGE(M17:M18)</f>
        <v>-0.49213916218683429</v>
      </c>
      <c r="O17" s="100">
        <f>(N17*10^-3)*0.001*(10^6)</f>
        <v>-0.4921391621868344</v>
      </c>
      <c r="P17" s="121">
        <f>_xlfn.STDEV.P(M17:M18)</f>
        <v>1.4386178449470874</v>
      </c>
      <c r="Q17" s="2"/>
      <c r="R17" s="123">
        <f>(($H$15-N17)/$H$15)*100</f>
        <v>91.317957164302385</v>
      </c>
      <c r="S17" s="124">
        <f t="shared" ref="S17" si="2">(N17/20)*100</f>
        <v>-2.4606958109341717</v>
      </c>
    </row>
    <row r="18" spans="2:19" x14ac:dyDescent="0.25">
      <c r="B18" s="122"/>
      <c r="C18" s="99"/>
      <c r="D18" s="23" t="s">
        <v>19</v>
      </c>
      <c r="E18" s="24"/>
      <c r="F18" s="25"/>
      <c r="G18" s="19">
        <f t="shared" si="0"/>
        <v>-5.668471942609238</v>
      </c>
      <c r="H18" s="103"/>
      <c r="I18" s="102"/>
      <c r="J18" s="26"/>
      <c r="K18" s="41">
        <v>0.85599999999999998</v>
      </c>
      <c r="L18" s="46">
        <v>438</v>
      </c>
      <c r="M18" s="22">
        <f>((L40-$D$9)/$D$8)*20</f>
        <v>-1.9307570071339217</v>
      </c>
      <c r="N18" s="126"/>
      <c r="O18" s="101"/>
      <c r="P18" s="121"/>
      <c r="Q18" s="2"/>
      <c r="R18" s="123"/>
      <c r="S18" s="124"/>
    </row>
    <row r="19" spans="2:19" x14ac:dyDescent="0.25">
      <c r="B19" s="122">
        <v>1</v>
      </c>
      <c r="C19" s="98">
        <f t="shared" ref="C19" si="3">B19*60</f>
        <v>60</v>
      </c>
      <c r="D19" s="17" t="s">
        <v>18</v>
      </c>
      <c r="E19" s="18"/>
      <c r="F19" s="19"/>
      <c r="G19" s="19">
        <f t="shared" si="0"/>
        <v>-5.668471942609238</v>
      </c>
      <c r="H19" s="103">
        <f>AVERAGE(G19:G20)</f>
        <v>-5.668471942609238</v>
      </c>
      <c r="I19" s="102">
        <f>_xlfn.STDEV.P(G19,G20)</f>
        <v>0</v>
      </c>
      <c r="J19" s="20"/>
      <c r="K19" s="21">
        <v>0.85599999999999998</v>
      </c>
      <c r="L19" s="22">
        <v>745.7</v>
      </c>
      <c r="M19" s="22">
        <f t="shared" ref="M19:M36" si="4">((L19-$D$9)/$D$8)*20</f>
        <v>3.1116746120296184</v>
      </c>
      <c r="N19" s="126">
        <f>AVERAGE(M19:M20)</f>
        <v>3.0612976299151375</v>
      </c>
      <c r="O19" s="100">
        <f t="shared" ref="O19" si="5">(N19*10^-3)*0.001*(10^6)</f>
        <v>3.061297629915138</v>
      </c>
      <c r="P19" s="121">
        <f>_xlfn.STDEV.P(M19:M20)</f>
        <v>5.037698211448105E-2</v>
      </c>
      <c r="Q19" s="2"/>
      <c r="R19" s="123">
        <f t="shared" ref="R19" si="6">(($H$15-N19)/$H$15)*100</f>
        <v>154.00569431955239</v>
      </c>
      <c r="S19" s="124">
        <f t="shared" ref="S19" si="7">(N19/20)*100</f>
        <v>15.306488149575687</v>
      </c>
    </row>
    <row r="20" spans="2:19" x14ac:dyDescent="0.25">
      <c r="B20" s="122"/>
      <c r="C20" s="99"/>
      <c r="D20" s="23" t="s">
        <v>19</v>
      </c>
      <c r="E20" s="24"/>
      <c r="F20" s="25"/>
      <c r="G20" s="19">
        <f t="shared" si="0"/>
        <v>-5.668471942609238</v>
      </c>
      <c r="H20" s="103"/>
      <c r="I20" s="102"/>
      <c r="J20" s="26"/>
      <c r="K20" s="27">
        <v>0.85399999999999998</v>
      </c>
      <c r="L20" s="28">
        <v>730.8</v>
      </c>
      <c r="M20" s="22">
        <f t="shared" si="4"/>
        <v>3.0109206478006563</v>
      </c>
      <c r="N20" s="126"/>
      <c r="O20" s="101"/>
      <c r="P20" s="121"/>
      <c r="Q20" s="2"/>
      <c r="R20" s="123"/>
      <c r="S20" s="124"/>
    </row>
    <row r="21" spans="2:19" x14ac:dyDescent="0.25">
      <c r="B21" s="127">
        <v>1.5</v>
      </c>
      <c r="C21" s="98">
        <f t="shared" ref="C21" si="8">B21*60</f>
        <v>90</v>
      </c>
      <c r="D21" s="17" t="s">
        <v>18</v>
      </c>
      <c r="E21" s="18"/>
      <c r="F21" s="19"/>
      <c r="G21" s="19">
        <f t="shared" si="0"/>
        <v>-5.668471942609238</v>
      </c>
      <c r="H21" s="103">
        <f>AVERAGE(G21:G22)</f>
        <v>-5.668471942609238</v>
      </c>
      <c r="I21" s="102">
        <f>_xlfn.STDEV.P(G21,G22)</f>
        <v>0</v>
      </c>
      <c r="J21" s="2"/>
      <c r="K21" s="21">
        <v>0.85499999999999998</v>
      </c>
      <c r="L21" s="22">
        <v>961.8</v>
      </c>
      <c r="M21" s="22">
        <f t="shared" si="4"/>
        <v>4.572945193900666</v>
      </c>
      <c r="N21" s="126">
        <f>AVERAGE(M21:M22)</f>
        <v>4.8512019474591739</v>
      </c>
      <c r="O21" s="100">
        <f t="shared" ref="O21" si="9">(N21*10^-3)*0.001*(10^6)</f>
        <v>4.8512019474591739</v>
      </c>
      <c r="P21" s="121">
        <f>_xlfn.STDEV.P(M21:M22)</f>
        <v>0.27825675355850832</v>
      </c>
      <c r="Q21" s="2"/>
      <c r="R21" s="123">
        <f t="shared" ref="R21" si="10">(($H$15-N21)/$H$15)*100</f>
        <v>185.58218152220633</v>
      </c>
      <c r="S21" s="124">
        <f t="shared" ref="S21" si="11">(N21/20)*100</f>
        <v>24.256009737295869</v>
      </c>
    </row>
    <row r="22" spans="2:19" x14ac:dyDescent="0.25">
      <c r="B22" s="127"/>
      <c r="C22" s="99"/>
      <c r="D22" s="23" t="s">
        <v>19</v>
      </c>
      <c r="E22" s="24"/>
      <c r="F22" s="25"/>
      <c r="G22" s="19">
        <f t="shared" si="0"/>
        <v>-5.668471942609238</v>
      </c>
      <c r="H22" s="103"/>
      <c r="I22" s="102"/>
      <c r="J22" s="2"/>
      <c r="K22" s="27">
        <v>0.85499999999999998</v>
      </c>
      <c r="L22" s="28">
        <v>1044.0999999999999</v>
      </c>
      <c r="M22" s="22">
        <f t="shared" si="4"/>
        <v>5.1294587010176826</v>
      </c>
      <c r="N22" s="126"/>
      <c r="O22" s="101"/>
      <c r="P22" s="121"/>
      <c r="Q22" s="2"/>
      <c r="R22" s="123"/>
      <c r="S22" s="124"/>
    </row>
    <row r="23" spans="2:19" x14ac:dyDescent="0.25">
      <c r="B23" s="122">
        <v>2</v>
      </c>
      <c r="C23" s="98">
        <f t="shared" ref="C23" si="12">B23*60</f>
        <v>120</v>
      </c>
      <c r="D23" s="29" t="s">
        <v>18</v>
      </c>
      <c r="E23" s="30"/>
      <c r="F23" s="31"/>
      <c r="G23" s="19">
        <f t="shared" si="0"/>
        <v>-5.668471942609238</v>
      </c>
      <c r="H23" s="103">
        <f>AVERAGE(G23:G24)</f>
        <v>-5.668471942609238</v>
      </c>
      <c r="I23" s="102">
        <f>_xlfn.STDEV.P(G23,G24)</f>
        <v>0</v>
      </c>
      <c r="J23" s="2"/>
      <c r="K23" s="32">
        <v>0.85599999999999998</v>
      </c>
      <c r="L23" s="33">
        <v>1137.8</v>
      </c>
      <c r="M23" s="22">
        <f t="shared" si="4"/>
        <v>5.7630591337863883</v>
      </c>
      <c r="N23" s="101">
        <f>AVERAGE(M23:M24)</f>
        <v>5.6964533252189202</v>
      </c>
      <c r="O23" s="100">
        <f t="shared" ref="O23" si="13">(N23*10^-3)*0.001*(10^6)</f>
        <v>5.6964533252189202</v>
      </c>
      <c r="P23" s="121">
        <f>_xlfn.STDEV.P(M23:M24)</f>
        <v>6.6605808567468117E-2</v>
      </c>
      <c r="Q23" s="2"/>
      <c r="R23" s="123">
        <f t="shared" ref="R23" si="14">(($H$15-N23)/$H$15)*100</f>
        <v>200.49363184457789</v>
      </c>
      <c r="S23" s="124">
        <f t="shared" ref="S23" si="15">(N23/20)*100</f>
        <v>28.482266626094599</v>
      </c>
    </row>
    <row r="24" spans="2:19" x14ac:dyDescent="0.25">
      <c r="B24" s="122"/>
      <c r="C24" s="99"/>
      <c r="D24" s="23" t="s">
        <v>19</v>
      </c>
      <c r="E24" s="24"/>
      <c r="F24" s="25"/>
      <c r="G24" s="19">
        <f t="shared" si="0"/>
        <v>-5.668471942609238</v>
      </c>
      <c r="H24" s="103"/>
      <c r="I24" s="102"/>
      <c r="J24" s="26"/>
      <c r="K24" s="27">
        <v>0.85499999999999998</v>
      </c>
      <c r="L24" s="28">
        <v>1118.0999999999999</v>
      </c>
      <c r="M24" s="22">
        <f t="shared" si="4"/>
        <v>5.6298475166514521</v>
      </c>
      <c r="N24" s="101"/>
      <c r="O24" s="101"/>
      <c r="P24" s="121"/>
      <c r="Q24" s="2"/>
      <c r="R24" s="123"/>
      <c r="S24" s="124"/>
    </row>
    <row r="25" spans="2:19" x14ac:dyDescent="0.25">
      <c r="B25" s="122">
        <v>2.5</v>
      </c>
      <c r="C25" s="98">
        <f t="shared" ref="C25" si="16">B25*60</f>
        <v>150</v>
      </c>
      <c r="D25" s="29" t="s">
        <v>18</v>
      </c>
      <c r="E25" s="30"/>
      <c r="F25" s="31"/>
      <c r="G25" s="19">
        <f t="shared" si="0"/>
        <v>-5.668471942609238</v>
      </c>
      <c r="H25" s="103">
        <f>AVERAGE(G25:G26)</f>
        <v>-5.668471942609238</v>
      </c>
      <c r="I25" s="102">
        <f>_xlfn.STDEV.P(G25,G26)</f>
        <v>0</v>
      </c>
      <c r="J25" s="2"/>
      <c r="K25" s="32">
        <v>0.85499999999999998</v>
      </c>
      <c r="L25" s="33">
        <v>1229.7</v>
      </c>
      <c r="M25" s="22">
        <f t="shared" si="4"/>
        <v>6.3844879467153532</v>
      </c>
      <c r="N25" s="101">
        <f>AVERAGE(M25:M26)</f>
        <v>6.2397809108428852</v>
      </c>
      <c r="O25" s="100">
        <f t="shared" ref="O25" si="17">(N25*10^-3)*0.001*(10^6)</f>
        <v>6.2397809108428852</v>
      </c>
      <c r="P25" s="121">
        <f>_xlfn.STDEV.P(M25:M26)</f>
        <v>0.14470703587246803</v>
      </c>
      <c r="Q25" s="2"/>
      <c r="R25" s="123">
        <f t="shared" ref="R25" si="18">(($H$15-N25)/$H$15)*100</f>
        <v>210.07871211179832</v>
      </c>
      <c r="S25" s="124">
        <f t="shared" ref="S25" si="19">(N25/20)*100</f>
        <v>31.198904554214423</v>
      </c>
    </row>
    <row r="26" spans="2:19" x14ac:dyDescent="0.25">
      <c r="B26" s="122"/>
      <c r="C26" s="99"/>
      <c r="D26" s="23" t="s">
        <v>19</v>
      </c>
      <c r="E26" s="24"/>
      <c r="F26" s="25"/>
      <c r="G26" s="19">
        <f t="shared" si="0"/>
        <v>-5.668471942609238</v>
      </c>
      <c r="H26" s="103"/>
      <c r="I26" s="102"/>
      <c r="J26" s="26"/>
      <c r="K26" s="27">
        <v>0.85399999999999998</v>
      </c>
      <c r="L26" s="28">
        <v>1186.9000000000001</v>
      </c>
      <c r="M26" s="22">
        <f t="shared" si="4"/>
        <v>6.0950738749704172</v>
      </c>
      <c r="N26" s="101"/>
      <c r="O26" s="101"/>
      <c r="P26" s="121"/>
      <c r="Q26" s="2"/>
      <c r="R26" s="123"/>
      <c r="S26" s="124"/>
    </row>
    <row r="27" spans="2:19" x14ac:dyDescent="0.25">
      <c r="B27" s="122">
        <v>3</v>
      </c>
      <c r="C27" s="98">
        <f t="shared" ref="C27" si="20">B27*60</f>
        <v>180</v>
      </c>
      <c r="D27" s="29" t="s">
        <v>18</v>
      </c>
      <c r="E27" s="30"/>
      <c r="F27" s="31"/>
      <c r="G27" s="19">
        <f t="shared" si="0"/>
        <v>-5.668471942609238</v>
      </c>
      <c r="H27" s="103">
        <f>AVERAGE(G27:G28)</f>
        <v>-5.668471942609238</v>
      </c>
      <c r="I27" s="102">
        <f>_xlfn.STDEV.P(G27,G28)</f>
        <v>0</v>
      </c>
      <c r="J27" s="2"/>
      <c r="K27" s="32">
        <v>0.85499999999999998</v>
      </c>
      <c r="L27" s="33">
        <v>1259.0999999999999</v>
      </c>
      <c r="M27" s="22">
        <f t="shared" si="4"/>
        <v>6.5832910707644459</v>
      </c>
      <c r="N27" s="101">
        <f>AVERAGE(M27:M28)</f>
        <v>6.7753321837914608</v>
      </c>
      <c r="O27" s="100">
        <f t="shared" ref="O27" si="21">(N27*10^-3)*0.001*(10^6)</f>
        <v>6.7753321837914608</v>
      </c>
      <c r="P27" s="121">
        <f>_xlfn.STDEV.P(M27:M28)</f>
        <v>0.19204111302701499</v>
      </c>
      <c r="Q27" s="2"/>
      <c r="R27" s="123">
        <f t="shared" ref="R27" si="22">(($H$15-N27)/$H$15)*100</f>
        <v>219.52660703605295</v>
      </c>
      <c r="S27" s="124">
        <f t="shared" ref="S27" si="23">(N27/20)*100</f>
        <v>33.876660918957299</v>
      </c>
    </row>
    <row r="28" spans="2:19" x14ac:dyDescent="0.25">
      <c r="B28" s="122"/>
      <c r="C28" s="99"/>
      <c r="D28" s="23" t="s">
        <v>19</v>
      </c>
      <c r="E28" s="24"/>
      <c r="F28" s="25"/>
      <c r="G28" s="19">
        <f t="shared" si="0"/>
        <v>-5.668471942609238</v>
      </c>
      <c r="H28" s="103"/>
      <c r="I28" s="102"/>
      <c r="J28" s="26"/>
      <c r="K28" s="27">
        <v>0.85499999999999998</v>
      </c>
      <c r="L28" s="28">
        <v>1315.9</v>
      </c>
      <c r="M28" s="22">
        <f t="shared" si="4"/>
        <v>6.9673732968184758</v>
      </c>
      <c r="N28" s="101"/>
      <c r="O28" s="101"/>
      <c r="P28" s="121"/>
      <c r="Q28" s="2"/>
      <c r="R28" s="123"/>
      <c r="S28" s="124"/>
    </row>
    <row r="29" spans="2:19" x14ac:dyDescent="0.25">
      <c r="B29" s="122">
        <v>3.5</v>
      </c>
      <c r="C29" s="98">
        <f t="shared" ref="C29" si="24">B29*60</f>
        <v>210</v>
      </c>
      <c r="D29" s="29" t="s">
        <v>18</v>
      </c>
      <c r="E29" s="30"/>
      <c r="F29" s="31"/>
      <c r="G29" s="19">
        <f t="shared" si="0"/>
        <v>-5.668471942609238</v>
      </c>
      <c r="H29" s="103">
        <f>AVERAGE(G29:G30)</f>
        <v>-5.668471942609238</v>
      </c>
      <c r="I29" s="102">
        <f>_xlfn.STDEV.P(G29,G30)</f>
        <v>0</v>
      </c>
      <c r="J29" s="2"/>
      <c r="K29" s="32">
        <v>0.85499999999999998</v>
      </c>
      <c r="L29" s="33">
        <v>1300.0999999999999</v>
      </c>
      <c r="M29" s="22">
        <f t="shared" si="4"/>
        <v>6.860533522669642</v>
      </c>
      <c r="N29" s="101">
        <f>AVERAGE(M29:M30)</f>
        <v>7.2321060283328267</v>
      </c>
      <c r="O29" s="100">
        <f t="shared" ref="O29" si="25">(N29*10^-3)*0.001*(10^6)</f>
        <v>7.2321060283328276</v>
      </c>
      <c r="P29" s="121">
        <f>_xlfn.STDEV.P(M29:M30)</f>
        <v>0.37157250566318467</v>
      </c>
      <c r="Q29" s="2"/>
      <c r="R29" s="123">
        <f t="shared" ref="R29" si="26">(($H$15-N29)/$H$15)*100</f>
        <v>227.58475479026254</v>
      </c>
      <c r="S29" s="124">
        <f t="shared" ref="S29" si="27">(N29/20)*100</f>
        <v>36.160530141664132</v>
      </c>
    </row>
    <row r="30" spans="2:19" x14ac:dyDescent="0.25">
      <c r="B30" s="122"/>
      <c r="C30" s="99"/>
      <c r="D30" s="23" t="s">
        <v>19</v>
      </c>
      <c r="E30" s="24"/>
      <c r="F30" s="25"/>
      <c r="G30" s="19">
        <f t="shared" si="0"/>
        <v>-5.668471942609238</v>
      </c>
      <c r="H30" s="103"/>
      <c r="I30" s="102"/>
      <c r="J30" s="26"/>
      <c r="K30" s="27">
        <v>0.85599999999999998</v>
      </c>
      <c r="L30" s="28">
        <v>1410</v>
      </c>
      <c r="M30" s="22">
        <f t="shared" si="4"/>
        <v>7.6036785339960113</v>
      </c>
      <c r="N30" s="101"/>
      <c r="O30" s="101"/>
      <c r="P30" s="121"/>
      <c r="Q30" s="2"/>
      <c r="R30" s="123"/>
      <c r="S30" s="124"/>
    </row>
    <row r="31" spans="2:19" x14ac:dyDescent="0.25">
      <c r="B31" s="122">
        <v>5</v>
      </c>
      <c r="C31" s="98">
        <f t="shared" ref="C31" si="28">B31*60</f>
        <v>300</v>
      </c>
      <c r="D31" s="29" t="s">
        <v>18</v>
      </c>
      <c r="E31" s="30"/>
      <c r="F31" s="31"/>
      <c r="G31" s="19">
        <f t="shared" si="0"/>
        <v>-5.668471942609238</v>
      </c>
      <c r="H31" s="103">
        <f>AVERAGE(G31:G32)</f>
        <v>-5.668471942609238</v>
      </c>
      <c r="I31" s="102">
        <f>_xlfn.STDEV.P(G31,G32)</f>
        <v>0</v>
      </c>
      <c r="J31" s="2"/>
      <c r="K31" s="32">
        <v>0.85599999999999998</v>
      </c>
      <c r="L31" s="33">
        <v>1425.8</v>
      </c>
      <c r="M31" s="22">
        <f t="shared" si="4"/>
        <v>7.7105183081448425</v>
      </c>
      <c r="N31" s="101">
        <f>AVERAGE(M31:M32)</f>
        <v>7.7602190891571166</v>
      </c>
      <c r="O31" s="100">
        <f t="shared" ref="O31" si="29">(N31*10^-3)*0.001*(10^6)</f>
        <v>7.7602190891571166</v>
      </c>
      <c r="P31" s="121">
        <f>_xlfn.STDEV.P(M31:M32)</f>
        <v>4.9700781012273598E-2</v>
      </c>
      <c r="Q31" s="2"/>
      <c r="R31" s="123">
        <f t="shared" ref="R31" si="30">(($H$15-N31)/$H$15)*100</f>
        <v>236.90142895168029</v>
      </c>
      <c r="S31" s="124">
        <f t="shared" ref="S31" si="31">(N31/20)*100</f>
        <v>38.801095445785585</v>
      </c>
    </row>
    <row r="32" spans="2:19" x14ac:dyDescent="0.25">
      <c r="B32" s="122"/>
      <c r="C32" s="99"/>
      <c r="D32" s="23" t="s">
        <v>19</v>
      </c>
      <c r="E32" s="24"/>
      <c r="F32" s="25"/>
      <c r="G32" s="19">
        <f t="shared" si="0"/>
        <v>-5.668471942609238</v>
      </c>
      <c r="H32" s="103"/>
      <c r="I32" s="102"/>
      <c r="J32" s="26"/>
      <c r="K32" s="27">
        <v>0.85599999999999998</v>
      </c>
      <c r="L32" s="28">
        <v>1440.5</v>
      </c>
      <c r="M32" s="22">
        <f t="shared" si="4"/>
        <v>7.8099198701693897</v>
      </c>
      <c r="N32" s="101"/>
      <c r="O32" s="101"/>
      <c r="P32" s="121"/>
      <c r="Q32" s="2"/>
      <c r="R32" s="123"/>
      <c r="S32" s="124"/>
    </row>
    <row r="33" spans="2:19" x14ac:dyDescent="0.25">
      <c r="B33" s="127">
        <v>22.5</v>
      </c>
      <c r="C33" s="98">
        <f t="shared" ref="C33" si="32">B33*60</f>
        <v>1350</v>
      </c>
      <c r="D33" s="29" t="s">
        <v>18</v>
      </c>
      <c r="E33" s="30"/>
      <c r="F33" s="31"/>
      <c r="G33" s="19">
        <f t="shared" si="0"/>
        <v>-5.668471942609238</v>
      </c>
      <c r="H33" s="103">
        <f>AVERAGE(G33:G34)</f>
        <v>-5.668471942609238</v>
      </c>
      <c r="I33" s="102">
        <f>_xlfn.STDEV.P(G33,G34)</f>
        <v>0</v>
      </c>
      <c r="J33" s="2"/>
      <c r="K33" s="32">
        <v>0.85499999999999998</v>
      </c>
      <c r="L33" s="33">
        <v>2258.1999999999998</v>
      </c>
      <c r="M33" s="22">
        <f t="shared" si="4"/>
        <v>13.339216282922541</v>
      </c>
      <c r="N33" s="101">
        <f>AVERAGE(M33:M34)</f>
        <v>13.86293403658248</v>
      </c>
      <c r="O33" s="100">
        <f t="shared" ref="O33" si="33">(N33*10^-3)*0.001*(10^6)</f>
        <v>13.86293403658248</v>
      </c>
      <c r="P33" s="121">
        <f>_xlfn.STDEV.P(M33:M34)</f>
        <v>0.52371775365993845</v>
      </c>
      <c r="Q33" s="2"/>
      <c r="R33" s="123">
        <f t="shared" ref="R33" si="34">(($H$15-N33)/$H$15)*100</f>
        <v>344.56210027920281</v>
      </c>
      <c r="S33" s="124">
        <f t="shared" ref="S33" si="35">(N33/20)*100</f>
        <v>69.314670182912394</v>
      </c>
    </row>
    <row r="34" spans="2:19" x14ac:dyDescent="0.25">
      <c r="B34" s="127"/>
      <c r="C34" s="99"/>
      <c r="D34" s="23" t="s">
        <v>19</v>
      </c>
      <c r="E34" s="24"/>
      <c r="F34" s="25"/>
      <c r="G34" s="19">
        <f t="shared" si="0"/>
        <v>-5.668471942609238</v>
      </c>
      <c r="H34" s="103"/>
      <c r="I34" s="102"/>
      <c r="J34" s="26"/>
      <c r="K34" s="27">
        <v>0.85499999999999998</v>
      </c>
      <c r="L34" s="28">
        <v>2413.1</v>
      </c>
      <c r="M34" s="22">
        <f t="shared" si="4"/>
        <v>14.386651790242418</v>
      </c>
      <c r="N34" s="101"/>
      <c r="O34" s="101"/>
      <c r="P34" s="121"/>
      <c r="Q34" s="2"/>
      <c r="R34" s="123"/>
      <c r="S34" s="124"/>
    </row>
    <row r="35" spans="2:19" x14ac:dyDescent="0.25">
      <c r="B35" s="127">
        <v>24</v>
      </c>
      <c r="C35" s="98">
        <f t="shared" ref="C35" si="36">B35*60</f>
        <v>1440</v>
      </c>
      <c r="D35" s="29" t="s">
        <v>18</v>
      </c>
      <c r="E35" s="30"/>
      <c r="F35" s="31"/>
      <c r="G35" s="19">
        <f t="shared" si="0"/>
        <v>-5.668471942609238</v>
      </c>
      <c r="H35" s="103">
        <f>AVERAGE(G35:G36)</f>
        <v>-5.668471942609238</v>
      </c>
      <c r="I35" s="102">
        <f>_xlfn.STDEV.P(G35,G36)</f>
        <v>0</v>
      </c>
      <c r="J35" s="2"/>
      <c r="K35" s="32">
        <v>0.85399999999999998</v>
      </c>
      <c r="L35" s="33">
        <v>2322.4</v>
      </c>
      <c r="M35" s="22">
        <f t="shared" si="4"/>
        <v>13.773337390539949</v>
      </c>
      <c r="N35" s="101">
        <f>AVERAGE(M35:M36)</f>
        <v>13.828447780369885</v>
      </c>
      <c r="O35" s="100">
        <f t="shared" ref="O35" si="37">(N35*10^-3)*0.001*(10^6)</f>
        <v>13.828447780369885</v>
      </c>
      <c r="P35" s="121">
        <f>_xlfn.STDEV.P(M35:M36)</f>
        <v>5.5110389829935436E-2</v>
      </c>
      <c r="Q35" s="2"/>
      <c r="R35" s="123">
        <f t="shared" ref="R35" si="38">(($H$15-N35)/$H$15)*100</f>
        <v>343.95371310605009</v>
      </c>
      <c r="S35" s="124">
        <f t="shared" ref="S35" si="39">(N35/20)*100</f>
        <v>69.142238901849424</v>
      </c>
    </row>
    <row r="36" spans="2:19" x14ac:dyDescent="0.25">
      <c r="B36" s="127"/>
      <c r="C36" s="99"/>
      <c r="D36" s="23" t="s">
        <v>19</v>
      </c>
      <c r="E36" s="24"/>
      <c r="F36" s="25"/>
      <c r="G36" s="19">
        <f t="shared" si="0"/>
        <v>-5.668471942609238</v>
      </c>
      <c r="H36" s="103"/>
      <c r="I36" s="102"/>
      <c r="J36" s="26"/>
      <c r="K36" s="27">
        <v>0.85299999999999998</v>
      </c>
      <c r="L36" s="28">
        <v>2338.6999999999998</v>
      </c>
      <c r="M36" s="22">
        <f t="shared" si="4"/>
        <v>13.883558170199819</v>
      </c>
      <c r="N36" s="101"/>
      <c r="O36" s="101"/>
      <c r="P36" s="121"/>
      <c r="Q36" s="2"/>
      <c r="R36" s="123"/>
      <c r="S36" s="124"/>
    </row>
    <row r="37" spans="2:19" x14ac:dyDescent="0.25">
      <c r="B37" s="130"/>
      <c r="C37" s="58"/>
      <c r="D37" s="43"/>
      <c r="E37" s="42"/>
      <c r="F37" s="42"/>
      <c r="G37" s="42"/>
      <c r="H37" s="131"/>
      <c r="I37" s="131"/>
      <c r="J37" s="42"/>
      <c r="K37" s="42"/>
      <c r="L37" s="42"/>
      <c r="M37" s="42"/>
      <c r="N37" s="131"/>
      <c r="O37" s="59"/>
      <c r="P37" s="131"/>
      <c r="Q37" s="42"/>
      <c r="R37" s="131"/>
      <c r="S37" s="131"/>
    </row>
    <row r="38" spans="2:19" x14ac:dyDescent="0.25">
      <c r="B38" s="130"/>
      <c r="C38" s="58"/>
      <c r="D38" s="43"/>
      <c r="E38" s="42"/>
      <c r="F38" s="42"/>
      <c r="G38" s="42"/>
      <c r="H38" s="131"/>
      <c r="I38" s="131"/>
      <c r="J38" s="42"/>
      <c r="K38" s="42"/>
      <c r="L38" s="42"/>
      <c r="M38" s="42"/>
      <c r="N38" s="131"/>
      <c r="O38" s="59"/>
      <c r="P38" s="131"/>
      <c r="Q38" s="42"/>
      <c r="R38" s="131"/>
      <c r="S38" s="131"/>
    </row>
    <row r="39" spans="2:19" ht="15.75" x14ac:dyDescent="0.25">
      <c r="B39" s="128" t="s">
        <v>28</v>
      </c>
      <c r="C39" s="128"/>
      <c r="D39" s="128"/>
      <c r="E39" s="128"/>
      <c r="F39" s="128"/>
      <c r="M39" s="2"/>
      <c r="N39" s="2"/>
      <c r="O39" s="2"/>
    </row>
    <row r="40" spans="2:19" x14ac:dyDescent="0.25">
      <c r="M40" s="2"/>
      <c r="N40" s="2"/>
      <c r="O40" s="2"/>
      <c r="R40" s="2"/>
      <c r="S40" s="2"/>
    </row>
    <row r="41" spans="2:19" x14ac:dyDescent="0.25">
      <c r="B41" s="122" t="s">
        <v>7</v>
      </c>
      <c r="C41" s="98" t="s">
        <v>44</v>
      </c>
      <c r="D41" s="129" t="s">
        <v>8</v>
      </c>
      <c r="E41" s="116" t="s">
        <v>9</v>
      </c>
      <c r="F41" s="116"/>
      <c r="G41" s="116"/>
      <c r="H41" s="116"/>
      <c r="I41" s="116"/>
      <c r="J41" s="5"/>
      <c r="K41" s="117" t="s">
        <v>4</v>
      </c>
      <c r="L41" s="117"/>
      <c r="M41" s="117"/>
      <c r="N41" s="117"/>
      <c r="O41" s="117"/>
      <c r="P41" s="117"/>
      <c r="Q41" s="5"/>
      <c r="R41" s="6" t="s">
        <v>10</v>
      </c>
      <c r="S41" s="7" t="s">
        <v>11</v>
      </c>
    </row>
    <row r="42" spans="2:19" x14ac:dyDescent="0.25">
      <c r="B42" s="122"/>
      <c r="C42" s="99"/>
      <c r="D42" s="129"/>
      <c r="E42" s="8" t="s">
        <v>12</v>
      </c>
      <c r="F42" s="9" t="s">
        <v>13</v>
      </c>
      <c r="G42" s="9" t="s">
        <v>14</v>
      </c>
      <c r="H42" s="9" t="s">
        <v>15</v>
      </c>
      <c r="I42" s="10" t="s">
        <v>16</v>
      </c>
      <c r="J42" s="11"/>
      <c r="K42" s="12" t="s">
        <v>12</v>
      </c>
      <c r="L42" s="13" t="s">
        <v>13</v>
      </c>
      <c r="M42" s="13" t="s">
        <v>14</v>
      </c>
      <c r="N42" s="13" t="s">
        <v>17</v>
      </c>
      <c r="O42" s="60" t="s">
        <v>46</v>
      </c>
      <c r="P42" s="14" t="s">
        <v>16</v>
      </c>
      <c r="Q42" s="11"/>
      <c r="R42" s="15"/>
      <c r="S42" s="16"/>
    </row>
    <row r="43" spans="2:19" x14ac:dyDescent="0.25">
      <c r="B43" s="122">
        <v>0</v>
      </c>
      <c r="C43" s="98">
        <f>B43*60</f>
        <v>0</v>
      </c>
      <c r="D43" s="17" t="s">
        <v>18</v>
      </c>
      <c r="E43" s="18"/>
      <c r="F43" s="19"/>
      <c r="G43" s="19">
        <f t="shared" ref="G43:G66" si="40">((F43-$B$9)/$B$8)*20</f>
        <v>-5.668471942609238</v>
      </c>
      <c r="H43" s="103">
        <f>AVERAGE(G43:G44)</f>
        <v>-5.668471942609238</v>
      </c>
      <c r="I43" s="102">
        <f>_xlfn.STDEV.P(G43,G44)</f>
        <v>0</v>
      </c>
      <c r="J43" s="20"/>
      <c r="K43" s="21"/>
      <c r="L43" s="22"/>
      <c r="M43" s="22">
        <f>((L43-$D$9)/$D$8)*20</f>
        <v>-1.9307570071339217</v>
      </c>
      <c r="N43" s="126">
        <f>AVERAGE(M43:M44)</f>
        <v>-1.9307570071339217</v>
      </c>
      <c r="O43" s="100">
        <v>0</v>
      </c>
      <c r="P43" s="121">
        <f>_xlfn.STDEV.P(M43:M44)</f>
        <v>0</v>
      </c>
      <c r="Q43" s="2"/>
      <c r="R43" s="123">
        <f>((H43-N43)/H43)*100</f>
        <v>65.938668715626022</v>
      </c>
      <c r="S43" s="124">
        <f>(N43/20)*100</f>
        <v>-9.6537850356696087</v>
      </c>
    </row>
    <row r="44" spans="2:19" x14ac:dyDescent="0.25">
      <c r="B44" s="122"/>
      <c r="C44" s="99"/>
      <c r="D44" s="23" t="s">
        <v>19</v>
      </c>
      <c r="E44" s="24"/>
      <c r="F44" s="25"/>
      <c r="G44" s="19">
        <f t="shared" si="40"/>
        <v>-5.668471942609238</v>
      </c>
      <c r="H44" s="103"/>
      <c r="I44" s="102"/>
      <c r="J44" s="26"/>
      <c r="K44" s="27"/>
      <c r="L44" s="28"/>
      <c r="M44" s="22">
        <f>((L44-$D$9)/$D$8)*20</f>
        <v>-1.9307570071339217</v>
      </c>
      <c r="N44" s="126"/>
      <c r="O44" s="101"/>
      <c r="P44" s="121"/>
      <c r="Q44" s="2"/>
      <c r="R44" s="123"/>
      <c r="S44" s="124"/>
    </row>
    <row r="45" spans="2:19" x14ac:dyDescent="0.25">
      <c r="B45" s="122">
        <v>0.5</v>
      </c>
      <c r="C45" s="98">
        <f t="shared" ref="C45" si="41">B45*60</f>
        <v>30</v>
      </c>
      <c r="D45" s="17" t="s">
        <v>18</v>
      </c>
      <c r="E45" s="18"/>
      <c r="F45" s="19"/>
      <c r="G45" s="19">
        <f t="shared" si="40"/>
        <v>-5.668471942609238</v>
      </c>
      <c r="H45" s="103">
        <f>AVERAGE(G45:G46)</f>
        <v>-5.668471942609238</v>
      </c>
      <c r="I45" s="102">
        <f>_xlfn.STDEV.P(G45,G46)</f>
        <v>0</v>
      </c>
      <c r="J45" s="20"/>
      <c r="K45" s="21">
        <v>0.85499999999999998</v>
      </c>
      <c r="L45" s="45">
        <v>405.8</v>
      </c>
      <c r="M45" s="22">
        <f>((L45-$D$9)/$D$8)*20</f>
        <v>0.81326706562531725</v>
      </c>
      <c r="N45" s="126">
        <f>AVERAGE(M45:M46)</f>
        <v>6.3009771105926911</v>
      </c>
      <c r="O45" s="100">
        <f>(N45*10^-3)*0.001*(10^6)</f>
        <v>6.3009771105926911</v>
      </c>
      <c r="P45" s="121">
        <f>_xlfn.STDEV.P(M45:M46)</f>
        <v>5.4877100449673746</v>
      </c>
      <c r="Q45" s="2"/>
      <c r="R45" s="123">
        <f>(($H$15-N45)/$H$15)*100</f>
        <v>211.15830111513802</v>
      </c>
      <c r="S45" s="124">
        <f t="shared" ref="S45" si="42">(N45/20)*100</f>
        <v>31.504885552963458</v>
      </c>
    </row>
    <row r="46" spans="2:19" x14ac:dyDescent="0.25">
      <c r="B46" s="122"/>
      <c r="C46" s="99"/>
      <c r="D46" s="23" t="s">
        <v>19</v>
      </c>
      <c r="E46" s="24"/>
      <c r="F46" s="25"/>
      <c r="G46" s="19">
        <f t="shared" si="40"/>
        <v>-5.668471942609238</v>
      </c>
      <c r="H46" s="103"/>
      <c r="I46" s="102"/>
      <c r="J46" s="26"/>
      <c r="K46" s="41">
        <v>0.85599999999999998</v>
      </c>
      <c r="L46" s="46">
        <v>447.4</v>
      </c>
      <c r="M46" s="22">
        <f>((L64-$D$9)/$D$8)*20</f>
        <v>11.788687155560066</v>
      </c>
      <c r="N46" s="126"/>
      <c r="O46" s="101"/>
      <c r="P46" s="121"/>
      <c r="Q46" s="2"/>
      <c r="R46" s="123"/>
      <c r="S46" s="124"/>
    </row>
    <row r="47" spans="2:19" x14ac:dyDescent="0.25">
      <c r="B47" s="122">
        <v>1</v>
      </c>
      <c r="C47" s="98">
        <f t="shared" ref="C47" si="43">B47*60</f>
        <v>60</v>
      </c>
      <c r="D47" s="17" t="s">
        <v>18</v>
      </c>
      <c r="E47" s="18"/>
      <c r="F47" s="19"/>
      <c r="G47" s="19">
        <f t="shared" si="40"/>
        <v>-5.668471942609238</v>
      </c>
      <c r="H47" s="103">
        <f>AVERAGE(G47:G48)</f>
        <v>-5.668471942609238</v>
      </c>
      <c r="I47" s="102">
        <f>_xlfn.STDEV.P(G47,G48)</f>
        <v>0</v>
      </c>
      <c r="J47" s="20"/>
      <c r="K47" s="21">
        <v>0.85399999999999998</v>
      </c>
      <c r="L47" s="22">
        <v>672.3</v>
      </c>
      <c r="M47" s="22">
        <f t="shared" ref="M47:M66" si="44">((L47-$D$9)/$D$8)*20</f>
        <v>2.6153430030090954</v>
      </c>
      <c r="N47" s="126">
        <f>AVERAGE(M47:M48)</f>
        <v>2.8239510430402004</v>
      </c>
      <c r="O47" s="100">
        <f t="shared" ref="O47" si="45">(N47*10^-3)*0.001*(10^6)</f>
        <v>2.8239510430402004</v>
      </c>
      <c r="P47" s="121">
        <f>_xlfn.STDEV.P(M47:M48)</f>
        <v>0.208608040031105</v>
      </c>
      <c r="Q47" s="2"/>
      <c r="R47" s="123">
        <f t="shared" ref="R47" si="46">(($H$15-N47)/$H$15)*100</f>
        <v>149.81855906903044</v>
      </c>
      <c r="S47" s="124">
        <f t="shared" ref="S47" si="47">(N47/20)*100</f>
        <v>14.119755215201002</v>
      </c>
    </row>
    <row r="48" spans="2:19" x14ac:dyDescent="0.25">
      <c r="B48" s="122"/>
      <c r="C48" s="99"/>
      <c r="D48" s="23" t="s">
        <v>19</v>
      </c>
      <c r="E48" s="24"/>
      <c r="F48" s="25"/>
      <c r="G48" s="19">
        <f t="shared" si="40"/>
        <v>-5.668471942609238</v>
      </c>
      <c r="H48" s="103"/>
      <c r="I48" s="102"/>
      <c r="J48" s="26"/>
      <c r="K48" s="27">
        <v>0.85499999999999998</v>
      </c>
      <c r="L48" s="28">
        <v>734</v>
      </c>
      <c r="M48" s="22">
        <f t="shared" si="44"/>
        <v>3.0325590830713054</v>
      </c>
      <c r="N48" s="126"/>
      <c r="O48" s="101"/>
      <c r="P48" s="121"/>
      <c r="Q48" s="2"/>
      <c r="R48" s="123"/>
      <c r="S48" s="124"/>
    </row>
    <row r="49" spans="2:19" x14ac:dyDescent="0.25">
      <c r="B49" s="120">
        <v>1.25</v>
      </c>
      <c r="C49" s="98">
        <f t="shared" ref="C49" si="48">B49*60</f>
        <v>75</v>
      </c>
      <c r="D49" s="17" t="s">
        <v>18</v>
      </c>
      <c r="E49" s="18"/>
      <c r="F49" s="19"/>
      <c r="G49" s="19">
        <f t="shared" si="40"/>
        <v>-5.668471942609238</v>
      </c>
      <c r="H49" s="103">
        <f>AVERAGE(G49:G50)</f>
        <v>-5.668471942609238</v>
      </c>
      <c r="I49" s="102">
        <f>_xlfn.STDEV.P(G49,G50)</f>
        <v>0</v>
      </c>
      <c r="J49" s="2"/>
      <c r="K49" s="21">
        <v>0.85499999999999998</v>
      </c>
      <c r="L49" s="22">
        <v>807</v>
      </c>
      <c r="M49" s="22">
        <f t="shared" si="44"/>
        <v>3.5261858876829972</v>
      </c>
      <c r="N49" s="126">
        <f>AVERAGE(M49:M50)</f>
        <v>3.5802819758596209</v>
      </c>
      <c r="O49" s="100">
        <f t="shared" ref="O49" si="49">(N49*10^-3)*0.001*(10^6)</f>
        <v>3.5802819758596209</v>
      </c>
      <c r="P49" s="121">
        <f>_xlfn.STDEV.P(M49:M50)</f>
        <v>5.4096088176623924E-2</v>
      </c>
      <c r="Q49" s="2"/>
      <c r="R49" s="123">
        <f t="shared" ref="R49" si="50">(($H$15-N49)/$H$15)*100</f>
        <v>163.16132481748852</v>
      </c>
      <c r="S49" s="124">
        <f t="shared" ref="S49" si="51">(N49/20)*100</f>
        <v>17.901409879298104</v>
      </c>
    </row>
    <row r="50" spans="2:19" x14ac:dyDescent="0.25">
      <c r="B50" s="120"/>
      <c r="C50" s="99"/>
      <c r="D50" s="23" t="s">
        <v>19</v>
      </c>
      <c r="E50" s="24"/>
      <c r="F50" s="25"/>
      <c r="G50" s="19">
        <f t="shared" si="40"/>
        <v>-5.668471942609238</v>
      </c>
      <c r="H50" s="103"/>
      <c r="I50" s="102"/>
      <c r="J50" s="2"/>
      <c r="K50" s="27">
        <v>0.85499999999999998</v>
      </c>
      <c r="L50" s="28">
        <v>823</v>
      </c>
      <c r="M50" s="22">
        <f t="shared" si="44"/>
        <v>3.6343780640362451</v>
      </c>
      <c r="N50" s="126"/>
      <c r="O50" s="101"/>
      <c r="P50" s="121"/>
      <c r="Q50" s="2"/>
      <c r="R50" s="123"/>
      <c r="S50" s="124"/>
    </row>
    <row r="51" spans="2:19" x14ac:dyDescent="0.25">
      <c r="B51" s="122">
        <v>1.5</v>
      </c>
      <c r="C51" s="98">
        <f t="shared" ref="C51" si="52">B51*60</f>
        <v>90</v>
      </c>
      <c r="D51" s="29" t="s">
        <v>18</v>
      </c>
      <c r="E51" s="30"/>
      <c r="F51" s="31"/>
      <c r="G51" s="19">
        <f t="shared" si="40"/>
        <v>-5.668471942609238</v>
      </c>
      <c r="H51" s="103">
        <f>AVERAGE(G51:G52)</f>
        <v>-5.668471942609238</v>
      </c>
      <c r="I51" s="102">
        <f>_xlfn.STDEV.P(G51,G52)</f>
        <v>0</v>
      </c>
      <c r="J51" s="2"/>
      <c r="K51" s="32">
        <v>0.85599999999999998</v>
      </c>
      <c r="L51" s="33">
        <v>930.4</v>
      </c>
      <c r="M51" s="22">
        <f t="shared" si="44"/>
        <v>4.3606180478074181</v>
      </c>
      <c r="N51" s="101">
        <f>AVERAGE(M51:M52)</f>
        <v>4.1638435270649499</v>
      </c>
      <c r="O51" s="100">
        <f t="shared" ref="O51" si="53">(N51*10^-3)*0.001*(10^6)</f>
        <v>4.1638435270649508</v>
      </c>
      <c r="P51" s="121">
        <f>_xlfn.STDEV.P(M51:M52)</f>
        <v>0.19677452074246851</v>
      </c>
      <c r="Q51" s="2"/>
      <c r="R51" s="123">
        <f t="shared" ref="R51" si="54">(($H$15-N51)/$H$15)*100</f>
        <v>173.45619012005383</v>
      </c>
      <c r="S51" s="124">
        <f t="shared" ref="S51" si="55">(N51/20)*100</f>
        <v>20.819217635324748</v>
      </c>
    </row>
    <row r="52" spans="2:19" x14ac:dyDescent="0.25">
      <c r="B52" s="122"/>
      <c r="C52" s="99"/>
      <c r="D52" s="23" t="s">
        <v>19</v>
      </c>
      <c r="E52" s="24"/>
      <c r="F52" s="25"/>
      <c r="G52" s="19">
        <f t="shared" si="40"/>
        <v>-5.668471942609238</v>
      </c>
      <c r="H52" s="103"/>
      <c r="I52" s="102"/>
      <c r="J52" s="26"/>
      <c r="K52" s="27">
        <v>0.85499999999999998</v>
      </c>
      <c r="L52" s="28">
        <v>872.2</v>
      </c>
      <c r="M52" s="22">
        <f t="shared" si="44"/>
        <v>3.9670690063224812</v>
      </c>
      <c r="N52" s="101"/>
      <c r="O52" s="101"/>
      <c r="P52" s="121"/>
      <c r="Q52" s="2"/>
      <c r="R52" s="123"/>
      <c r="S52" s="124"/>
    </row>
    <row r="53" spans="2:19" x14ac:dyDescent="0.25">
      <c r="B53" s="122">
        <v>1.75</v>
      </c>
      <c r="C53" s="98">
        <f t="shared" ref="C53" si="56">B53*60</f>
        <v>105</v>
      </c>
      <c r="D53" s="29" t="s">
        <v>18</v>
      </c>
      <c r="E53" s="30"/>
      <c r="F53" s="31"/>
      <c r="G53" s="19">
        <f t="shared" si="40"/>
        <v>-5.668471942609238</v>
      </c>
      <c r="H53" s="103">
        <f>AVERAGE(G53:G54)</f>
        <v>-5.668471942609238</v>
      </c>
      <c r="I53" s="102">
        <f>_xlfn.STDEV.P(G53,G54)</f>
        <v>0</v>
      </c>
      <c r="J53" s="2"/>
      <c r="K53" s="32">
        <v>0.85399999999999998</v>
      </c>
      <c r="L53" s="33">
        <v>978.4</v>
      </c>
      <c r="M53" s="22">
        <f t="shared" si="44"/>
        <v>4.6851945768671603</v>
      </c>
      <c r="N53" s="101">
        <f>AVERAGE(M53:M54)</f>
        <v>4.7744531223585893</v>
      </c>
      <c r="O53" s="100">
        <f t="shared" ref="O53" si="57">(N53*10^-3)*0.001*(10^6)</f>
        <v>4.7744531223585893</v>
      </c>
      <c r="P53" s="121">
        <f>_xlfn.STDEV.P(M53:M54)</f>
        <v>8.9258545491428976E-2</v>
      </c>
      <c r="Q53" s="2"/>
      <c r="R53" s="123">
        <f t="shared" ref="R53" si="58">(($H$15-N53)/$H$15)*100</f>
        <v>184.22822183293502</v>
      </c>
      <c r="S53" s="124">
        <f t="shared" ref="S53" si="59">(N53/20)*100</f>
        <v>23.872265611792947</v>
      </c>
    </row>
    <row r="54" spans="2:19" ht="15.75" customHeight="1" x14ac:dyDescent="0.25">
      <c r="B54" s="122"/>
      <c r="C54" s="99"/>
      <c r="D54" s="23" t="s">
        <v>19</v>
      </c>
      <c r="E54" s="24"/>
      <c r="F54" s="25"/>
      <c r="G54" s="19">
        <f t="shared" si="40"/>
        <v>-5.668471942609238</v>
      </c>
      <c r="H54" s="103"/>
      <c r="I54" s="102"/>
      <c r="J54" s="26"/>
      <c r="K54" s="27">
        <v>0.85499999999999998</v>
      </c>
      <c r="L54" s="28">
        <v>1004.8</v>
      </c>
      <c r="M54" s="22">
        <f t="shared" si="44"/>
        <v>4.8637116678500183</v>
      </c>
      <c r="N54" s="101"/>
      <c r="O54" s="101"/>
      <c r="P54" s="121"/>
      <c r="Q54" s="2"/>
      <c r="R54" s="123"/>
      <c r="S54" s="124"/>
    </row>
    <row r="55" spans="2:19" x14ac:dyDescent="0.25">
      <c r="B55" s="120">
        <v>2</v>
      </c>
      <c r="C55" s="98">
        <f t="shared" ref="C55" si="60">B55*60</f>
        <v>120</v>
      </c>
      <c r="D55" s="29" t="s">
        <v>18</v>
      </c>
      <c r="E55" s="30"/>
      <c r="F55" s="31"/>
      <c r="G55" s="19">
        <f t="shared" si="40"/>
        <v>-5.668471942609238</v>
      </c>
      <c r="H55" s="103">
        <f>AVERAGE(G55:G56)</f>
        <v>-5.668471942609238</v>
      </c>
      <c r="I55" s="102">
        <f>_xlfn.STDEV.P(G55,G56)</f>
        <v>0</v>
      </c>
      <c r="J55" s="2"/>
      <c r="K55" s="32">
        <v>0.85299999999999998</v>
      </c>
      <c r="L55" s="33">
        <v>1017.3</v>
      </c>
      <c r="M55" s="22">
        <f t="shared" si="44"/>
        <v>4.9482368056259931</v>
      </c>
      <c r="N55" s="101">
        <f>AVERAGE(M55:M56)</f>
        <v>5.2305507657977479</v>
      </c>
      <c r="O55" s="100">
        <f t="shared" ref="O55" si="61">(N55*10^-3)*0.001*(10^6)</f>
        <v>5.2305507657977479</v>
      </c>
      <c r="P55" s="121">
        <f>_xlfn.STDEV.P(M55:M56)</f>
        <v>0.28231396017175525</v>
      </c>
      <c r="Q55" s="2"/>
      <c r="R55" s="123">
        <f t="shared" ref="R55" si="62">(($H$15-N55)/$H$15)*100</f>
        <v>192.27444042688666</v>
      </c>
      <c r="S55" s="124">
        <f t="shared" ref="S55" si="63">(N55/20)*100</f>
        <v>26.15275382898874</v>
      </c>
    </row>
    <row r="56" spans="2:19" x14ac:dyDescent="0.25">
      <c r="B56" s="120"/>
      <c r="C56" s="99"/>
      <c r="D56" s="23" t="s">
        <v>19</v>
      </c>
      <c r="E56" s="24"/>
      <c r="F56" s="25"/>
      <c r="G56" s="19">
        <f t="shared" si="40"/>
        <v>-5.668471942609238</v>
      </c>
      <c r="H56" s="103"/>
      <c r="I56" s="102"/>
      <c r="J56" s="26"/>
      <c r="K56" s="27">
        <v>0.85299999999999998</v>
      </c>
      <c r="L56" s="28">
        <v>1100.8</v>
      </c>
      <c r="M56" s="22">
        <f t="shared" si="44"/>
        <v>5.5128647259695036</v>
      </c>
      <c r="N56" s="101"/>
      <c r="O56" s="101"/>
      <c r="P56" s="121"/>
      <c r="Q56" s="2"/>
      <c r="R56" s="123"/>
      <c r="S56" s="124"/>
    </row>
    <row r="57" spans="2:19" x14ac:dyDescent="0.25">
      <c r="B57" s="120">
        <v>2.5</v>
      </c>
      <c r="C57" s="98">
        <f t="shared" ref="C57" si="64">B57*60</f>
        <v>150</v>
      </c>
      <c r="D57" s="29" t="s">
        <v>18</v>
      </c>
      <c r="E57" s="30"/>
      <c r="F57" s="31"/>
      <c r="G57" s="19">
        <f t="shared" si="40"/>
        <v>-5.668471942609238</v>
      </c>
      <c r="H57" s="103">
        <f>AVERAGE(G57:G58)</f>
        <v>-5.668471942609238</v>
      </c>
      <c r="I57" s="102">
        <f>_xlfn.STDEV.P(G57,G58)</f>
        <v>0</v>
      </c>
      <c r="J57" s="2"/>
      <c r="K57" s="32">
        <v>0.85399999999999998</v>
      </c>
      <c r="L57" s="33">
        <v>1169.5999999999999</v>
      </c>
      <c r="M57" s="22">
        <f t="shared" si="44"/>
        <v>5.9780910842884669</v>
      </c>
      <c r="N57" s="101">
        <f>AVERAGE(M57:M58)</f>
        <v>5.6781958954593099</v>
      </c>
      <c r="O57" s="100">
        <f t="shared" ref="O57" si="65">(N57*10^-3)*0.001*(10^6)</f>
        <v>5.6781958954593108</v>
      </c>
      <c r="P57" s="121">
        <f>_xlfn.STDEV.P(M57:M58)</f>
        <v>0.299895188829157</v>
      </c>
      <c r="Q57" s="2"/>
      <c r="R57" s="123">
        <f t="shared" ref="R57" si="66">(($H$15-N57)/$H$15)*100</f>
        <v>200.17154451761465</v>
      </c>
      <c r="S57" s="124">
        <f t="shared" ref="S57" si="67">(N57/20)*100</f>
        <v>28.39097947729655</v>
      </c>
    </row>
    <row r="58" spans="2:19" x14ac:dyDescent="0.25">
      <c r="B58" s="120"/>
      <c r="C58" s="99"/>
      <c r="D58" s="23" t="s">
        <v>19</v>
      </c>
      <c r="E58" s="24"/>
      <c r="F58" s="25"/>
      <c r="G58" s="19">
        <f t="shared" si="40"/>
        <v>-5.668471942609238</v>
      </c>
      <c r="H58" s="103"/>
      <c r="I58" s="102"/>
      <c r="J58" s="26"/>
      <c r="K58" s="27">
        <v>0.85299999999999998</v>
      </c>
      <c r="L58" s="28">
        <v>1080.9000000000001</v>
      </c>
      <c r="M58" s="22">
        <f t="shared" si="44"/>
        <v>5.3783007066301529</v>
      </c>
      <c r="N58" s="101"/>
      <c r="O58" s="101"/>
      <c r="P58" s="121"/>
      <c r="Q58" s="2"/>
      <c r="R58" s="123"/>
      <c r="S58" s="124"/>
    </row>
    <row r="59" spans="2:19" x14ac:dyDescent="0.25">
      <c r="B59" s="122">
        <v>3</v>
      </c>
      <c r="C59" s="98">
        <f t="shared" ref="C59" si="68">B59*60</f>
        <v>180</v>
      </c>
      <c r="D59" s="29" t="s">
        <v>18</v>
      </c>
      <c r="E59" s="30"/>
      <c r="F59" s="31"/>
      <c r="G59" s="19">
        <f t="shared" si="40"/>
        <v>-5.668471942609238</v>
      </c>
      <c r="H59" s="103">
        <f>AVERAGE(G59:G60)</f>
        <v>-5.668471942609238</v>
      </c>
      <c r="I59" s="102">
        <f>_xlfn.STDEV.P(G59,G60)</f>
        <v>0</v>
      </c>
      <c r="J59" s="2"/>
      <c r="K59" s="32">
        <v>0.85299999999999998</v>
      </c>
      <c r="L59" s="33">
        <v>1096.5999999999999</v>
      </c>
      <c r="M59" s="22">
        <f t="shared" si="44"/>
        <v>5.484464279676776</v>
      </c>
      <c r="N59" s="101">
        <f>AVERAGE(M59:M60)</f>
        <v>5.7211346654495046</v>
      </c>
      <c r="O59" s="100">
        <f t="shared" ref="O59" si="69">(N59*10^-3)*0.001*(10^6)</f>
        <v>5.7211346654495054</v>
      </c>
      <c r="P59" s="121">
        <f>_xlfn.STDEV.P(M59:M60)</f>
        <v>0.23667038577272903</v>
      </c>
      <c r="Q59" s="2"/>
      <c r="R59" s="123">
        <f t="shared" ref="R59" si="70">(($H$15-N59)/$H$15)*100</f>
        <v>200.92904619399113</v>
      </c>
      <c r="S59" s="124">
        <f t="shared" ref="S59" si="71">(N59/20)*100</f>
        <v>28.605673327247523</v>
      </c>
    </row>
    <row r="60" spans="2:19" x14ac:dyDescent="0.25">
      <c r="B60" s="122"/>
      <c r="C60" s="99"/>
      <c r="D60" s="23" t="s">
        <v>19</v>
      </c>
      <c r="E60" s="24"/>
      <c r="F60" s="25"/>
      <c r="G60" s="19">
        <f t="shared" si="40"/>
        <v>-5.668471942609238</v>
      </c>
      <c r="H60" s="103"/>
      <c r="I60" s="102"/>
      <c r="J60" s="26"/>
      <c r="K60" s="27">
        <v>0.85299999999999998</v>
      </c>
      <c r="L60" s="28">
        <v>1166.5999999999999</v>
      </c>
      <c r="M60" s="22">
        <f t="shared" si="44"/>
        <v>5.957805051222234</v>
      </c>
      <c r="N60" s="101"/>
      <c r="O60" s="101"/>
      <c r="P60" s="121"/>
      <c r="Q60" s="2"/>
      <c r="R60" s="123"/>
      <c r="S60" s="124"/>
    </row>
    <row r="61" spans="2:19" x14ac:dyDescent="0.25">
      <c r="B61" s="122">
        <v>4</v>
      </c>
      <c r="C61" s="98">
        <f t="shared" ref="C61" si="72">B61*60</f>
        <v>240</v>
      </c>
      <c r="D61" s="29" t="s">
        <v>18</v>
      </c>
      <c r="E61" s="30"/>
      <c r="F61" s="31"/>
      <c r="G61" s="19">
        <f t="shared" si="40"/>
        <v>-5.668471942609238</v>
      </c>
      <c r="H61" s="103">
        <f>AVERAGE(G61:G62)</f>
        <v>-5.668471942609238</v>
      </c>
      <c r="I61" s="102">
        <f>_xlfn.STDEV.P(G61,G62)</f>
        <v>0</v>
      </c>
      <c r="J61" s="2"/>
      <c r="K61" s="32">
        <v>0.85299999999999998</v>
      </c>
      <c r="L61" s="33">
        <v>1236.4000000000001</v>
      </c>
      <c r="M61" s="22">
        <f t="shared" si="44"/>
        <v>6.4297934205632767</v>
      </c>
      <c r="N61" s="101">
        <f>AVERAGE(M61:M62)</f>
        <v>6.3361395679074963</v>
      </c>
      <c r="O61" s="100">
        <f t="shared" ref="O61" si="73">(N61*10^-3)*0.001*(10^6)</f>
        <v>6.3361395679074963</v>
      </c>
      <c r="P61" s="121">
        <f>_xlfn.STDEV.P(M61:M62)</f>
        <v>9.3653852655779968E-2</v>
      </c>
      <c r="Q61" s="2"/>
      <c r="R61" s="123">
        <f t="shared" ref="R61" si="74">(($H$15-N61)/$H$15)*100</f>
        <v>211.77861744854872</v>
      </c>
      <c r="S61" s="124">
        <f t="shared" ref="S61" si="75">(N61/20)*100</f>
        <v>31.68069783953748</v>
      </c>
    </row>
    <row r="62" spans="2:19" x14ac:dyDescent="0.25">
      <c r="B62" s="122"/>
      <c r="C62" s="99"/>
      <c r="D62" s="23" t="s">
        <v>19</v>
      </c>
      <c r="E62" s="24"/>
      <c r="F62" s="25"/>
      <c r="G62" s="19">
        <f t="shared" si="40"/>
        <v>-5.668471942609238</v>
      </c>
      <c r="H62" s="103"/>
      <c r="I62" s="102"/>
      <c r="J62" s="26"/>
      <c r="K62" s="27">
        <v>0.85299999999999998</v>
      </c>
      <c r="L62" s="28">
        <v>1208.7</v>
      </c>
      <c r="M62" s="22">
        <f t="shared" si="44"/>
        <v>6.2424857152517168</v>
      </c>
      <c r="N62" s="101"/>
      <c r="O62" s="101"/>
      <c r="P62" s="121"/>
      <c r="Q62" s="2"/>
      <c r="R62" s="123"/>
      <c r="S62" s="124"/>
    </row>
    <row r="63" spans="2:19" x14ac:dyDescent="0.25">
      <c r="B63" s="122">
        <v>20</v>
      </c>
      <c r="C63" s="98">
        <f t="shared" ref="C63:C65" si="76">B63*60</f>
        <v>1200</v>
      </c>
      <c r="D63" s="29" t="s">
        <v>18</v>
      </c>
      <c r="E63" s="30"/>
      <c r="F63" s="31"/>
      <c r="G63" s="19">
        <f t="shared" si="40"/>
        <v>-5.668471942609238</v>
      </c>
      <c r="H63" s="103">
        <f>AVERAGE(G63:G64)</f>
        <v>-5.668471942609238</v>
      </c>
      <c r="I63" s="102">
        <f>_xlfn.STDEV.P(G63,G64)</f>
        <v>0</v>
      </c>
      <c r="J63" s="2"/>
      <c r="K63" s="32">
        <v>0.85399999999999998</v>
      </c>
      <c r="L63" s="33">
        <v>1979.5</v>
      </c>
      <c r="M63" s="22">
        <f t="shared" si="44"/>
        <v>11.454643811069413</v>
      </c>
      <c r="N63" s="101">
        <f>AVERAGE(M63:M64)</f>
        <v>11.621665483314739</v>
      </c>
      <c r="O63" s="100">
        <f t="shared" ref="O63:O65" si="77">(N63*10^-3)*0.001*(10^6)</f>
        <v>11.621665483314739</v>
      </c>
      <c r="P63" s="121">
        <f>_xlfn.STDEV.P(M63:M64)</f>
        <v>0.16702167224532616</v>
      </c>
      <c r="Q63" s="2"/>
      <c r="R63" s="123">
        <f t="shared" ref="R63" si="78">(($H$15-N63)/$H$15)*100</f>
        <v>305.02289860440243</v>
      </c>
      <c r="S63" s="124">
        <f t="shared" ref="S63" si="79">(N63/20)*100</f>
        <v>58.108327416573701</v>
      </c>
    </row>
    <row r="64" spans="2:19" x14ac:dyDescent="0.25">
      <c r="B64" s="122"/>
      <c r="C64" s="99"/>
      <c r="D64" s="23" t="s">
        <v>19</v>
      </c>
      <c r="E64" s="24"/>
      <c r="F64" s="25"/>
      <c r="G64" s="19">
        <f t="shared" si="40"/>
        <v>-5.668471942609238</v>
      </c>
      <c r="H64" s="103"/>
      <c r="I64" s="102"/>
      <c r="J64" s="26"/>
      <c r="K64" s="27">
        <v>0.85399999999999998</v>
      </c>
      <c r="L64" s="28">
        <v>2028.9</v>
      </c>
      <c r="M64" s="22">
        <f t="shared" si="44"/>
        <v>11.788687155560066</v>
      </c>
      <c r="N64" s="101"/>
      <c r="O64" s="101"/>
      <c r="P64" s="121"/>
      <c r="Q64" s="2"/>
      <c r="R64" s="123"/>
      <c r="S64" s="124"/>
    </row>
    <row r="65" spans="2:19" x14ac:dyDescent="0.25">
      <c r="B65" s="122">
        <v>24</v>
      </c>
      <c r="C65" s="98">
        <f t="shared" si="76"/>
        <v>1440</v>
      </c>
      <c r="D65" s="29" t="s">
        <v>18</v>
      </c>
      <c r="E65" s="30"/>
      <c r="F65" s="31"/>
      <c r="G65" s="19">
        <f t="shared" si="40"/>
        <v>-5.668471942609238</v>
      </c>
      <c r="H65" s="103">
        <f>AVERAGE(G65:G66)</f>
        <v>-5.668471942609238</v>
      </c>
      <c r="I65" s="102">
        <f>_xlfn.STDEV.P(G65,G66)</f>
        <v>0</v>
      </c>
      <c r="J65" s="2"/>
      <c r="K65" s="32">
        <v>0.85399999999999998</v>
      </c>
      <c r="L65" s="33">
        <v>2097.5</v>
      </c>
      <c r="M65" s="22">
        <f t="shared" si="44"/>
        <v>12.252561111674613</v>
      </c>
      <c r="N65" s="101">
        <f>AVERAGE(M65:M66)</f>
        <v>12.556513507117018</v>
      </c>
      <c r="O65" s="100">
        <f t="shared" si="77"/>
        <v>12.556513507117019</v>
      </c>
      <c r="P65" s="121">
        <f>_xlfn.STDEV.P(M65:M66)</f>
        <v>0.30395239544240571</v>
      </c>
      <c r="Q65" s="2"/>
      <c r="R65" s="123">
        <f t="shared" ref="R65" si="80">(($H$15-N65)/$H$15)*100</f>
        <v>321.51496266094534</v>
      </c>
      <c r="S65" s="124">
        <f t="shared" ref="S65" si="81">(N65/20)*100</f>
        <v>62.782567535585088</v>
      </c>
    </row>
    <row r="66" spans="2:19" x14ac:dyDescent="0.25">
      <c r="B66" s="122"/>
      <c r="C66" s="99"/>
      <c r="D66" s="23" t="s">
        <v>19</v>
      </c>
      <c r="E66" s="24"/>
      <c r="F66" s="25"/>
      <c r="G66" s="19">
        <f t="shared" si="40"/>
        <v>-5.668471942609238</v>
      </c>
      <c r="H66" s="103"/>
      <c r="I66" s="102"/>
      <c r="J66" s="26"/>
      <c r="K66" s="27">
        <v>0.85399999999999998</v>
      </c>
      <c r="L66" s="28">
        <v>2187.4</v>
      </c>
      <c r="M66" s="22">
        <f t="shared" si="44"/>
        <v>12.860465902559424</v>
      </c>
      <c r="N66" s="101"/>
      <c r="O66" s="101"/>
      <c r="P66" s="121"/>
      <c r="Q66" s="2"/>
      <c r="R66" s="123"/>
      <c r="S66" s="124"/>
    </row>
    <row r="67" spans="2:19" ht="15.75" x14ac:dyDescent="0.25">
      <c r="B67" s="125"/>
      <c r="C67" s="125"/>
      <c r="D67" s="125"/>
      <c r="E67" s="125"/>
      <c r="F67" s="125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</row>
    <row r="68" spans="2:19" ht="15.75" x14ac:dyDescent="0.25">
      <c r="B68" s="114" t="s">
        <v>29</v>
      </c>
      <c r="C68" s="114"/>
      <c r="D68" s="114"/>
      <c r="E68" s="114"/>
      <c r="F68" s="114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</row>
    <row r="69" spans="2:19" ht="17.25" customHeight="1" x14ac:dyDescent="0.25">
      <c r="B69" s="49"/>
      <c r="C69" s="49"/>
      <c r="D69" s="49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2"/>
      <c r="S69" s="42"/>
    </row>
    <row r="70" spans="2:19" x14ac:dyDescent="0.25">
      <c r="B70" s="98" t="s">
        <v>7</v>
      </c>
      <c r="C70" s="98" t="s">
        <v>44</v>
      </c>
      <c r="D70" s="98" t="s">
        <v>8</v>
      </c>
      <c r="E70" s="115" t="s">
        <v>9</v>
      </c>
      <c r="F70" s="116"/>
      <c r="G70" s="116"/>
      <c r="H70" s="116"/>
      <c r="I70" s="116"/>
      <c r="J70" s="5"/>
      <c r="K70" s="117" t="s">
        <v>4</v>
      </c>
      <c r="L70" s="117"/>
      <c r="M70" s="117"/>
      <c r="N70" s="117"/>
      <c r="O70" s="117"/>
      <c r="P70" s="117"/>
      <c r="Q70" s="5"/>
      <c r="R70" s="6" t="s">
        <v>10</v>
      </c>
      <c r="S70" s="7" t="s">
        <v>11</v>
      </c>
    </row>
    <row r="71" spans="2:19" x14ac:dyDescent="0.25">
      <c r="B71" s="99"/>
      <c r="C71" s="99"/>
      <c r="D71" s="99"/>
      <c r="E71" s="8" t="s">
        <v>12</v>
      </c>
      <c r="F71" s="9" t="s">
        <v>13</v>
      </c>
      <c r="G71" s="9" t="s">
        <v>14</v>
      </c>
      <c r="H71" s="9" t="s">
        <v>15</v>
      </c>
      <c r="I71" s="10" t="s">
        <v>16</v>
      </c>
      <c r="J71" s="11"/>
      <c r="K71" s="12" t="s">
        <v>12</v>
      </c>
      <c r="L71" s="13" t="s">
        <v>13</v>
      </c>
      <c r="M71" s="13" t="s">
        <v>14</v>
      </c>
      <c r="N71" s="13" t="s">
        <v>17</v>
      </c>
      <c r="O71" s="60" t="s">
        <v>46</v>
      </c>
      <c r="P71" s="14" t="s">
        <v>16</v>
      </c>
      <c r="Q71" s="11"/>
      <c r="R71" s="15"/>
      <c r="S71" s="16"/>
    </row>
    <row r="72" spans="2:19" x14ac:dyDescent="0.25">
      <c r="B72" s="98">
        <v>0</v>
      </c>
      <c r="C72" s="98">
        <f>B72*60</f>
        <v>0</v>
      </c>
      <c r="D72" s="17" t="s">
        <v>18</v>
      </c>
      <c r="E72" s="18"/>
      <c r="F72" s="19"/>
      <c r="G72" s="19">
        <f t="shared" ref="G72:G95" si="82">((F72-$B$9)/$B$8)*20</f>
        <v>-5.668471942609238</v>
      </c>
      <c r="H72" s="104">
        <f>AVERAGE(G72:G73)</f>
        <v>-5.668471942609238</v>
      </c>
      <c r="I72" s="106">
        <f>_xlfn.STDEV.P(G72,G73)</f>
        <v>0</v>
      </c>
      <c r="J72" s="20"/>
      <c r="K72" s="21"/>
      <c r="L72" s="22"/>
      <c r="M72" s="22">
        <f>((L72-$D$9)/$D$8)*20</f>
        <v>-1.9307570071339217</v>
      </c>
      <c r="N72" s="100">
        <f>AVERAGE(M72:M73)</f>
        <v>-1.9307570071339217</v>
      </c>
      <c r="O72" s="100"/>
      <c r="P72" s="108">
        <f>_xlfn.STDEV.P(M72:M73)</f>
        <v>0</v>
      </c>
      <c r="Q72" s="2"/>
      <c r="R72" s="110">
        <f>((H72-N72)/H72)*100</f>
        <v>65.938668715626022</v>
      </c>
      <c r="S72" s="112">
        <f>(N72/20)*100</f>
        <v>-9.6537850356696087</v>
      </c>
    </row>
    <row r="73" spans="2:19" x14ac:dyDescent="0.25">
      <c r="B73" s="99"/>
      <c r="C73" s="99"/>
      <c r="D73" s="23" t="s">
        <v>19</v>
      </c>
      <c r="E73" s="24"/>
      <c r="F73" s="25"/>
      <c r="G73" s="19">
        <f t="shared" si="82"/>
        <v>-5.668471942609238</v>
      </c>
      <c r="H73" s="105"/>
      <c r="I73" s="107"/>
      <c r="J73" s="26"/>
      <c r="K73" s="27"/>
      <c r="L73" s="28"/>
      <c r="M73" s="22">
        <f>((L73-$D$9)/$D$8)*20</f>
        <v>-1.9307570071339217</v>
      </c>
      <c r="N73" s="101"/>
      <c r="O73" s="101"/>
      <c r="P73" s="109"/>
      <c r="Q73" s="2"/>
      <c r="R73" s="111"/>
      <c r="S73" s="113"/>
    </row>
    <row r="74" spans="2:19" x14ac:dyDescent="0.25">
      <c r="B74" s="98">
        <v>0.75</v>
      </c>
      <c r="C74" s="98">
        <f t="shared" ref="C74" si="83">B74*60</f>
        <v>45</v>
      </c>
      <c r="D74" s="17" t="s">
        <v>18</v>
      </c>
      <c r="E74" s="18"/>
      <c r="F74" s="19"/>
      <c r="G74" s="19">
        <f t="shared" si="82"/>
        <v>-5.668471942609238</v>
      </c>
      <c r="H74" s="104">
        <f>AVERAGE(G74:G75)</f>
        <v>-5.668471942609238</v>
      </c>
      <c r="I74" s="106">
        <f>_xlfn.STDEV.P(G74,G75)</f>
        <v>0</v>
      </c>
      <c r="J74" s="20"/>
      <c r="K74" s="21">
        <v>0.85299999999999998</v>
      </c>
      <c r="L74" s="45">
        <v>138.80000000000001</v>
      </c>
      <c r="M74" s="22">
        <f>((L74-$D$9)/$D$8)*20</f>
        <v>-0.99218987726949981</v>
      </c>
      <c r="N74" s="100">
        <f>AVERAGE(M74:M75)</f>
        <v>1.9273083815126621</v>
      </c>
      <c r="O74" s="100">
        <f>(N74*10^-3)*0.001*(10^6)</f>
        <v>1.9273083815126619</v>
      </c>
      <c r="P74" s="108">
        <f>_xlfn.STDEV.P(M74:M75)</f>
        <v>2.9194982587821623</v>
      </c>
      <c r="Q74" s="2"/>
      <c r="R74" s="110">
        <f>(($H$15-N74)/$H$15)*100</f>
        <v>134.0004925670587</v>
      </c>
      <c r="S74" s="112">
        <f t="shared" ref="S74" si="84">(N74/20)*100</f>
        <v>9.636541907563311</v>
      </c>
    </row>
    <row r="75" spans="2:19" x14ac:dyDescent="0.25">
      <c r="B75" s="99"/>
      <c r="C75" s="99"/>
      <c r="D75" s="23" t="s">
        <v>19</v>
      </c>
      <c r="E75" s="24"/>
      <c r="F75" s="25"/>
      <c r="G75" s="19">
        <f t="shared" si="82"/>
        <v>-5.668471942609238</v>
      </c>
      <c r="H75" s="105"/>
      <c r="I75" s="107"/>
      <c r="J75" s="26"/>
      <c r="K75" s="41">
        <v>0.85199999999999998</v>
      </c>
      <c r="L75" s="46">
        <v>154.1</v>
      </c>
      <c r="M75" s="22">
        <f>((L93-$D$9)/$D$8)*20</f>
        <v>4.8468066402948242</v>
      </c>
      <c r="N75" s="101"/>
      <c r="O75" s="101"/>
      <c r="P75" s="109"/>
      <c r="Q75" s="2"/>
      <c r="R75" s="111"/>
      <c r="S75" s="113"/>
    </row>
    <row r="76" spans="2:19" x14ac:dyDescent="0.25">
      <c r="B76" s="98">
        <v>1</v>
      </c>
      <c r="C76" s="98">
        <f t="shared" ref="C76" si="85">B76*60</f>
        <v>60</v>
      </c>
      <c r="D76" s="17" t="s">
        <v>18</v>
      </c>
      <c r="E76" s="18"/>
      <c r="F76" s="19"/>
      <c r="G76" s="19">
        <f t="shared" si="82"/>
        <v>-5.668471942609238</v>
      </c>
      <c r="H76" s="104">
        <f>AVERAGE(G76:G77)</f>
        <v>-5.668471942609238</v>
      </c>
      <c r="I76" s="106">
        <f>_xlfn.STDEV.P(G76,G77)</f>
        <v>0</v>
      </c>
      <c r="J76" s="20"/>
      <c r="K76" s="21">
        <v>0.85299999999999998</v>
      </c>
      <c r="L76" s="45">
        <v>173.8</v>
      </c>
      <c r="M76" s="22">
        <f t="shared" ref="M76:M95" si="86">((L76-$D$9)/$D$8)*20</f>
        <v>-0.755519491496771</v>
      </c>
      <c r="N76" s="100">
        <f>AVERAGE(M76:M77)</f>
        <v>-0.68282787300943282</v>
      </c>
      <c r="O76" s="100">
        <f>(N76*10^-3)*0.001*(10^6)</f>
        <v>-0.68282787300943293</v>
      </c>
      <c r="P76" s="108">
        <f>_xlfn.STDEV.P(M76:M77)</f>
        <v>7.269161848733853E-2</v>
      </c>
      <c r="Q76" s="2"/>
      <c r="R76" s="110">
        <f t="shared" ref="R76" si="87">(($H$15-N76)/$H$15)*100</f>
        <v>87.953933971575381</v>
      </c>
      <c r="S76" s="112">
        <f t="shared" ref="S76" si="88">(N76/20)*100</f>
        <v>-3.4141393650471641</v>
      </c>
    </row>
    <row r="77" spans="2:19" x14ac:dyDescent="0.25">
      <c r="B77" s="99"/>
      <c r="C77" s="99"/>
      <c r="D77" s="23" t="s">
        <v>19</v>
      </c>
      <c r="E77" s="24"/>
      <c r="F77" s="25"/>
      <c r="G77" s="19">
        <f t="shared" si="82"/>
        <v>-5.668471942609238</v>
      </c>
      <c r="H77" s="105"/>
      <c r="I77" s="107"/>
      <c r="J77" s="26"/>
      <c r="K77" s="27">
        <v>0.85299999999999998</v>
      </c>
      <c r="L77" s="47">
        <v>195.3</v>
      </c>
      <c r="M77" s="22">
        <f t="shared" si="86"/>
        <v>-0.61013625452209463</v>
      </c>
      <c r="N77" s="101"/>
      <c r="O77" s="101"/>
      <c r="P77" s="109"/>
      <c r="Q77" s="2"/>
      <c r="R77" s="111"/>
      <c r="S77" s="113"/>
    </row>
    <row r="78" spans="2:19" x14ac:dyDescent="0.25">
      <c r="B78" s="118">
        <v>1.33</v>
      </c>
      <c r="C78" s="98">
        <f t="shared" ref="C78" si="89">B78*60</f>
        <v>79.800000000000011</v>
      </c>
      <c r="D78" s="17" t="s">
        <v>18</v>
      </c>
      <c r="E78" s="18"/>
      <c r="F78" s="19"/>
      <c r="G78" s="19">
        <f t="shared" si="82"/>
        <v>-5.668471942609238</v>
      </c>
      <c r="H78" s="104">
        <f>AVERAGE(G78:G79)</f>
        <v>-5.668471942609238</v>
      </c>
      <c r="I78" s="106">
        <f>_xlfn.STDEV.P(G78,G79)</f>
        <v>0</v>
      </c>
      <c r="J78" s="2"/>
      <c r="K78" s="21">
        <v>0.85299999999999998</v>
      </c>
      <c r="L78" s="45">
        <v>234.1</v>
      </c>
      <c r="M78" s="22">
        <f t="shared" si="86"/>
        <v>-0.34777022686546971</v>
      </c>
      <c r="N78" s="100">
        <f>AVERAGE(M78:M79)</f>
        <v>-0.31260776955066427</v>
      </c>
      <c r="O78" s="100">
        <f t="shared" ref="O78" si="90">(N78*10^-3)*0.001*(10^6)</f>
        <v>-0.31260776955066427</v>
      </c>
      <c r="P78" s="108">
        <f>_xlfn.STDEV.P(M78:M79)</f>
        <v>3.5162457314805246E-2</v>
      </c>
      <c r="Q78" s="2"/>
      <c r="R78" s="110">
        <f t="shared" ref="R78" si="91">(($H$15-N78)/$H$15)*100</f>
        <v>94.485149212774104</v>
      </c>
      <c r="S78" s="112">
        <f t="shared" ref="S78" si="92">(N78/20)*100</f>
        <v>-1.5630388477533212</v>
      </c>
    </row>
    <row r="79" spans="2:19" x14ac:dyDescent="0.25">
      <c r="B79" s="119"/>
      <c r="C79" s="99"/>
      <c r="D79" s="23" t="s">
        <v>19</v>
      </c>
      <c r="E79" s="24"/>
      <c r="F79" s="25"/>
      <c r="G79" s="19">
        <f t="shared" si="82"/>
        <v>-5.668471942609238</v>
      </c>
      <c r="H79" s="105"/>
      <c r="I79" s="107"/>
      <c r="J79" s="2"/>
      <c r="K79" s="27">
        <v>0.85299999999999998</v>
      </c>
      <c r="L79" s="47">
        <v>244.5</v>
      </c>
      <c r="M79" s="22">
        <f t="shared" si="86"/>
        <v>-0.27744531223585878</v>
      </c>
      <c r="N79" s="101"/>
      <c r="O79" s="101"/>
      <c r="P79" s="109"/>
      <c r="Q79" s="2"/>
      <c r="R79" s="111"/>
      <c r="S79" s="113"/>
    </row>
    <row r="80" spans="2:19" x14ac:dyDescent="0.25">
      <c r="B80" s="98">
        <v>1.66</v>
      </c>
      <c r="C80" s="98">
        <f t="shared" ref="C80" si="93">B80*60</f>
        <v>99.6</v>
      </c>
      <c r="D80" s="29" t="s">
        <v>18</v>
      </c>
      <c r="E80" s="30"/>
      <c r="F80" s="31"/>
      <c r="G80" s="19">
        <f t="shared" si="82"/>
        <v>-5.668471942609238</v>
      </c>
      <c r="H80" s="104">
        <f>AVERAGE(G80:G81)</f>
        <v>-5.668471942609238</v>
      </c>
      <c r="I80" s="106">
        <f>_xlfn.STDEV.P(G80,G81)</f>
        <v>0</v>
      </c>
      <c r="J80" s="2"/>
      <c r="K80" s="32">
        <v>0.85299999999999998</v>
      </c>
      <c r="L80" s="48">
        <v>253.5</v>
      </c>
      <c r="M80" s="22">
        <f t="shared" si="86"/>
        <v>-0.21658721303715708</v>
      </c>
      <c r="N80" s="100">
        <f>AVERAGE(M80:M81)</f>
        <v>-0.24532575988098843</v>
      </c>
      <c r="O80" s="100">
        <f t="shared" ref="O80" si="94">(N80*10^-3)*0.001*(10^6)</f>
        <v>-0.24532575988098845</v>
      </c>
      <c r="P80" s="108">
        <f>_xlfn.STDEV.P(M80:M81)</f>
        <v>2.8738546843831536E-2</v>
      </c>
      <c r="Q80" s="2"/>
      <c r="R80" s="110">
        <f t="shared" ref="R80" si="95">(($H$15-N80)/$H$15)*100</f>
        <v>95.672100658434886</v>
      </c>
      <c r="S80" s="112">
        <f t="shared" ref="S80" si="96">(N80/20)*100</f>
        <v>-1.2266287994049421</v>
      </c>
    </row>
    <row r="81" spans="2:19" x14ac:dyDescent="0.25">
      <c r="B81" s="99"/>
      <c r="C81" s="99"/>
      <c r="D81" s="23" t="s">
        <v>19</v>
      </c>
      <c r="E81" s="24"/>
      <c r="F81" s="25"/>
      <c r="G81" s="19">
        <f t="shared" si="82"/>
        <v>-5.668471942609238</v>
      </c>
      <c r="H81" s="105"/>
      <c r="I81" s="107"/>
      <c r="J81" s="26"/>
      <c r="K81" s="27">
        <v>0.85199999999999998</v>
      </c>
      <c r="L81" s="47">
        <v>245</v>
      </c>
      <c r="M81" s="22">
        <f t="shared" si="86"/>
        <v>-0.2740643067248198</v>
      </c>
      <c r="N81" s="101"/>
      <c r="O81" s="101"/>
      <c r="P81" s="109"/>
      <c r="Q81" s="2"/>
      <c r="R81" s="111"/>
      <c r="S81" s="113"/>
    </row>
    <row r="82" spans="2:19" x14ac:dyDescent="0.25">
      <c r="B82" s="98">
        <v>2</v>
      </c>
      <c r="C82" s="98">
        <f t="shared" ref="C82" si="97">B82*60</f>
        <v>120</v>
      </c>
      <c r="D82" s="29" t="s">
        <v>18</v>
      </c>
      <c r="E82" s="30"/>
      <c r="F82" s="31"/>
      <c r="G82" s="19">
        <f t="shared" si="82"/>
        <v>-5.668471942609238</v>
      </c>
      <c r="H82" s="104">
        <f>AVERAGE(G82:G83)</f>
        <v>-5.668471942609238</v>
      </c>
      <c r="I82" s="106">
        <f>_xlfn.STDEV.P(G82,G83)</f>
        <v>0</v>
      </c>
      <c r="J82" s="2"/>
      <c r="K82" s="32">
        <v>0.85299999999999998</v>
      </c>
      <c r="L82" s="48">
        <v>303.39999999999998</v>
      </c>
      <c r="M82" s="22">
        <f t="shared" si="86"/>
        <v>0.12083713696453328</v>
      </c>
      <c r="N82" s="100">
        <f>AVERAGE(M82:M83)</f>
        <v>0.11069412043141634</v>
      </c>
      <c r="O82" s="100">
        <f t="shared" ref="O82" si="98">(N82*10^-3)*0.001*(10^6)</f>
        <v>0.11069412043141634</v>
      </c>
      <c r="P82" s="108">
        <f>_xlfn.STDEV.P(M82:M83)</f>
        <v>1.0143016533116944E-2</v>
      </c>
      <c r="Q82" s="2"/>
      <c r="R82" s="110">
        <f t="shared" ref="R82" si="99">(($H$15-N82)/$H$15)*100</f>
        <v>101.95280353421778</v>
      </c>
      <c r="S82" s="112">
        <f t="shared" ref="S82" si="100">(N82/20)*100</f>
        <v>0.55347060215708166</v>
      </c>
    </row>
    <row r="83" spans="2:19" x14ac:dyDescent="0.25">
      <c r="B83" s="99"/>
      <c r="C83" s="99"/>
      <c r="D83" s="23" t="s">
        <v>19</v>
      </c>
      <c r="E83" s="24"/>
      <c r="F83" s="25"/>
      <c r="G83" s="19">
        <f t="shared" si="82"/>
        <v>-5.668471942609238</v>
      </c>
      <c r="H83" s="105"/>
      <c r="I83" s="107"/>
      <c r="J83" s="26"/>
      <c r="K83" s="27">
        <v>0.85199999999999998</v>
      </c>
      <c r="L83" s="47">
        <v>300.39999999999998</v>
      </c>
      <c r="M83" s="22">
        <f t="shared" si="86"/>
        <v>0.1005511038982994</v>
      </c>
      <c r="N83" s="101"/>
      <c r="O83" s="101"/>
      <c r="P83" s="109"/>
      <c r="Q83" s="2"/>
      <c r="R83" s="111"/>
      <c r="S83" s="113"/>
    </row>
    <row r="84" spans="2:19" x14ac:dyDescent="0.25">
      <c r="B84" s="118">
        <v>3</v>
      </c>
      <c r="C84" s="98">
        <f t="shared" ref="C84" si="101">B84*60</f>
        <v>180</v>
      </c>
      <c r="D84" s="29" t="s">
        <v>18</v>
      </c>
      <c r="E84" s="30"/>
      <c r="F84" s="31"/>
      <c r="G84" s="19">
        <f t="shared" si="82"/>
        <v>-5.668471942609238</v>
      </c>
      <c r="H84" s="104">
        <f>AVERAGE(G84:G85)</f>
        <v>-5.668471942609238</v>
      </c>
      <c r="I84" s="106">
        <f>_xlfn.STDEV.P(G84,G85)</f>
        <v>0</v>
      </c>
      <c r="J84" s="2"/>
      <c r="K84" s="32">
        <v>0.85299999999999998</v>
      </c>
      <c r="L84" s="48">
        <v>390</v>
      </c>
      <c r="M84" s="22">
        <f t="shared" si="86"/>
        <v>0.70642729147648531</v>
      </c>
      <c r="N84" s="100">
        <f>AVERAGE(M84:M85)</f>
        <v>-0.46914832471176915</v>
      </c>
      <c r="O84" s="100">
        <f t="shared" ref="O84" si="102">(N84*10^-3)*0.001*(10^6)</f>
        <v>-0.46914832471176915</v>
      </c>
      <c r="P84" s="108">
        <f>_xlfn.STDEV.P(M84:M85)</f>
        <v>1.1755756161882545</v>
      </c>
      <c r="Q84" s="2"/>
      <c r="R84" s="110">
        <f t="shared" ref="R84" si="103">(($H$15-N84)/$H$15)*100</f>
        <v>91.723548613070903</v>
      </c>
      <c r="S84" s="112">
        <f t="shared" ref="S84" si="104">(N84/20)*100</f>
        <v>-2.3457416235588457</v>
      </c>
    </row>
    <row r="85" spans="2:19" x14ac:dyDescent="0.25">
      <c r="B85" s="119"/>
      <c r="C85" s="99"/>
      <c r="D85" s="23" t="s">
        <v>19</v>
      </c>
      <c r="E85" s="24"/>
      <c r="F85" s="25"/>
      <c r="G85" s="19">
        <f t="shared" si="82"/>
        <v>-5.668471942609238</v>
      </c>
      <c r="H85" s="105"/>
      <c r="I85" s="107"/>
      <c r="J85" s="26"/>
      <c r="K85" s="27">
        <v>0.85299999999999998</v>
      </c>
      <c r="L85" s="47">
        <v>42.3</v>
      </c>
      <c r="M85" s="22">
        <f t="shared" si="86"/>
        <v>-1.6447239409000236</v>
      </c>
      <c r="N85" s="101"/>
      <c r="O85" s="101"/>
      <c r="P85" s="109"/>
      <c r="Q85" s="2"/>
      <c r="R85" s="111"/>
      <c r="S85" s="113"/>
    </row>
    <row r="86" spans="2:19" x14ac:dyDescent="0.25">
      <c r="B86" s="118">
        <v>3.5</v>
      </c>
      <c r="C86" s="98">
        <f t="shared" ref="C86" si="105">B86*60</f>
        <v>210</v>
      </c>
      <c r="D86" s="29" t="s">
        <v>18</v>
      </c>
      <c r="E86" s="30"/>
      <c r="F86" s="31"/>
      <c r="G86" s="19">
        <f t="shared" si="82"/>
        <v>-5.668471942609238</v>
      </c>
      <c r="H86" s="104">
        <f>AVERAGE(G86:G87)</f>
        <v>-5.668471942609238</v>
      </c>
      <c r="I86" s="106">
        <f>_xlfn.STDEV.P(G86,G87)</f>
        <v>0</v>
      </c>
      <c r="J86" s="2"/>
      <c r="K86" s="32">
        <v>0.85199999999999998</v>
      </c>
      <c r="L86" s="48">
        <v>370.4</v>
      </c>
      <c r="M86" s="22">
        <f t="shared" si="86"/>
        <v>0.57389187544375708</v>
      </c>
      <c r="N86" s="100">
        <f>AVERAGE(M86:M87)</f>
        <v>0.69966528045440735</v>
      </c>
      <c r="O86" s="100">
        <f t="shared" ref="O86" si="106">(N86*10^-3)*0.001*(10^6)</f>
        <v>0.69966528045440735</v>
      </c>
      <c r="P86" s="108">
        <f>_xlfn.STDEV.P(M86:M87)</f>
        <v>0.12577340501065051</v>
      </c>
      <c r="Q86" s="2"/>
      <c r="R86" s="110">
        <f t="shared" ref="R86" si="107">(($H$15-N86)/$H$15)*100</f>
        <v>112.34310211884629</v>
      </c>
      <c r="S86" s="112">
        <f t="shared" ref="S86" si="108">(N86/20)*100</f>
        <v>3.4983264022720366</v>
      </c>
    </row>
    <row r="87" spans="2:19" x14ac:dyDescent="0.25">
      <c r="B87" s="119"/>
      <c r="C87" s="99"/>
      <c r="D87" s="23" t="s">
        <v>19</v>
      </c>
      <c r="E87" s="24"/>
      <c r="F87" s="25"/>
      <c r="G87" s="19">
        <f t="shared" si="82"/>
        <v>-5.668471942609238</v>
      </c>
      <c r="H87" s="105"/>
      <c r="I87" s="107"/>
      <c r="J87" s="26"/>
      <c r="K87" s="27">
        <v>0.85399999999999998</v>
      </c>
      <c r="L87" s="47">
        <v>407.6</v>
      </c>
      <c r="M87" s="22">
        <f t="shared" si="86"/>
        <v>0.82543868546505761</v>
      </c>
      <c r="N87" s="101"/>
      <c r="O87" s="101"/>
      <c r="P87" s="109"/>
      <c r="Q87" s="2"/>
      <c r="R87" s="111"/>
      <c r="S87" s="113"/>
    </row>
    <row r="88" spans="2:19" x14ac:dyDescent="0.25">
      <c r="B88" s="98">
        <v>5</v>
      </c>
      <c r="C88" s="98">
        <f t="shared" ref="C88" si="109">B88*60</f>
        <v>300</v>
      </c>
      <c r="D88" s="29" t="s">
        <v>18</v>
      </c>
      <c r="E88" s="30"/>
      <c r="F88" s="31"/>
      <c r="G88" s="19">
        <f t="shared" si="82"/>
        <v>-5.668471942609238</v>
      </c>
      <c r="H88" s="104">
        <f>AVERAGE(G88:G89)</f>
        <v>-5.668471942609238</v>
      </c>
      <c r="I88" s="106">
        <f>_xlfn.STDEV.P(G88,G89)</f>
        <v>0</v>
      </c>
      <c r="J88" s="2"/>
      <c r="K88" s="32">
        <v>0.85299999999999998</v>
      </c>
      <c r="L88" s="48">
        <v>466.7</v>
      </c>
      <c r="M88" s="22">
        <f t="shared" si="86"/>
        <v>1.2250735368698653</v>
      </c>
      <c r="N88" s="100">
        <f>AVERAGE(M88:M89)</f>
        <v>1.441795990127464</v>
      </c>
      <c r="O88" s="100">
        <f t="shared" ref="O88" si="110">(N88*10^-3)*0.001*(10^6)</f>
        <v>1.441795990127464</v>
      </c>
      <c r="P88" s="108">
        <f>_xlfn.STDEV.P(M88:M89)</f>
        <v>0.21672245325759892</v>
      </c>
      <c r="Q88" s="2"/>
      <c r="R88" s="110">
        <f t="shared" ref="R88" si="111">(($H$15-N88)/$H$15)*100</f>
        <v>125.43535550188849</v>
      </c>
      <c r="S88" s="112">
        <f t="shared" ref="S88" si="112">(N88/20)*100</f>
        <v>7.2089799506373202</v>
      </c>
    </row>
    <row r="89" spans="2:19" x14ac:dyDescent="0.25">
      <c r="B89" s="99"/>
      <c r="C89" s="99"/>
      <c r="D89" s="23" t="s">
        <v>19</v>
      </c>
      <c r="E89" s="24"/>
      <c r="F89" s="25"/>
      <c r="G89" s="19">
        <f t="shared" si="82"/>
        <v>-5.668471942609238</v>
      </c>
      <c r="H89" s="105"/>
      <c r="I89" s="107"/>
      <c r="J89" s="26"/>
      <c r="K89" s="27">
        <v>0.85299999999999998</v>
      </c>
      <c r="L89" s="47">
        <v>530.79999999999995</v>
      </c>
      <c r="M89" s="22">
        <f t="shared" si="86"/>
        <v>1.6585184433850628</v>
      </c>
      <c r="N89" s="101"/>
      <c r="O89" s="101"/>
      <c r="P89" s="109"/>
      <c r="Q89" s="2"/>
      <c r="R89" s="111"/>
      <c r="S89" s="113"/>
    </row>
    <row r="90" spans="2:19" x14ac:dyDescent="0.25">
      <c r="B90" s="98">
        <v>7.5</v>
      </c>
      <c r="C90" s="98">
        <f t="shared" ref="C90" si="113">B90*60</f>
        <v>450</v>
      </c>
      <c r="D90" s="29" t="s">
        <v>18</v>
      </c>
      <c r="E90" s="30"/>
      <c r="F90" s="31"/>
      <c r="G90" s="19">
        <f t="shared" si="82"/>
        <v>-5.668471942609238</v>
      </c>
      <c r="H90" s="104">
        <f>AVERAGE(G90:G91)</f>
        <v>-5.668471942609238</v>
      </c>
      <c r="I90" s="106">
        <f>_xlfn.STDEV.P(G90,G91)</f>
        <v>0</v>
      </c>
      <c r="J90" s="2"/>
      <c r="K90" s="32">
        <v>0.85799999999999998</v>
      </c>
      <c r="L90" s="48">
        <v>535</v>
      </c>
      <c r="M90" s="22">
        <f t="shared" si="86"/>
        <v>1.6869188896777905</v>
      </c>
      <c r="N90" s="100">
        <f>AVERAGE(M90:M91)</f>
        <v>1.6487135274030502</v>
      </c>
      <c r="O90" s="100">
        <f t="shared" ref="O90" si="114">(N90*10^-3)*0.001*(10^6)</f>
        <v>1.6487135274030502</v>
      </c>
      <c r="P90" s="108">
        <f>_xlfn.STDEV.P(M90:M91)</f>
        <v>3.8205362274740251E-2</v>
      </c>
      <c r="Q90" s="2"/>
      <c r="R90" s="110">
        <f t="shared" ref="R90" si="115">(($H$15-N90)/$H$15)*100</f>
        <v>129.08567854080505</v>
      </c>
      <c r="S90" s="112">
        <f t="shared" ref="S90" si="116">(N90/20)*100</f>
        <v>8.24356763701525</v>
      </c>
    </row>
    <row r="91" spans="2:19" x14ac:dyDescent="0.25">
      <c r="B91" s="99"/>
      <c r="C91" s="99"/>
      <c r="D91" s="23" t="s">
        <v>19</v>
      </c>
      <c r="E91" s="24"/>
      <c r="F91" s="25"/>
      <c r="G91" s="19">
        <f t="shared" si="82"/>
        <v>-5.668471942609238</v>
      </c>
      <c r="H91" s="105"/>
      <c r="I91" s="107"/>
      <c r="J91" s="26"/>
      <c r="K91" s="27">
        <v>0.85699999999999998</v>
      </c>
      <c r="L91" s="47">
        <v>523.70000000000005</v>
      </c>
      <c r="M91" s="22">
        <f t="shared" si="86"/>
        <v>1.61050816512831</v>
      </c>
      <c r="N91" s="101"/>
      <c r="O91" s="101"/>
      <c r="P91" s="109"/>
      <c r="Q91" s="2"/>
      <c r="R91" s="111"/>
      <c r="S91" s="113"/>
    </row>
    <row r="92" spans="2:19" x14ac:dyDescent="0.25">
      <c r="B92" s="98">
        <v>20</v>
      </c>
      <c r="C92" s="98">
        <f t="shared" ref="C92:C94" si="117">B92*60</f>
        <v>1200</v>
      </c>
      <c r="D92" s="29" t="s">
        <v>18</v>
      </c>
      <c r="E92" s="30"/>
      <c r="F92" s="31"/>
      <c r="G92" s="19">
        <f t="shared" si="82"/>
        <v>-5.668471942609238</v>
      </c>
      <c r="H92" s="104">
        <f>AVERAGE(G92:G93)</f>
        <v>-5.668471942609238</v>
      </c>
      <c r="I92" s="106">
        <f>_xlfn.STDEV.P(G92,G93)</f>
        <v>0</v>
      </c>
      <c r="J92" s="2"/>
      <c r="K92" s="32">
        <v>0.85799999999999998</v>
      </c>
      <c r="L92" s="33">
        <v>909.6</v>
      </c>
      <c r="M92" s="22">
        <f t="shared" si="86"/>
        <v>4.219968218548197</v>
      </c>
      <c r="N92" s="100">
        <f>AVERAGE(M92:M93)</f>
        <v>4.5333874294215111</v>
      </c>
      <c r="O92" s="100">
        <f t="shared" ref="O92:O94" si="118">(N92*10^-3)*0.001*(10^6)</f>
        <v>4.5333874294215111</v>
      </c>
      <c r="P92" s="108">
        <f>_xlfn.STDEV.P(M92:M93)</f>
        <v>0.31341921087331359</v>
      </c>
      <c r="Q92" s="2"/>
      <c r="R92" s="110">
        <f t="shared" ref="R92" si="119">(($H$15-N92)/$H$15)*100</f>
        <v>179.97547620099468</v>
      </c>
      <c r="S92" s="112">
        <f t="shared" ref="S92" si="120">(N92/20)*100</f>
        <v>22.666937147107554</v>
      </c>
    </row>
    <row r="93" spans="2:19" x14ac:dyDescent="0.25">
      <c r="B93" s="99"/>
      <c r="C93" s="99"/>
      <c r="D93" s="23" t="s">
        <v>19</v>
      </c>
      <c r="E93" s="24"/>
      <c r="F93" s="25"/>
      <c r="G93" s="19">
        <f t="shared" si="82"/>
        <v>-5.668471942609238</v>
      </c>
      <c r="H93" s="105"/>
      <c r="I93" s="107"/>
      <c r="J93" s="26"/>
      <c r="K93" s="27">
        <v>0.85799999999999998</v>
      </c>
      <c r="L93" s="28">
        <v>1002.3</v>
      </c>
      <c r="M93" s="22">
        <f t="shared" si="86"/>
        <v>4.8468066402948242</v>
      </c>
      <c r="N93" s="101"/>
      <c r="O93" s="101"/>
      <c r="P93" s="109"/>
      <c r="Q93" s="2"/>
      <c r="R93" s="111"/>
      <c r="S93" s="113"/>
    </row>
    <row r="94" spans="2:19" x14ac:dyDescent="0.25">
      <c r="B94" s="98">
        <v>24</v>
      </c>
      <c r="C94" s="98">
        <f t="shared" si="117"/>
        <v>1440</v>
      </c>
      <c r="D94" s="29" t="s">
        <v>18</v>
      </c>
      <c r="E94" s="30"/>
      <c r="F94" s="31"/>
      <c r="G94" s="19">
        <f t="shared" si="82"/>
        <v>-5.668471942609238</v>
      </c>
      <c r="H94" s="104">
        <f>AVERAGE(G94:G95)</f>
        <v>-5.668471942609238</v>
      </c>
      <c r="I94" s="106">
        <f>_xlfn.STDEV.P(G94,G95)</f>
        <v>0</v>
      </c>
      <c r="J94" s="2"/>
      <c r="K94" s="32">
        <v>0.85799999999999998</v>
      </c>
      <c r="L94" s="33">
        <v>989.9</v>
      </c>
      <c r="M94" s="22">
        <f t="shared" si="86"/>
        <v>4.7629577036210575</v>
      </c>
      <c r="N94" s="100">
        <f>AVERAGE(M94:M95)</f>
        <v>4.9566893194035915</v>
      </c>
      <c r="O94" s="100">
        <f t="shared" si="118"/>
        <v>4.9566893194035924</v>
      </c>
      <c r="P94" s="108">
        <f>_xlfn.STDEV.P(M94:M95)</f>
        <v>0.19373161578253395</v>
      </c>
      <c r="Q94" s="2"/>
      <c r="R94" s="110">
        <f t="shared" ref="R94" si="121">(($H$15-N94)/$H$15)*100</f>
        <v>187.44313052243834</v>
      </c>
      <c r="S94" s="112">
        <f t="shared" ref="S94" si="122">(N94/20)*100</f>
        <v>24.783446597017956</v>
      </c>
    </row>
    <row r="95" spans="2:19" x14ac:dyDescent="0.25">
      <c r="B95" s="99"/>
      <c r="C95" s="99"/>
      <c r="D95" s="23" t="s">
        <v>19</v>
      </c>
      <c r="E95" s="24"/>
      <c r="F95" s="25"/>
      <c r="G95" s="19">
        <f t="shared" si="82"/>
        <v>-5.668471942609238</v>
      </c>
      <c r="H95" s="105"/>
      <c r="I95" s="107"/>
      <c r="J95" s="26"/>
      <c r="K95" s="27">
        <v>0.85799999999999998</v>
      </c>
      <c r="L95" s="28">
        <v>1047.2</v>
      </c>
      <c r="M95" s="22">
        <f t="shared" si="86"/>
        <v>5.1504209351861254</v>
      </c>
      <c r="N95" s="101"/>
      <c r="O95" s="101"/>
      <c r="P95" s="109"/>
      <c r="Q95" s="2"/>
      <c r="R95" s="111"/>
      <c r="S95" s="113"/>
    </row>
  </sheetData>
  <mergeCells count="341">
    <mergeCell ref="B31:B32"/>
    <mergeCell ref="H31:H32"/>
    <mergeCell ref="I31:I32"/>
    <mergeCell ref="N31:N32"/>
    <mergeCell ref="P31:P32"/>
    <mergeCell ref="R31:R32"/>
    <mergeCell ref="S31:S32"/>
    <mergeCell ref="B41:B42"/>
    <mergeCell ref="B43:B44"/>
    <mergeCell ref="H43:H44"/>
    <mergeCell ref="I43:I44"/>
    <mergeCell ref="N43:N44"/>
    <mergeCell ref="P43:P44"/>
    <mergeCell ref="R43:R44"/>
    <mergeCell ref="S43:S44"/>
    <mergeCell ref="D41:D42"/>
    <mergeCell ref="C31:C32"/>
    <mergeCell ref="C33:C34"/>
    <mergeCell ref="C41:C42"/>
    <mergeCell ref="C43:C44"/>
    <mergeCell ref="P29:P30"/>
    <mergeCell ref="R29:R30"/>
    <mergeCell ref="S29:S30"/>
    <mergeCell ref="B39:F39"/>
    <mergeCell ref="B37:B38"/>
    <mergeCell ref="H37:H38"/>
    <mergeCell ref="I37:I38"/>
    <mergeCell ref="N37:N38"/>
    <mergeCell ref="P37:P38"/>
    <mergeCell ref="R37:R38"/>
    <mergeCell ref="S37:S38"/>
    <mergeCell ref="B33:B34"/>
    <mergeCell ref="H33:H34"/>
    <mergeCell ref="I33:I34"/>
    <mergeCell ref="N33:N34"/>
    <mergeCell ref="P33:P34"/>
    <mergeCell ref="R33:R34"/>
    <mergeCell ref="S33:S34"/>
    <mergeCell ref="B35:B36"/>
    <mergeCell ref="R35:R36"/>
    <mergeCell ref="S35:S36"/>
    <mergeCell ref="H35:H36"/>
    <mergeCell ref="I35:I36"/>
    <mergeCell ref="N35:N36"/>
    <mergeCell ref="B11:F11"/>
    <mergeCell ref="B13:B14"/>
    <mergeCell ref="D13:D14"/>
    <mergeCell ref="E13:I13"/>
    <mergeCell ref="K13:P13"/>
    <mergeCell ref="B15:B16"/>
    <mergeCell ref="H15:H16"/>
    <mergeCell ref="I15:I16"/>
    <mergeCell ref="N15:N16"/>
    <mergeCell ref="P15:P16"/>
    <mergeCell ref="C13:C14"/>
    <mergeCell ref="R15:R16"/>
    <mergeCell ref="S15:S16"/>
    <mergeCell ref="B17:B18"/>
    <mergeCell ref="H17:H18"/>
    <mergeCell ref="I17:I18"/>
    <mergeCell ref="N17:N18"/>
    <mergeCell ref="P17:P18"/>
    <mergeCell ref="R17:R18"/>
    <mergeCell ref="S17:S18"/>
    <mergeCell ref="C15:C16"/>
    <mergeCell ref="C17:C18"/>
    <mergeCell ref="O15:O16"/>
    <mergeCell ref="O17:O18"/>
    <mergeCell ref="B19:B20"/>
    <mergeCell ref="H19:H20"/>
    <mergeCell ref="I19:I20"/>
    <mergeCell ref="N19:N20"/>
    <mergeCell ref="P19:P20"/>
    <mergeCell ref="R19:R20"/>
    <mergeCell ref="S19:S20"/>
    <mergeCell ref="B21:B22"/>
    <mergeCell ref="H21:H22"/>
    <mergeCell ref="I21:I22"/>
    <mergeCell ref="N21:N22"/>
    <mergeCell ref="P21:P22"/>
    <mergeCell ref="R21:R22"/>
    <mergeCell ref="S21:S22"/>
    <mergeCell ref="C19:C20"/>
    <mergeCell ref="C21:C22"/>
    <mergeCell ref="O19:O20"/>
    <mergeCell ref="O21:O22"/>
    <mergeCell ref="P23:P24"/>
    <mergeCell ref="R23:R24"/>
    <mergeCell ref="S23:S24"/>
    <mergeCell ref="B29:B30"/>
    <mergeCell ref="B25:B26"/>
    <mergeCell ref="H25:H26"/>
    <mergeCell ref="I25:I26"/>
    <mergeCell ref="N25:N26"/>
    <mergeCell ref="P25:P26"/>
    <mergeCell ref="R25:R26"/>
    <mergeCell ref="S25:S26"/>
    <mergeCell ref="B27:B28"/>
    <mergeCell ref="H27:H28"/>
    <mergeCell ref="I27:I28"/>
    <mergeCell ref="N27:N28"/>
    <mergeCell ref="C29:C30"/>
    <mergeCell ref="P27:P28"/>
    <mergeCell ref="R27:R28"/>
    <mergeCell ref="S27:S28"/>
    <mergeCell ref="C23:C24"/>
    <mergeCell ref="C25:C26"/>
    <mergeCell ref="C27:C28"/>
    <mergeCell ref="B23:B24"/>
    <mergeCell ref="H23:H24"/>
    <mergeCell ref="B57:B58"/>
    <mergeCell ref="H57:H58"/>
    <mergeCell ref="I57:I58"/>
    <mergeCell ref="N57:N58"/>
    <mergeCell ref="P57:P58"/>
    <mergeCell ref="R57:R58"/>
    <mergeCell ref="S57:S58"/>
    <mergeCell ref="B51:B52"/>
    <mergeCell ref="B47:B48"/>
    <mergeCell ref="H47:H48"/>
    <mergeCell ref="I47:I48"/>
    <mergeCell ref="N47:N48"/>
    <mergeCell ref="P47:P48"/>
    <mergeCell ref="R47:R48"/>
    <mergeCell ref="S47:S48"/>
    <mergeCell ref="B49:B50"/>
    <mergeCell ref="H49:H50"/>
    <mergeCell ref="I49:I50"/>
    <mergeCell ref="N49:N50"/>
    <mergeCell ref="P49:P50"/>
    <mergeCell ref="R49:R50"/>
    <mergeCell ref="S49:S50"/>
    <mergeCell ref="H51:H52"/>
    <mergeCell ref="P51:P52"/>
    <mergeCell ref="R55:R56"/>
    <mergeCell ref="S55:S56"/>
    <mergeCell ref="B53:B54"/>
    <mergeCell ref="H53:H54"/>
    <mergeCell ref="I53:I54"/>
    <mergeCell ref="N53:N54"/>
    <mergeCell ref="P53:P54"/>
    <mergeCell ref="R53:R54"/>
    <mergeCell ref="P35:P36"/>
    <mergeCell ref="R51:R52"/>
    <mergeCell ref="S51:S52"/>
    <mergeCell ref="I45:I46"/>
    <mergeCell ref="N45:N46"/>
    <mergeCell ref="P45:P46"/>
    <mergeCell ref="R45:R46"/>
    <mergeCell ref="S45:S46"/>
    <mergeCell ref="S53:S54"/>
    <mergeCell ref="E41:I41"/>
    <mergeCell ref="K41:P41"/>
    <mergeCell ref="B45:B46"/>
    <mergeCell ref="H45:H46"/>
    <mergeCell ref="C35:C36"/>
    <mergeCell ref="O43:O44"/>
    <mergeCell ref="O45:O46"/>
    <mergeCell ref="P59:P60"/>
    <mergeCell ref="R59:R60"/>
    <mergeCell ref="S59:S60"/>
    <mergeCell ref="B61:B62"/>
    <mergeCell ref="H61:H62"/>
    <mergeCell ref="I61:I62"/>
    <mergeCell ref="N61:N62"/>
    <mergeCell ref="P61:P62"/>
    <mergeCell ref="R61:R62"/>
    <mergeCell ref="S61:S62"/>
    <mergeCell ref="O61:O62"/>
    <mergeCell ref="R72:R73"/>
    <mergeCell ref="S72:S73"/>
    <mergeCell ref="B63:B64"/>
    <mergeCell ref="H63:H64"/>
    <mergeCell ref="I63:I64"/>
    <mergeCell ref="N63:N64"/>
    <mergeCell ref="P63:P64"/>
    <mergeCell ref="R63:R64"/>
    <mergeCell ref="S63:S64"/>
    <mergeCell ref="B67:F67"/>
    <mergeCell ref="B65:B66"/>
    <mergeCell ref="H65:H66"/>
    <mergeCell ref="I65:I66"/>
    <mergeCell ref="N65:N66"/>
    <mergeCell ref="P65:P66"/>
    <mergeCell ref="R65:R66"/>
    <mergeCell ref="S65:S66"/>
    <mergeCell ref="O63:O64"/>
    <mergeCell ref="O65:O66"/>
    <mergeCell ref="O72:O73"/>
    <mergeCell ref="N72:N73"/>
    <mergeCell ref="R78:R79"/>
    <mergeCell ref="S78:S79"/>
    <mergeCell ref="B74:B75"/>
    <mergeCell ref="H74:H75"/>
    <mergeCell ref="I74:I75"/>
    <mergeCell ref="N74:N75"/>
    <mergeCell ref="P74:P75"/>
    <mergeCell ref="R74:R75"/>
    <mergeCell ref="S74:S75"/>
    <mergeCell ref="B76:B77"/>
    <mergeCell ref="H76:H77"/>
    <mergeCell ref="I76:I77"/>
    <mergeCell ref="N76:N77"/>
    <mergeCell ref="P76:P77"/>
    <mergeCell ref="R76:R77"/>
    <mergeCell ref="S76:S77"/>
    <mergeCell ref="O74:O75"/>
    <mergeCell ref="O76:O77"/>
    <mergeCell ref="O78:O79"/>
    <mergeCell ref="C78:C79"/>
    <mergeCell ref="C74:C75"/>
    <mergeCell ref="C76:C77"/>
    <mergeCell ref="B55:B56"/>
    <mergeCell ref="H55:H56"/>
    <mergeCell ref="I55:I56"/>
    <mergeCell ref="N55:N56"/>
    <mergeCell ref="P55:P56"/>
    <mergeCell ref="B78:B79"/>
    <mergeCell ref="H78:H79"/>
    <mergeCell ref="I78:I79"/>
    <mergeCell ref="N78:N79"/>
    <mergeCell ref="P78:P79"/>
    <mergeCell ref="B70:B71"/>
    <mergeCell ref="B72:B73"/>
    <mergeCell ref="H72:H73"/>
    <mergeCell ref="I72:I73"/>
    <mergeCell ref="C61:C62"/>
    <mergeCell ref="C63:C64"/>
    <mergeCell ref="C65:C66"/>
    <mergeCell ref="C70:C71"/>
    <mergeCell ref="C72:C73"/>
    <mergeCell ref="P72:P73"/>
    <mergeCell ref="B59:B60"/>
    <mergeCell ref="H59:H60"/>
    <mergeCell ref="I59:I60"/>
    <mergeCell ref="N59:N60"/>
    <mergeCell ref="R80:R81"/>
    <mergeCell ref="S80:S81"/>
    <mergeCell ref="B82:B83"/>
    <mergeCell ref="H82:H83"/>
    <mergeCell ref="I82:I83"/>
    <mergeCell ref="N82:N83"/>
    <mergeCell ref="P82:P83"/>
    <mergeCell ref="R82:R83"/>
    <mergeCell ref="S82:S83"/>
    <mergeCell ref="O80:O81"/>
    <mergeCell ref="O82:O83"/>
    <mergeCell ref="C80:C81"/>
    <mergeCell ref="C82:C83"/>
    <mergeCell ref="B80:B81"/>
    <mergeCell ref="H80:H81"/>
    <mergeCell ref="I80:I81"/>
    <mergeCell ref="N80:N81"/>
    <mergeCell ref="P80:P81"/>
    <mergeCell ref="S88:S89"/>
    <mergeCell ref="B90:B91"/>
    <mergeCell ref="H90:H91"/>
    <mergeCell ref="I90:I91"/>
    <mergeCell ref="N90:N91"/>
    <mergeCell ref="P90:P91"/>
    <mergeCell ref="R90:R91"/>
    <mergeCell ref="S90:S91"/>
    <mergeCell ref="B84:B85"/>
    <mergeCell ref="H84:H85"/>
    <mergeCell ref="I84:I85"/>
    <mergeCell ref="N84:N85"/>
    <mergeCell ref="P84:P85"/>
    <mergeCell ref="R84:R85"/>
    <mergeCell ref="S84:S85"/>
    <mergeCell ref="B86:B87"/>
    <mergeCell ref="H86:H87"/>
    <mergeCell ref="I86:I87"/>
    <mergeCell ref="N86:N87"/>
    <mergeCell ref="P86:P87"/>
    <mergeCell ref="R86:R87"/>
    <mergeCell ref="S86:S87"/>
    <mergeCell ref="O84:O85"/>
    <mergeCell ref="O86:O87"/>
    <mergeCell ref="B94:B95"/>
    <mergeCell ref="H94:H95"/>
    <mergeCell ref="I94:I95"/>
    <mergeCell ref="N94:N95"/>
    <mergeCell ref="P94:P95"/>
    <mergeCell ref="R94:R95"/>
    <mergeCell ref="S94:S95"/>
    <mergeCell ref="B68:F68"/>
    <mergeCell ref="B92:B93"/>
    <mergeCell ref="H92:H93"/>
    <mergeCell ref="I92:I93"/>
    <mergeCell ref="N92:N93"/>
    <mergeCell ref="P92:P93"/>
    <mergeCell ref="R92:R93"/>
    <mergeCell ref="S92:S93"/>
    <mergeCell ref="D70:D71"/>
    <mergeCell ref="E70:I70"/>
    <mergeCell ref="K70:P70"/>
    <mergeCell ref="B88:B89"/>
    <mergeCell ref="H88:H89"/>
    <mergeCell ref="I88:I89"/>
    <mergeCell ref="N88:N89"/>
    <mergeCell ref="P88:P89"/>
    <mergeCell ref="R88:R89"/>
    <mergeCell ref="N51:N52"/>
    <mergeCell ref="C59:C60"/>
    <mergeCell ref="I51:I52"/>
    <mergeCell ref="O23:O24"/>
    <mergeCell ref="O25:O26"/>
    <mergeCell ref="O27:O28"/>
    <mergeCell ref="O29:O30"/>
    <mergeCell ref="O31:O32"/>
    <mergeCell ref="O33:O34"/>
    <mergeCell ref="O35:O36"/>
    <mergeCell ref="H29:H30"/>
    <mergeCell ref="I29:I30"/>
    <mergeCell ref="N29:N30"/>
    <mergeCell ref="I23:I24"/>
    <mergeCell ref="N23:N24"/>
    <mergeCell ref="C88:C89"/>
    <mergeCell ref="C90:C91"/>
    <mergeCell ref="C92:C93"/>
    <mergeCell ref="C94:C95"/>
    <mergeCell ref="O88:O89"/>
    <mergeCell ref="O90:O91"/>
    <mergeCell ref="O92:O93"/>
    <mergeCell ref="O94:O95"/>
    <mergeCell ref="C45:C46"/>
    <mergeCell ref="C47:C48"/>
    <mergeCell ref="C49:C50"/>
    <mergeCell ref="C51:C52"/>
    <mergeCell ref="C53:C54"/>
    <mergeCell ref="C55:C56"/>
    <mergeCell ref="C57:C58"/>
    <mergeCell ref="C84:C85"/>
    <mergeCell ref="C86:C87"/>
    <mergeCell ref="O47:O48"/>
    <mergeCell ref="O49:O50"/>
    <mergeCell ref="O51:O52"/>
    <mergeCell ref="O53:O54"/>
    <mergeCell ref="O55:O56"/>
    <mergeCell ref="O57:O58"/>
    <mergeCell ref="O59:O60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3"/>
  <sheetViews>
    <sheetView topLeftCell="A4" zoomScaleNormal="100" workbookViewId="0">
      <selection activeCell="O17" sqref="O17:O18"/>
    </sheetView>
  </sheetViews>
  <sheetFormatPr baseColWidth="10" defaultRowHeight="15" x14ac:dyDescent="0.25"/>
  <cols>
    <col min="2" max="2" width="16.42578125" customWidth="1"/>
    <col min="3" max="3" width="22.140625" customWidth="1"/>
    <col min="5" max="5" width="22.140625" hidden="1" customWidth="1"/>
    <col min="6" max="6" width="18" hidden="1" customWidth="1"/>
    <col min="7" max="7" width="18.28515625" hidden="1" customWidth="1"/>
    <col min="8" max="8" width="11.42578125" hidden="1" customWidth="1"/>
    <col min="9" max="9" width="20.7109375" hidden="1" customWidth="1"/>
    <col min="10" max="10" width="0" hidden="1" customWidth="1"/>
    <col min="11" max="11" width="20.140625" customWidth="1"/>
    <col min="12" max="12" width="23.140625" customWidth="1"/>
    <col min="13" max="13" width="21.85546875" customWidth="1"/>
    <col min="16" max="16" width="20.85546875" customWidth="1"/>
  </cols>
  <sheetData>
    <row r="1" spans="1:19" ht="21" x14ac:dyDescent="0.35">
      <c r="A1" s="50" t="s">
        <v>30</v>
      </c>
      <c r="B1" s="50"/>
      <c r="C1" s="1"/>
    </row>
    <row r="2" spans="1:19" ht="21" x14ac:dyDescent="0.35">
      <c r="A2" s="50" t="s">
        <v>51</v>
      </c>
      <c r="B2" s="50"/>
      <c r="C2" s="1"/>
    </row>
    <row r="4" spans="1:19" ht="18.75" x14ac:dyDescent="0.3">
      <c r="A4" s="3" t="s">
        <v>32</v>
      </c>
      <c r="B4" s="3"/>
      <c r="C4" s="3"/>
    </row>
    <row r="5" spans="1:19" x14ac:dyDescent="0.25">
      <c r="A5" t="s">
        <v>0</v>
      </c>
      <c r="D5" t="s">
        <v>1</v>
      </c>
      <c r="L5" s="93" t="s">
        <v>72</v>
      </c>
    </row>
    <row r="6" spans="1:19" x14ac:dyDescent="0.25">
      <c r="H6" s="70"/>
      <c r="L6" s="94" t="s">
        <v>74</v>
      </c>
    </row>
    <row r="7" spans="1:19" x14ac:dyDescent="0.25">
      <c r="A7" s="95" t="s">
        <v>2</v>
      </c>
      <c r="B7" s="4"/>
      <c r="C7" s="4"/>
      <c r="D7" s="4"/>
      <c r="L7" s="94" t="s">
        <v>55</v>
      </c>
    </row>
    <row r="8" spans="1:19" x14ac:dyDescent="0.25">
      <c r="A8" s="4" t="s">
        <v>3</v>
      </c>
      <c r="B8" s="4"/>
      <c r="C8" s="4" t="s">
        <v>4</v>
      </c>
      <c r="D8" s="4"/>
      <c r="L8" s="94" t="s">
        <v>75</v>
      </c>
    </row>
    <row r="9" spans="1:19" x14ac:dyDescent="0.25">
      <c r="A9" s="4" t="s">
        <v>5</v>
      </c>
      <c r="B9" s="4">
        <v>3526.7</v>
      </c>
      <c r="C9" s="4" t="s">
        <v>5</v>
      </c>
      <c r="D9" s="4">
        <v>2957.7</v>
      </c>
      <c r="L9" s="94" t="s">
        <v>73</v>
      </c>
    </row>
    <row r="10" spans="1:19" x14ac:dyDescent="0.25">
      <c r="A10" s="4" t="s">
        <v>6</v>
      </c>
      <c r="B10" s="4">
        <v>999.55</v>
      </c>
      <c r="C10" s="4" t="s">
        <v>6</v>
      </c>
      <c r="D10" s="4">
        <v>285.52999999999997</v>
      </c>
    </row>
    <row r="13" spans="1:19" ht="15.75" x14ac:dyDescent="0.25">
      <c r="B13" s="128" t="s">
        <v>33</v>
      </c>
      <c r="C13" s="128"/>
      <c r="D13" s="128"/>
      <c r="E13" s="128"/>
      <c r="F13" s="128"/>
      <c r="M13" s="2"/>
      <c r="N13" s="2"/>
      <c r="O13" s="2"/>
    </row>
    <row r="14" spans="1:19" x14ac:dyDescent="0.25">
      <c r="M14" s="2"/>
      <c r="N14" s="2"/>
      <c r="O14" s="2"/>
      <c r="R14" s="2"/>
      <c r="S14" s="2"/>
    </row>
    <row r="15" spans="1:19" x14ac:dyDescent="0.25">
      <c r="B15" s="122" t="s">
        <v>7</v>
      </c>
      <c r="C15" s="98" t="s">
        <v>44</v>
      </c>
      <c r="D15" s="129" t="s">
        <v>8</v>
      </c>
      <c r="E15" s="116" t="s">
        <v>9</v>
      </c>
      <c r="F15" s="116"/>
      <c r="G15" s="116"/>
      <c r="H15" s="116"/>
      <c r="I15" s="116"/>
      <c r="J15" s="5"/>
      <c r="K15" s="117" t="s">
        <v>4</v>
      </c>
      <c r="L15" s="117"/>
      <c r="M15" s="117"/>
      <c r="N15" s="117"/>
      <c r="O15" s="117"/>
      <c r="P15" s="117"/>
      <c r="Q15" s="5"/>
      <c r="R15" s="6" t="s">
        <v>10</v>
      </c>
      <c r="S15" s="7" t="s">
        <v>11</v>
      </c>
    </row>
    <row r="16" spans="1:19" x14ac:dyDescent="0.25">
      <c r="B16" s="122"/>
      <c r="C16" s="99"/>
      <c r="D16" s="129"/>
      <c r="E16" s="8" t="s">
        <v>12</v>
      </c>
      <c r="F16" s="9" t="s">
        <v>13</v>
      </c>
      <c r="G16" s="9" t="s">
        <v>14</v>
      </c>
      <c r="H16" s="9" t="s">
        <v>15</v>
      </c>
      <c r="I16" s="10" t="s">
        <v>16</v>
      </c>
      <c r="J16" s="11"/>
      <c r="K16" s="12" t="s">
        <v>12</v>
      </c>
      <c r="L16" s="13" t="s">
        <v>13</v>
      </c>
      <c r="M16" s="13" t="s">
        <v>14</v>
      </c>
      <c r="N16" s="13" t="s">
        <v>17</v>
      </c>
      <c r="O16" s="60" t="s">
        <v>46</v>
      </c>
      <c r="P16" s="14" t="s">
        <v>16</v>
      </c>
      <c r="Q16" s="11"/>
      <c r="R16" s="15"/>
      <c r="S16" s="16"/>
    </row>
    <row r="17" spans="2:19" x14ac:dyDescent="0.25">
      <c r="B17" s="122">
        <v>0</v>
      </c>
      <c r="C17" s="98">
        <f>B17*60</f>
        <v>0</v>
      </c>
      <c r="D17" s="17" t="s">
        <v>18</v>
      </c>
      <c r="E17" s="18"/>
      <c r="F17" s="19"/>
      <c r="G17" s="19">
        <f t="shared" ref="G17:G38" si="0">((F17-$B$10)/$B$9)*20</f>
        <v>-5.668471942609238</v>
      </c>
      <c r="H17" s="103">
        <f>AVERAGE(G17:G18)</f>
        <v>-5.668471942609238</v>
      </c>
      <c r="I17" s="102">
        <f>_xlfn.STDEV.P(G17,G18)</f>
        <v>0</v>
      </c>
      <c r="J17" s="20"/>
      <c r="K17" s="21"/>
      <c r="L17" s="22"/>
      <c r="M17" s="22">
        <f>((L17-$D$10)/$D$9)*20</f>
        <v>-1.9307570071339217</v>
      </c>
      <c r="N17" s="126">
        <f>AVERAGE(M17:M18)</f>
        <v>-1.9307570071339217</v>
      </c>
      <c r="O17" s="100">
        <v>0</v>
      </c>
      <c r="P17" s="121">
        <f>_xlfn.STDEV.P(M17:M18)</f>
        <v>0</v>
      </c>
      <c r="Q17" s="2"/>
      <c r="R17" s="123">
        <f>((H17-N17)/H17)*100</f>
        <v>65.938668715626022</v>
      </c>
      <c r="S17" s="124">
        <f>(N17/20)*100</f>
        <v>-9.6537850356696087</v>
      </c>
    </row>
    <row r="18" spans="2:19" x14ac:dyDescent="0.25">
      <c r="B18" s="122"/>
      <c r="C18" s="99"/>
      <c r="D18" s="23" t="s">
        <v>19</v>
      </c>
      <c r="E18" s="24"/>
      <c r="F18" s="25"/>
      <c r="G18" s="19">
        <f t="shared" si="0"/>
        <v>-5.668471942609238</v>
      </c>
      <c r="H18" s="103"/>
      <c r="I18" s="102"/>
      <c r="J18" s="26"/>
      <c r="K18" s="27"/>
      <c r="L18" s="28"/>
      <c r="M18" s="22">
        <f>((L18-$D$10)/$D$9)*20</f>
        <v>-1.9307570071339217</v>
      </c>
      <c r="N18" s="126"/>
      <c r="O18" s="101"/>
      <c r="P18" s="121"/>
      <c r="Q18" s="2"/>
      <c r="R18" s="123"/>
      <c r="S18" s="124"/>
    </row>
    <row r="19" spans="2:19" x14ac:dyDescent="0.25">
      <c r="B19" s="122">
        <v>0.75</v>
      </c>
      <c r="C19" s="98">
        <f t="shared" ref="C19" si="1">B19*60</f>
        <v>45</v>
      </c>
      <c r="D19" s="17" t="s">
        <v>18</v>
      </c>
      <c r="E19" s="18"/>
      <c r="F19" s="19"/>
      <c r="G19" s="19">
        <f t="shared" si="0"/>
        <v>-5.668471942609238</v>
      </c>
      <c r="H19" s="103">
        <f>AVERAGE(G19:G20)</f>
        <v>-5.668471942609238</v>
      </c>
      <c r="I19" s="102">
        <f>_xlfn.STDEV.P(G19,G20)</f>
        <v>0</v>
      </c>
      <c r="J19" s="20"/>
      <c r="K19" s="21">
        <v>0.85899999999999999</v>
      </c>
      <c r="L19" s="51">
        <v>570.9</v>
      </c>
      <c r="M19" s="22">
        <f>((L19-$D$10)/$D$9)*20</f>
        <v>1.9296750853703892</v>
      </c>
      <c r="N19" s="126">
        <f>AVERAGE(M19:M20)</f>
        <v>2.1203637961929878</v>
      </c>
      <c r="O19" s="100">
        <f>(N19*10^-3)*0.001*(10^6)</f>
        <v>2.1203637961929882</v>
      </c>
      <c r="P19" s="121">
        <f>_xlfn.STDEV.P(M19:M20)</f>
        <v>0.19068871082259864</v>
      </c>
      <c r="Q19" s="2"/>
      <c r="R19" s="123" t="e">
        <f>(($H$16-N19)/$H$16)*100</f>
        <v>#VALUE!</v>
      </c>
      <c r="S19" s="124">
        <f t="shared" ref="S19" si="2">(N19/20)*100</f>
        <v>10.601818980964939</v>
      </c>
    </row>
    <row r="20" spans="2:19" x14ac:dyDescent="0.25">
      <c r="B20" s="122"/>
      <c r="C20" s="99"/>
      <c r="D20" s="23" t="s">
        <v>19</v>
      </c>
      <c r="E20" s="24"/>
      <c r="F20" s="25"/>
      <c r="G20" s="19">
        <f t="shared" si="0"/>
        <v>-5.668471942609238</v>
      </c>
      <c r="H20" s="103"/>
      <c r="I20" s="102"/>
      <c r="J20" s="26"/>
      <c r="K20" s="41">
        <v>0.86</v>
      </c>
      <c r="L20" s="56">
        <v>627.29999999999995</v>
      </c>
      <c r="M20" s="22">
        <f>((L20-D10)/D9)*20</f>
        <v>2.3110525070155865</v>
      </c>
      <c r="N20" s="126"/>
      <c r="O20" s="101"/>
      <c r="P20" s="121"/>
      <c r="Q20" s="2"/>
      <c r="R20" s="123"/>
      <c r="S20" s="124"/>
    </row>
    <row r="21" spans="2:19" x14ac:dyDescent="0.25">
      <c r="B21" s="122">
        <v>1</v>
      </c>
      <c r="C21" s="98">
        <f t="shared" ref="C21" si="3">B21*60</f>
        <v>60</v>
      </c>
      <c r="D21" s="17" t="s">
        <v>18</v>
      </c>
      <c r="E21" s="18"/>
      <c r="F21" s="19"/>
      <c r="G21" s="19">
        <f t="shared" si="0"/>
        <v>-5.668471942609238</v>
      </c>
      <c r="H21" s="103">
        <f>AVERAGE(G21:G22)</f>
        <v>-5.668471942609238</v>
      </c>
      <c r="I21" s="102">
        <f>_xlfn.STDEV.P(G21,G22)</f>
        <v>0</v>
      </c>
      <c r="J21" s="20"/>
      <c r="K21" s="21">
        <v>0.85899999999999999</v>
      </c>
      <c r="L21" s="22">
        <v>735.7</v>
      </c>
      <c r="M21" s="22">
        <f t="shared" ref="M21:M38" si="4">((L21-$D$10)/$D$9)*20</f>
        <v>3.044054501808839</v>
      </c>
      <c r="N21" s="126">
        <f>AVERAGE(M21:M22)</f>
        <v>3.4257700240051401</v>
      </c>
      <c r="O21" s="100">
        <f t="shared" ref="O21" si="5">(N21*10^-3)*0.001*(10^6)</f>
        <v>3.4257700240051401</v>
      </c>
      <c r="P21" s="121">
        <f>_xlfn.STDEV.P(M21:M22)</f>
        <v>0.3817155221963015</v>
      </c>
      <c r="Q21" s="2"/>
      <c r="R21" s="123" t="e">
        <f t="shared" ref="R21" si="6">(($H$16-N21)/$H$16)*100</f>
        <v>#VALUE!</v>
      </c>
      <c r="S21" s="124">
        <f t="shared" ref="S21" si="7">(N21/20)*100</f>
        <v>17.128850120025703</v>
      </c>
    </row>
    <row r="22" spans="2:19" x14ac:dyDescent="0.25">
      <c r="B22" s="122"/>
      <c r="C22" s="99"/>
      <c r="D22" s="23" t="s">
        <v>19</v>
      </c>
      <c r="E22" s="24"/>
      <c r="F22" s="25"/>
      <c r="G22" s="19">
        <f t="shared" si="0"/>
        <v>-5.668471942609238</v>
      </c>
      <c r="H22" s="103"/>
      <c r="I22" s="102"/>
      <c r="J22" s="26"/>
      <c r="K22" s="27">
        <v>0.86</v>
      </c>
      <c r="L22" s="28">
        <v>848.6</v>
      </c>
      <c r="M22" s="22">
        <f t="shared" si="4"/>
        <v>3.8074855462014408</v>
      </c>
      <c r="N22" s="126"/>
      <c r="O22" s="101"/>
      <c r="P22" s="121"/>
      <c r="Q22" s="2"/>
      <c r="R22" s="123"/>
      <c r="S22" s="124"/>
    </row>
    <row r="23" spans="2:19" x14ac:dyDescent="0.25">
      <c r="B23" s="127">
        <v>1.33</v>
      </c>
      <c r="C23" s="98">
        <v>80</v>
      </c>
      <c r="D23" s="17" t="s">
        <v>18</v>
      </c>
      <c r="E23" s="18"/>
      <c r="F23" s="19"/>
      <c r="G23" s="19">
        <f t="shared" si="0"/>
        <v>-5.668471942609238</v>
      </c>
      <c r="H23" s="103">
        <f>AVERAGE(G23:G24)</f>
        <v>-5.668471942609238</v>
      </c>
      <c r="I23" s="102">
        <f>_xlfn.STDEV.P(G23,G24)</f>
        <v>0</v>
      </c>
      <c r="J23" s="2"/>
      <c r="K23" s="21">
        <v>0.85899999999999999</v>
      </c>
      <c r="L23" s="22">
        <v>942.9</v>
      </c>
      <c r="M23" s="22">
        <f t="shared" si="4"/>
        <v>4.4451431855833929</v>
      </c>
      <c r="N23" s="126">
        <f>AVERAGE(M23:M24)</f>
        <v>4.4819961456537172</v>
      </c>
      <c r="O23" s="100">
        <f t="shared" ref="O23" si="8">(N23*10^-3)*0.001*(10^6)</f>
        <v>4.4819961456537172</v>
      </c>
      <c r="P23" s="121">
        <f>_xlfn.STDEV.P(M23:M24)</f>
        <v>3.6852960070324681E-2</v>
      </c>
      <c r="Q23" s="2"/>
      <c r="R23" s="123" t="e">
        <f t="shared" ref="R23" si="9">(($H$16-N23)/$H$16)*100</f>
        <v>#VALUE!</v>
      </c>
      <c r="S23" s="124">
        <f t="shared" ref="S23" si="10">(N23/20)*100</f>
        <v>22.409980728268586</v>
      </c>
    </row>
    <row r="24" spans="2:19" x14ac:dyDescent="0.25">
      <c r="B24" s="127"/>
      <c r="C24" s="99"/>
      <c r="D24" s="23" t="s">
        <v>19</v>
      </c>
      <c r="E24" s="24"/>
      <c r="F24" s="25"/>
      <c r="G24" s="19">
        <f t="shared" si="0"/>
        <v>-5.668471942609238</v>
      </c>
      <c r="H24" s="103"/>
      <c r="I24" s="102"/>
      <c r="J24" s="2"/>
      <c r="K24" s="27">
        <v>0.85799999999999998</v>
      </c>
      <c r="L24" s="28">
        <v>953.8</v>
      </c>
      <c r="M24" s="22">
        <f t="shared" si="4"/>
        <v>4.5188491057240423</v>
      </c>
      <c r="N24" s="126"/>
      <c r="O24" s="101"/>
      <c r="P24" s="121"/>
      <c r="Q24" s="2"/>
      <c r="R24" s="123"/>
      <c r="S24" s="124"/>
    </row>
    <row r="25" spans="2:19" x14ac:dyDescent="0.25">
      <c r="B25" s="122">
        <v>1.66</v>
      </c>
      <c r="C25" s="98">
        <v>100</v>
      </c>
      <c r="D25" s="29" t="s">
        <v>18</v>
      </c>
      <c r="E25" s="30"/>
      <c r="F25" s="31"/>
      <c r="G25" s="19">
        <f t="shared" si="0"/>
        <v>-5.668471942609238</v>
      </c>
      <c r="H25" s="103">
        <f>AVERAGE(G25:G26)</f>
        <v>-5.668471942609238</v>
      </c>
      <c r="I25" s="102">
        <f>_xlfn.STDEV.P(G25,G26)</f>
        <v>0</v>
      </c>
      <c r="J25" s="2"/>
      <c r="K25" s="32"/>
      <c r="L25" s="33"/>
      <c r="M25" s="22">
        <f t="shared" si="4"/>
        <v>-1.9307570071339217</v>
      </c>
      <c r="N25" s="101">
        <f>M26</f>
        <v>5.2133076376914502</v>
      </c>
      <c r="O25" s="100">
        <f t="shared" ref="O25" si="11">(N25*10^-3)*0.001*(10^6)</f>
        <v>5.2133076376914502</v>
      </c>
      <c r="P25" s="121">
        <f>_xlfn.STDEV.P(M25:M26)</f>
        <v>3.572032322412686</v>
      </c>
      <c r="Q25" s="2"/>
      <c r="R25" s="123" t="e">
        <f t="shared" ref="R25" si="12">(($H$16-N25)/$H$16)*100</f>
        <v>#VALUE!</v>
      </c>
      <c r="S25" s="124">
        <f t="shared" ref="S25" si="13">(N25/20)*100</f>
        <v>26.066538188457251</v>
      </c>
    </row>
    <row r="26" spans="2:19" x14ac:dyDescent="0.25">
      <c r="B26" s="122"/>
      <c r="C26" s="99"/>
      <c r="D26" s="23" t="s">
        <v>19</v>
      </c>
      <c r="E26" s="24"/>
      <c r="F26" s="25"/>
      <c r="G26" s="19">
        <f t="shared" si="0"/>
        <v>-5.668471942609238</v>
      </c>
      <c r="H26" s="103"/>
      <c r="I26" s="102"/>
      <c r="J26" s="26"/>
      <c r="K26" s="27">
        <v>0.85799999999999998</v>
      </c>
      <c r="L26" s="28">
        <v>1056.5</v>
      </c>
      <c r="M26" s="22">
        <f t="shared" si="4"/>
        <v>5.2133076376914502</v>
      </c>
      <c r="N26" s="101"/>
      <c r="O26" s="101"/>
      <c r="P26" s="121"/>
      <c r="Q26" s="2"/>
      <c r="R26" s="123"/>
      <c r="S26" s="124"/>
    </row>
    <row r="27" spans="2:19" x14ac:dyDescent="0.25">
      <c r="B27" s="122">
        <v>2</v>
      </c>
      <c r="C27" s="98">
        <f t="shared" ref="C27" si="14">B27*60</f>
        <v>120</v>
      </c>
      <c r="D27" s="29" t="s">
        <v>18</v>
      </c>
      <c r="E27" s="30"/>
      <c r="F27" s="31"/>
      <c r="G27" s="19">
        <f t="shared" si="0"/>
        <v>-5.668471942609238</v>
      </c>
      <c r="H27" s="103">
        <f>AVERAGE(G27:G28)</f>
        <v>-5.668471942609238</v>
      </c>
      <c r="I27" s="102">
        <f>_xlfn.STDEV.P(G27,G28)</f>
        <v>0</v>
      </c>
      <c r="J27" s="2"/>
      <c r="K27" s="32">
        <v>0.85599999999999998</v>
      </c>
      <c r="L27" s="33">
        <v>1079.7</v>
      </c>
      <c r="M27" s="22">
        <f t="shared" si="4"/>
        <v>5.3701862934036591</v>
      </c>
      <c r="N27" s="101">
        <f>AVERAGE(M27:M28)</f>
        <v>5.5750752273726212</v>
      </c>
      <c r="O27" s="100">
        <f t="shared" ref="O27" si="15">(N27*10^-3)*0.001*(10^6)</f>
        <v>5.5750752273726212</v>
      </c>
      <c r="P27" s="121">
        <f>_xlfn.STDEV.P(M27:M28)</f>
        <v>0.20488893396896213</v>
      </c>
      <c r="Q27" s="2"/>
      <c r="R27" s="123" t="e">
        <f t="shared" ref="R27" si="16">(($H$16-N27)/$H$16)*100</f>
        <v>#VALUE!</v>
      </c>
      <c r="S27" s="124">
        <f t="shared" ref="S27" si="17">(N27/20)*100</f>
        <v>27.875376136863107</v>
      </c>
    </row>
    <row r="28" spans="2:19" x14ac:dyDescent="0.25">
      <c r="B28" s="122"/>
      <c r="C28" s="99"/>
      <c r="D28" s="23" t="s">
        <v>19</v>
      </c>
      <c r="E28" s="24"/>
      <c r="F28" s="25"/>
      <c r="G28" s="19">
        <f t="shared" si="0"/>
        <v>-5.668471942609238</v>
      </c>
      <c r="H28" s="103"/>
      <c r="I28" s="102"/>
      <c r="J28" s="26"/>
      <c r="K28" s="27">
        <v>0.85699999999999998</v>
      </c>
      <c r="L28" s="28">
        <v>1140.3</v>
      </c>
      <c r="M28" s="22">
        <f t="shared" si="4"/>
        <v>5.7799641613415833</v>
      </c>
      <c r="N28" s="101"/>
      <c r="O28" s="101"/>
      <c r="P28" s="121"/>
      <c r="Q28" s="2"/>
      <c r="R28" s="123"/>
      <c r="S28" s="124"/>
    </row>
    <row r="29" spans="2:19" x14ac:dyDescent="0.25">
      <c r="B29" s="122">
        <v>2.66</v>
      </c>
      <c r="C29" s="98">
        <f t="shared" ref="C29" si="18">B29*60</f>
        <v>159.60000000000002</v>
      </c>
      <c r="D29" s="29" t="s">
        <v>18</v>
      </c>
      <c r="E29" s="30"/>
      <c r="F29" s="31"/>
      <c r="G29" s="19">
        <f t="shared" si="0"/>
        <v>-5.668471942609238</v>
      </c>
      <c r="H29" s="103">
        <f>AVERAGE(G29:G30)</f>
        <v>-5.668471942609238</v>
      </c>
      <c r="I29" s="102">
        <f>_xlfn.STDEV.P(G29,G30)</f>
        <v>0</v>
      </c>
      <c r="J29" s="2"/>
      <c r="K29" s="32">
        <v>0.85699999999999998</v>
      </c>
      <c r="L29" s="33">
        <v>1224.8</v>
      </c>
      <c r="M29" s="22">
        <f t="shared" si="4"/>
        <v>6.3513540927071706</v>
      </c>
      <c r="N29" s="101">
        <f>AVERAGE(M29:M30)</f>
        <v>6.2269330899009363</v>
      </c>
      <c r="O29" s="100">
        <f t="shared" ref="O29" si="19">(N29*10^-3)*0.001*(10^6)</f>
        <v>6.2269330899009363</v>
      </c>
      <c r="P29" s="121">
        <f>_xlfn.STDEV.P(M29:M30)</f>
        <v>0.12442100280623425</v>
      </c>
      <c r="Q29" s="2"/>
      <c r="R29" s="123" t="e">
        <f t="shared" ref="R29" si="20">(($H$16-N29)/$H$16)*100</f>
        <v>#VALUE!</v>
      </c>
      <c r="S29" s="124">
        <f t="shared" ref="S29" si="21">(N29/20)*100</f>
        <v>31.134665449504684</v>
      </c>
    </row>
    <row r="30" spans="2:19" x14ac:dyDescent="0.25">
      <c r="B30" s="122"/>
      <c r="C30" s="99"/>
      <c r="D30" s="23" t="s">
        <v>19</v>
      </c>
      <c r="E30" s="24"/>
      <c r="F30" s="25"/>
      <c r="G30" s="19">
        <f t="shared" si="0"/>
        <v>-5.668471942609238</v>
      </c>
      <c r="H30" s="103"/>
      <c r="I30" s="102"/>
      <c r="J30" s="26"/>
      <c r="K30" s="27">
        <v>0.85699999999999998</v>
      </c>
      <c r="L30" s="28">
        <v>1188</v>
      </c>
      <c r="M30" s="22">
        <f t="shared" si="4"/>
        <v>6.1025120870947021</v>
      </c>
      <c r="N30" s="101"/>
      <c r="O30" s="101"/>
      <c r="P30" s="121"/>
      <c r="Q30" s="2"/>
      <c r="R30" s="123"/>
      <c r="S30" s="124"/>
    </row>
    <row r="31" spans="2:19" x14ac:dyDescent="0.25">
      <c r="B31" s="122">
        <v>3</v>
      </c>
      <c r="C31" s="98">
        <f t="shared" ref="C31" si="22">B31*60</f>
        <v>180</v>
      </c>
      <c r="D31" s="29" t="s">
        <v>18</v>
      </c>
      <c r="E31" s="30"/>
      <c r="F31" s="31"/>
      <c r="G31" s="19">
        <f t="shared" si="0"/>
        <v>-5.668471942609238</v>
      </c>
      <c r="H31" s="103">
        <f>AVERAGE(G31:G32)</f>
        <v>-5.668471942609238</v>
      </c>
      <c r="I31" s="102">
        <f>_xlfn.STDEV.P(G31,G32)</f>
        <v>0</v>
      </c>
      <c r="J31" s="2"/>
      <c r="K31" s="32">
        <v>0.85899999999999999</v>
      </c>
      <c r="L31" s="33">
        <v>1239.5</v>
      </c>
      <c r="M31" s="22">
        <f t="shared" si="4"/>
        <v>6.4507556547317177</v>
      </c>
      <c r="N31" s="101">
        <f>AVERAGE(M31:M32)</f>
        <v>6.3493254894005489</v>
      </c>
      <c r="O31" s="100">
        <f t="shared" ref="O31" si="23">(N31*10^-3)*0.001*(10^6)</f>
        <v>6.3493254894005489</v>
      </c>
      <c r="P31" s="121">
        <f>_xlfn.STDEV.P(M31:M32)</f>
        <v>0.10143016533116933</v>
      </c>
      <c r="Q31" s="2"/>
      <c r="R31" s="123" t="e">
        <f t="shared" ref="R31" si="24">(($H$16-N31)/$H$16)*100</f>
        <v>#VALUE!</v>
      </c>
      <c r="S31" s="124">
        <f t="shared" ref="S31" si="25">(N31/20)*100</f>
        <v>31.746627447002744</v>
      </c>
    </row>
    <row r="32" spans="2:19" x14ac:dyDescent="0.25">
      <c r="B32" s="122"/>
      <c r="C32" s="99"/>
      <c r="D32" s="23" t="s">
        <v>19</v>
      </c>
      <c r="E32" s="24"/>
      <c r="F32" s="25"/>
      <c r="G32" s="19">
        <f t="shared" si="0"/>
        <v>-5.668471942609238</v>
      </c>
      <c r="H32" s="103"/>
      <c r="I32" s="102"/>
      <c r="J32" s="26"/>
      <c r="K32" s="27">
        <v>0.85699999999999998</v>
      </c>
      <c r="L32" s="28">
        <v>1209.5</v>
      </c>
      <c r="M32" s="22">
        <f t="shared" si="4"/>
        <v>6.2478953240693791</v>
      </c>
      <c r="N32" s="101"/>
      <c r="O32" s="101"/>
      <c r="P32" s="121"/>
      <c r="Q32" s="2"/>
      <c r="R32" s="123"/>
      <c r="S32" s="124"/>
    </row>
    <row r="33" spans="2:19" x14ac:dyDescent="0.25">
      <c r="B33" s="122">
        <v>5</v>
      </c>
      <c r="C33" s="98">
        <f t="shared" ref="C33" si="26">B33*60</f>
        <v>300</v>
      </c>
      <c r="D33" s="29" t="s">
        <v>18</v>
      </c>
      <c r="E33" s="30"/>
      <c r="F33" s="31"/>
      <c r="G33" s="19">
        <f t="shared" si="0"/>
        <v>-5.668471942609238</v>
      </c>
      <c r="H33" s="103">
        <f>AVERAGE(G33:G34)</f>
        <v>-5.668471942609238</v>
      </c>
      <c r="I33" s="102">
        <f>_xlfn.STDEV.P(G33,G34)</f>
        <v>0</v>
      </c>
      <c r="J33" s="2"/>
      <c r="K33" s="32">
        <v>0.85699999999999998</v>
      </c>
      <c r="L33" s="33">
        <v>1312.9</v>
      </c>
      <c r="M33" s="22">
        <f t="shared" si="4"/>
        <v>6.9470872637522412</v>
      </c>
      <c r="N33" s="101">
        <f>AVERAGE(M33:M34)</f>
        <v>7.1759813368495795</v>
      </c>
      <c r="O33" s="100">
        <f t="shared" ref="O33" si="27">(N33*10^-3)*0.001*(10^6)</f>
        <v>7.1759813368495804</v>
      </c>
      <c r="P33" s="121">
        <f>_xlfn.STDEV.P(M33:M34)</f>
        <v>0.22889407309733834</v>
      </c>
      <c r="Q33" s="2"/>
      <c r="R33" s="123" t="e">
        <f t="shared" ref="R33" si="28">(($H$16-N33)/$H$16)*100</f>
        <v>#VALUE!</v>
      </c>
      <c r="S33" s="124">
        <f t="shared" ref="S33" si="29">(N33/20)*100</f>
        <v>35.879906684247899</v>
      </c>
    </row>
    <row r="34" spans="2:19" x14ac:dyDescent="0.25">
      <c r="B34" s="122"/>
      <c r="C34" s="99"/>
      <c r="D34" s="23" t="s">
        <v>19</v>
      </c>
      <c r="E34" s="24"/>
      <c r="F34" s="25"/>
      <c r="G34" s="19">
        <f t="shared" si="0"/>
        <v>-5.668471942609238</v>
      </c>
      <c r="H34" s="103"/>
      <c r="I34" s="102"/>
      <c r="J34" s="26"/>
      <c r="K34" s="27">
        <v>0.85899999999999999</v>
      </c>
      <c r="L34" s="28">
        <v>1380.6</v>
      </c>
      <c r="M34" s="22">
        <f t="shared" si="4"/>
        <v>7.4048754099469178</v>
      </c>
      <c r="N34" s="101"/>
      <c r="O34" s="101"/>
      <c r="P34" s="121"/>
      <c r="Q34" s="2"/>
      <c r="R34" s="123"/>
      <c r="S34" s="124"/>
    </row>
    <row r="35" spans="2:19" x14ac:dyDescent="0.25">
      <c r="B35" s="127">
        <v>22</v>
      </c>
      <c r="C35" s="98">
        <f t="shared" ref="C35" si="30">B35*60</f>
        <v>1320</v>
      </c>
      <c r="D35" s="29" t="s">
        <v>18</v>
      </c>
      <c r="E35" s="30"/>
      <c r="F35" s="31"/>
      <c r="G35" s="19">
        <f t="shared" si="0"/>
        <v>-5.668471942609238</v>
      </c>
      <c r="H35" s="103">
        <f>AVERAGE(G35:G36)</f>
        <v>-5.668471942609238</v>
      </c>
      <c r="I35" s="102">
        <f>_xlfn.STDEV.P(G35,G36)</f>
        <v>0</v>
      </c>
      <c r="J35" s="2"/>
      <c r="K35" s="32">
        <v>0.86</v>
      </c>
      <c r="L35" s="33">
        <v>2350.1999999999998</v>
      </c>
      <c r="M35" s="22">
        <f t="shared" si="4"/>
        <v>13.961321296953715</v>
      </c>
      <c r="N35" s="101">
        <f>AVERAGE(M35:M36)</f>
        <v>13.382493153463841</v>
      </c>
      <c r="O35" s="100">
        <f t="shared" ref="O35" si="31">(N35*10^-3)*0.001*(10^6)</f>
        <v>13.382493153463841</v>
      </c>
      <c r="P35" s="121">
        <f>_xlfn.STDEV.P(M35:M36)</f>
        <v>0.57882814348987299</v>
      </c>
      <c r="Q35" s="2"/>
      <c r="R35" s="123" t="e">
        <f t="shared" ref="R35" si="32">(($H$16-N35)/$H$16)*100</f>
        <v>#VALUE!</v>
      </c>
      <c r="S35" s="124">
        <f t="shared" ref="S35" si="33">(N35/20)*100</f>
        <v>66.912465767319205</v>
      </c>
    </row>
    <row r="36" spans="2:19" x14ac:dyDescent="0.25">
      <c r="B36" s="127"/>
      <c r="C36" s="99"/>
      <c r="D36" s="23" t="s">
        <v>19</v>
      </c>
      <c r="E36" s="24"/>
      <c r="F36" s="25"/>
      <c r="G36" s="19">
        <f t="shared" si="0"/>
        <v>-5.668471942609238</v>
      </c>
      <c r="H36" s="103"/>
      <c r="I36" s="102"/>
      <c r="J36" s="26"/>
      <c r="K36" s="27">
        <v>0.85799999999999998</v>
      </c>
      <c r="L36" s="28">
        <v>2179</v>
      </c>
      <c r="M36" s="22">
        <f t="shared" si="4"/>
        <v>12.803665009973969</v>
      </c>
      <c r="N36" s="101"/>
      <c r="O36" s="101"/>
      <c r="P36" s="121"/>
      <c r="Q36" s="2"/>
      <c r="R36" s="123"/>
      <c r="S36" s="124"/>
    </row>
    <row r="37" spans="2:19" x14ac:dyDescent="0.25">
      <c r="B37" s="127">
        <v>24</v>
      </c>
      <c r="C37" s="98">
        <f t="shared" ref="C37" si="34">B37*60</f>
        <v>1440</v>
      </c>
      <c r="D37" s="29" t="s">
        <v>18</v>
      </c>
      <c r="E37" s="30"/>
      <c r="F37" s="31"/>
      <c r="G37" s="19">
        <f t="shared" si="0"/>
        <v>-5.668471942609238</v>
      </c>
      <c r="H37" s="103">
        <f>AVERAGE(G37:G38)</f>
        <v>-5.668471942609238</v>
      </c>
      <c r="I37" s="102">
        <f>_xlfn.STDEV.P(G37,G38)</f>
        <v>0</v>
      </c>
      <c r="J37" s="2"/>
      <c r="K37" s="32">
        <v>0.85899999999999999</v>
      </c>
      <c r="L37" s="33">
        <v>2430.6</v>
      </c>
      <c r="M37" s="22">
        <f t="shared" si="4"/>
        <v>14.504986983128781</v>
      </c>
      <c r="N37" s="101">
        <f>AVERAGE(M37:M38)</f>
        <v>13.84400040572066</v>
      </c>
      <c r="O37" s="100">
        <f t="shared" ref="O37" si="35">(N37*10^-3)*0.001*(10^6)</f>
        <v>13.84400040572066</v>
      </c>
      <c r="P37" s="121">
        <f>_xlfn.STDEV.P(M37:M38)</f>
        <v>0.66098657740812072</v>
      </c>
      <c r="Q37" s="2"/>
      <c r="R37" s="123" t="e">
        <f t="shared" ref="R37" si="36">(($H$16-N37)/$H$16)*100</f>
        <v>#VALUE!</v>
      </c>
      <c r="S37" s="124">
        <f t="shared" ref="S37" si="37">(N37/20)*100</f>
        <v>69.220002028603304</v>
      </c>
    </row>
    <row r="38" spans="2:19" x14ac:dyDescent="0.25">
      <c r="B38" s="127"/>
      <c r="C38" s="99"/>
      <c r="D38" s="23" t="s">
        <v>19</v>
      </c>
      <c r="E38" s="24"/>
      <c r="F38" s="25"/>
      <c r="G38" s="61">
        <f t="shared" si="0"/>
        <v>-5.668471942609238</v>
      </c>
      <c r="H38" s="103"/>
      <c r="I38" s="102"/>
      <c r="J38" s="26"/>
      <c r="K38" s="27">
        <v>0.85899999999999999</v>
      </c>
      <c r="L38" s="28">
        <v>2235.1</v>
      </c>
      <c r="M38" s="53">
        <f t="shared" si="4"/>
        <v>13.183013828312539</v>
      </c>
      <c r="N38" s="101"/>
      <c r="O38" s="101"/>
      <c r="P38" s="121"/>
      <c r="Q38" s="2"/>
      <c r="R38" s="123"/>
      <c r="S38" s="124"/>
    </row>
    <row r="41" spans="2:19" ht="15.75" x14ac:dyDescent="0.25">
      <c r="B41" s="128" t="s">
        <v>36</v>
      </c>
      <c r="C41" s="128"/>
      <c r="D41" s="128"/>
      <c r="E41" s="128"/>
      <c r="F41" s="128"/>
      <c r="M41" s="2"/>
      <c r="N41" s="2"/>
      <c r="O41" s="2"/>
    </row>
    <row r="42" spans="2:19" x14ac:dyDescent="0.25">
      <c r="M42" s="2"/>
      <c r="N42" s="2"/>
      <c r="O42" s="2"/>
      <c r="R42" s="2"/>
      <c r="S42" s="2"/>
    </row>
    <row r="43" spans="2:19" x14ac:dyDescent="0.25">
      <c r="B43" s="122" t="s">
        <v>7</v>
      </c>
      <c r="C43" s="98" t="s">
        <v>44</v>
      </c>
      <c r="D43" s="129" t="s">
        <v>8</v>
      </c>
      <c r="E43" s="116" t="s">
        <v>9</v>
      </c>
      <c r="F43" s="116"/>
      <c r="G43" s="116"/>
      <c r="H43" s="116"/>
      <c r="I43" s="116"/>
      <c r="J43" s="5"/>
      <c r="K43" s="117" t="s">
        <v>4</v>
      </c>
      <c r="L43" s="117"/>
      <c r="M43" s="117"/>
      <c r="N43" s="117"/>
      <c r="O43" s="117"/>
      <c r="P43" s="117"/>
      <c r="Q43" s="5"/>
      <c r="R43" s="6" t="s">
        <v>10</v>
      </c>
      <c r="S43" s="7" t="s">
        <v>11</v>
      </c>
    </row>
    <row r="44" spans="2:19" x14ac:dyDescent="0.25">
      <c r="B44" s="122"/>
      <c r="C44" s="99"/>
      <c r="D44" s="129"/>
      <c r="E44" s="8" t="s">
        <v>12</v>
      </c>
      <c r="F44" s="9" t="s">
        <v>13</v>
      </c>
      <c r="G44" s="9" t="s">
        <v>14</v>
      </c>
      <c r="H44" s="9" t="s">
        <v>15</v>
      </c>
      <c r="I44" s="10" t="s">
        <v>16</v>
      </c>
      <c r="J44" s="11"/>
      <c r="K44" s="12" t="s">
        <v>12</v>
      </c>
      <c r="L44" s="13" t="s">
        <v>13</v>
      </c>
      <c r="M44" s="13" t="s">
        <v>14</v>
      </c>
      <c r="N44" s="13" t="s">
        <v>17</v>
      </c>
      <c r="O44" s="60" t="s">
        <v>46</v>
      </c>
      <c r="P44" s="14" t="s">
        <v>16</v>
      </c>
      <c r="Q44" s="11"/>
      <c r="R44" s="15"/>
      <c r="S44" s="16"/>
    </row>
    <row r="45" spans="2:19" x14ac:dyDescent="0.25">
      <c r="B45" s="122">
        <v>0</v>
      </c>
      <c r="C45" s="98">
        <f>B45*60</f>
        <v>0</v>
      </c>
      <c r="D45" s="17" t="s">
        <v>18</v>
      </c>
      <c r="E45" s="18"/>
      <c r="F45" s="19"/>
      <c r="G45" s="19">
        <f t="shared" ref="G45:G66" si="38">((F45-$B$10)/$B$9)*20</f>
        <v>-5.668471942609238</v>
      </c>
      <c r="H45" s="103">
        <f>AVERAGE(G45:G46)</f>
        <v>-5.668471942609238</v>
      </c>
      <c r="I45" s="102">
        <f>_xlfn.STDEV.P(G45,G46)</f>
        <v>0</v>
      </c>
      <c r="J45" s="20"/>
      <c r="K45" s="21"/>
      <c r="L45" s="22"/>
      <c r="M45" s="22">
        <f>((L45-$D$10)/$D$9)*20</f>
        <v>-1.9307570071339217</v>
      </c>
      <c r="N45" s="126">
        <f>AVERAGE(M45:M46)</f>
        <v>-1.9307570071339217</v>
      </c>
      <c r="O45" s="100">
        <v>0</v>
      </c>
      <c r="P45" s="121">
        <f>_xlfn.STDEV.P(M45:M46)</f>
        <v>0</v>
      </c>
      <c r="Q45" s="2"/>
      <c r="R45" s="123">
        <f>((H45-N45)/H45)*100</f>
        <v>65.938668715626022</v>
      </c>
      <c r="S45" s="124">
        <f>(N45/20)*100</f>
        <v>-9.6537850356696087</v>
      </c>
    </row>
    <row r="46" spans="2:19" x14ac:dyDescent="0.25">
      <c r="B46" s="122"/>
      <c r="C46" s="99"/>
      <c r="D46" s="23" t="s">
        <v>19</v>
      </c>
      <c r="E46" s="24"/>
      <c r="F46" s="25"/>
      <c r="G46" s="19">
        <f t="shared" si="38"/>
        <v>-5.668471942609238</v>
      </c>
      <c r="H46" s="103"/>
      <c r="I46" s="102"/>
      <c r="J46" s="26"/>
      <c r="K46" s="27"/>
      <c r="L46" s="28"/>
      <c r="M46" s="22">
        <f>((L46-$D$10)/$D$9)*20</f>
        <v>-1.9307570071339217</v>
      </c>
      <c r="N46" s="126"/>
      <c r="O46" s="101"/>
      <c r="P46" s="121"/>
      <c r="Q46" s="2"/>
      <c r="R46" s="123"/>
      <c r="S46" s="124"/>
    </row>
    <row r="47" spans="2:19" x14ac:dyDescent="0.25">
      <c r="B47" s="122">
        <v>0.75</v>
      </c>
      <c r="C47" s="98">
        <f t="shared" ref="C47" si="39">B47*60</f>
        <v>45</v>
      </c>
      <c r="D47" s="17" t="s">
        <v>18</v>
      </c>
      <c r="E47" s="18"/>
      <c r="F47" s="19"/>
      <c r="G47" s="19">
        <f t="shared" si="38"/>
        <v>-5.668471942609238</v>
      </c>
      <c r="H47" s="103">
        <f>AVERAGE(G47:G48)</f>
        <v>-5.668471942609238</v>
      </c>
      <c r="I47" s="102">
        <f>_xlfn.STDEV.P(G47,G48)</f>
        <v>0</v>
      </c>
      <c r="J47" s="20"/>
      <c r="K47" s="21"/>
      <c r="L47" s="45"/>
      <c r="M47" s="22">
        <f>((L47-$D$10)/$D$9)*20</f>
        <v>-1.9307570071339217</v>
      </c>
      <c r="N47" s="126">
        <f>AVERAGE(M47:M48)</f>
        <v>-1.9307570071339217</v>
      </c>
      <c r="O47" s="100">
        <f>(N47*10^-3)*0.001*(10^6)</f>
        <v>-1.9307570071339217</v>
      </c>
      <c r="P47" s="121">
        <f>_xlfn.STDEV.P(M47:M48)</f>
        <v>0</v>
      </c>
      <c r="Q47" s="2"/>
      <c r="R47" s="123" t="e">
        <f>(($H$16-N47)/$H$16)*100</f>
        <v>#VALUE!</v>
      </c>
      <c r="S47" s="124">
        <f t="shared" ref="S47" si="40">(N47/20)*100</f>
        <v>-9.6537850356696087</v>
      </c>
    </row>
    <row r="48" spans="2:19" x14ac:dyDescent="0.25">
      <c r="B48" s="122"/>
      <c r="C48" s="99"/>
      <c r="D48" s="23" t="s">
        <v>19</v>
      </c>
      <c r="E48" s="24"/>
      <c r="F48" s="25"/>
      <c r="G48" s="19">
        <f t="shared" si="38"/>
        <v>-5.668471942609238</v>
      </c>
      <c r="H48" s="103"/>
      <c r="I48" s="102"/>
      <c r="J48" s="26"/>
      <c r="K48" s="41">
        <v>0.85799999999999998</v>
      </c>
      <c r="L48" s="56">
        <v>546.20000000000005</v>
      </c>
      <c r="M48" s="22">
        <f>((L101-$D$10)/$D$9)*20</f>
        <v>-1.9307570071339217</v>
      </c>
      <c r="N48" s="126"/>
      <c r="O48" s="101"/>
      <c r="P48" s="121"/>
      <c r="Q48" s="2"/>
      <c r="R48" s="123"/>
      <c r="S48" s="124"/>
    </row>
    <row r="49" spans="2:19" x14ac:dyDescent="0.25">
      <c r="B49" s="122">
        <v>1</v>
      </c>
      <c r="C49" s="98">
        <f t="shared" ref="C49" si="41">B49*60</f>
        <v>60</v>
      </c>
      <c r="D49" s="17" t="s">
        <v>18</v>
      </c>
      <c r="E49" s="18"/>
      <c r="F49" s="19"/>
      <c r="G49" s="19">
        <f t="shared" si="38"/>
        <v>-5.668471942609238</v>
      </c>
      <c r="H49" s="103">
        <f>AVERAGE(G49:G50)</f>
        <v>-5.668471942609238</v>
      </c>
      <c r="I49" s="102">
        <f>_xlfn.STDEV.P(G49,G50)</f>
        <v>0</v>
      </c>
      <c r="J49" s="20"/>
      <c r="K49" s="21">
        <v>0.85899999999999999</v>
      </c>
      <c r="L49" s="22">
        <v>822</v>
      </c>
      <c r="M49" s="22">
        <f t="shared" ref="M49:M66" si="42">((L49-$D$10)/$D$9)*20</f>
        <v>3.6276160530141666</v>
      </c>
      <c r="N49" s="126">
        <f>AVERAGE(M49:M50)</f>
        <v>3.4470703587246851</v>
      </c>
      <c r="O49" s="100">
        <f t="shared" ref="O49" si="43">(N49*10^-3)*0.001*(10^6)</f>
        <v>3.4470703587246856</v>
      </c>
      <c r="P49" s="121">
        <f>_xlfn.STDEV.P(M49:M50)</f>
        <v>0.18054569428948142</v>
      </c>
      <c r="Q49" s="2"/>
      <c r="R49" s="123" t="e">
        <f t="shared" ref="R49" si="44">(($H$16-N49)/$H$16)*100</f>
        <v>#VALUE!</v>
      </c>
      <c r="S49" s="124">
        <f t="shared" ref="S49" si="45">(N49/20)*100</f>
        <v>17.235351793623426</v>
      </c>
    </row>
    <row r="50" spans="2:19" x14ac:dyDescent="0.25">
      <c r="B50" s="122"/>
      <c r="C50" s="99"/>
      <c r="D50" s="23" t="s">
        <v>19</v>
      </c>
      <c r="E50" s="24"/>
      <c r="F50" s="25"/>
      <c r="G50" s="19">
        <f t="shared" si="38"/>
        <v>-5.668471942609238</v>
      </c>
      <c r="H50" s="103"/>
      <c r="I50" s="102"/>
      <c r="J50" s="26"/>
      <c r="K50" s="27">
        <v>0.85899999999999999</v>
      </c>
      <c r="L50" s="28">
        <v>768.6</v>
      </c>
      <c r="M50" s="22">
        <f t="shared" si="42"/>
        <v>3.2665246644352037</v>
      </c>
      <c r="N50" s="126"/>
      <c r="O50" s="101"/>
      <c r="P50" s="121"/>
      <c r="Q50" s="2"/>
      <c r="R50" s="123"/>
      <c r="S50" s="124"/>
    </row>
    <row r="51" spans="2:19" x14ac:dyDescent="0.25">
      <c r="B51" s="127">
        <v>1.33</v>
      </c>
      <c r="C51" s="98">
        <v>80</v>
      </c>
      <c r="D51" s="17" t="s">
        <v>18</v>
      </c>
      <c r="E51" s="18"/>
      <c r="F51" s="19"/>
      <c r="G51" s="19">
        <f t="shared" si="38"/>
        <v>-5.668471942609238</v>
      </c>
      <c r="H51" s="103">
        <f>AVERAGE(G51:G52)</f>
        <v>-5.668471942609238</v>
      </c>
      <c r="I51" s="102">
        <f>_xlfn.STDEV.P(G51,G52)</f>
        <v>0</v>
      </c>
      <c r="J51" s="2"/>
      <c r="K51" s="21">
        <v>0.85799999999999998</v>
      </c>
      <c r="L51" s="22">
        <v>970.2</v>
      </c>
      <c r="M51" s="22">
        <f t="shared" si="42"/>
        <v>4.6297460864861222</v>
      </c>
      <c r="N51" s="126">
        <f>AVERAGE(M51:M52)</f>
        <v>4.301112350813133</v>
      </c>
      <c r="O51" s="100">
        <f t="shared" ref="O51" si="46">(N51*10^-3)*0.001*(10^6)</f>
        <v>4.301112350813133</v>
      </c>
      <c r="P51" s="121">
        <f>_xlfn.STDEV.P(M51:M52)</f>
        <v>0.32863373567298959</v>
      </c>
      <c r="Q51" s="2"/>
      <c r="R51" s="123" t="e">
        <f t="shared" ref="R51" si="47">(($H$16-N51)/$H$16)*100</f>
        <v>#VALUE!</v>
      </c>
      <c r="S51" s="124">
        <f t="shared" ref="S51" si="48">(N51/20)*100</f>
        <v>21.505561754065667</v>
      </c>
    </row>
    <row r="52" spans="2:19" x14ac:dyDescent="0.25">
      <c r="B52" s="127"/>
      <c r="C52" s="99"/>
      <c r="D52" s="23" t="s">
        <v>19</v>
      </c>
      <c r="E52" s="24"/>
      <c r="F52" s="25"/>
      <c r="G52" s="19">
        <f t="shared" si="38"/>
        <v>-5.668471942609238</v>
      </c>
      <c r="H52" s="103"/>
      <c r="I52" s="102"/>
      <c r="J52" s="2"/>
      <c r="K52" s="27">
        <v>0.85799999999999998</v>
      </c>
      <c r="L52" s="28">
        <v>873</v>
      </c>
      <c r="M52" s="22">
        <f t="shared" si="42"/>
        <v>3.972478615140143</v>
      </c>
      <c r="N52" s="126"/>
      <c r="O52" s="101"/>
      <c r="P52" s="121"/>
      <c r="Q52" s="2"/>
      <c r="R52" s="123"/>
      <c r="S52" s="124"/>
    </row>
    <row r="53" spans="2:19" x14ac:dyDescent="0.25">
      <c r="B53" s="122">
        <v>1.66</v>
      </c>
      <c r="C53" s="98">
        <v>100</v>
      </c>
      <c r="D53" s="29" t="s">
        <v>18</v>
      </c>
      <c r="E53" s="30"/>
      <c r="F53" s="31"/>
      <c r="G53" s="19">
        <f t="shared" si="38"/>
        <v>-5.668471942609238</v>
      </c>
      <c r="H53" s="103">
        <f>AVERAGE(G53:G54)</f>
        <v>-5.668471942609238</v>
      </c>
      <c r="I53" s="102">
        <f>_xlfn.STDEV.P(G53,G54)</f>
        <v>0</v>
      </c>
      <c r="J53" s="2"/>
      <c r="K53" s="32">
        <v>0.85899999999999999</v>
      </c>
      <c r="L53" s="33">
        <v>1124.0999999999999</v>
      </c>
      <c r="M53" s="22">
        <f t="shared" si="42"/>
        <v>5.6704195827839197</v>
      </c>
      <c r="N53" s="101">
        <f>AVERAGE(M53:M54)</f>
        <v>5.3130473002670993</v>
      </c>
      <c r="O53" s="100">
        <f t="shared" ref="O53" si="49">(N53*10^-3)*0.001*(10^6)</f>
        <v>5.3130473002670993</v>
      </c>
      <c r="P53" s="121">
        <f>_xlfn.STDEV.P(M53:M54)</f>
        <v>0.35737228251681996</v>
      </c>
      <c r="Q53" s="2"/>
      <c r="R53" s="123" t="e">
        <f t="shared" ref="R53" si="50">(($H$16-N53)/$H$16)*100</f>
        <v>#VALUE!</v>
      </c>
      <c r="S53" s="124">
        <f t="shared" ref="S53" si="51">(N53/20)*100</f>
        <v>26.565236501335498</v>
      </c>
    </row>
    <row r="54" spans="2:19" x14ac:dyDescent="0.25">
      <c r="B54" s="122"/>
      <c r="C54" s="99"/>
      <c r="D54" s="23" t="s">
        <v>19</v>
      </c>
      <c r="E54" s="24"/>
      <c r="F54" s="25"/>
      <c r="G54" s="19">
        <f t="shared" si="38"/>
        <v>-5.668471942609238</v>
      </c>
      <c r="H54" s="103"/>
      <c r="I54" s="102"/>
      <c r="J54" s="26"/>
      <c r="K54" s="27">
        <v>0.85799999999999998</v>
      </c>
      <c r="L54" s="28">
        <v>1018.4</v>
      </c>
      <c r="M54" s="22">
        <f t="shared" si="42"/>
        <v>4.9556750177502797</v>
      </c>
      <c r="N54" s="101"/>
      <c r="O54" s="101"/>
      <c r="P54" s="121"/>
      <c r="Q54" s="2"/>
      <c r="R54" s="123"/>
      <c r="S54" s="124"/>
    </row>
    <row r="55" spans="2:19" x14ac:dyDescent="0.25">
      <c r="B55" s="122">
        <v>2</v>
      </c>
      <c r="C55" s="98">
        <f t="shared" ref="C55" si="52">B55*60</f>
        <v>120</v>
      </c>
      <c r="D55" s="29" t="s">
        <v>18</v>
      </c>
      <c r="E55" s="30"/>
      <c r="F55" s="31"/>
      <c r="G55" s="19">
        <f t="shared" si="38"/>
        <v>-5.668471942609238</v>
      </c>
      <c r="H55" s="103">
        <f>AVERAGE(G55:G56)</f>
        <v>-5.668471942609238</v>
      </c>
      <c r="I55" s="102">
        <f>_xlfn.STDEV.P(G55,G56)</f>
        <v>0</v>
      </c>
      <c r="J55" s="2"/>
      <c r="K55" s="32">
        <v>0.85899999999999999</v>
      </c>
      <c r="L55" s="33">
        <v>1124.3</v>
      </c>
      <c r="M55" s="22">
        <f t="shared" si="42"/>
        <v>5.671771984988335</v>
      </c>
      <c r="N55" s="101">
        <f>AVERAGE(M55:M56)</f>
        <v>5.8587415897487904</v>
      </c>
      <c r="O55" s="100">
        <f t="shared" ref="O55" si="53">(N55*10^-3)*0.001*(10^6)</f>
        <v>5.8587415897487904</v>
      </c>
      <c r="P55" s="121">
        <f>_xlfn.STDEV.P(M55:M56)</f>
        <v>0.18696960476045588</v>
      </c>
      <c r="Q55" s="2"/>
      <c r="R55" s="123" t="e">
        <f t="shared" ref="R55" si="54">(($H$16-N55)/$H$16)*100</f>
        <v>#VALUE!</v>
      </c>
      <c r="S55" s="124">
        <f t="shared" ref="S55" si="55">(N55/20)*100</f>
        <v>29.29370794874395</v>
      </c>
    </row>
    <row r="56" spans="2:19" x14ac:dyDescent="0.25">
      <c r="B56" s="122"/>
      <c r="C56" s="99"/>
      <c r="D56" s="23" t="s">
        <v>19</v>
      </c>
      <c r="E56" s="24"/>
      <c r="F56" s="25"/>
      <c r="G56" s="19">
        <f t="shared" si="38"/>
        <v>-5.668471942609238</v>
      </c>
      <c r="H56" s="103"/>
      <c r="I56" s="102"/>
      <c r="J56" s="26"/>
      <c r="K56" s="27">
        <v>0.85799999999999998</v>
      </c>
      <c r="L56" s="28">
        <v>1179.5999999999999</v>
      </c>
      <c r="M56" s="22">
        <f t="shared" si="42"/>
        <v>6.0457111945092468</v>
      </c>
      <c r="N56" s="101"/>
      <c r="O56" s="101"/>
      <c r="P56" s="121"/>
      <c r="Q56" s="2"/>
      <c r="R56" s="123"/>
      <c r="S56" s="124"/>
    </row>
    <row r="57" spans="2:19" x14ac:dyDescent="0.25">
      <c r="B57" s="122">
        <v>2.5</v>
      </c>
      <c r="C57" s="98">
        <f t="shared" ref="C57" si="56">B57*60</f>
        <v>150</v>
      </c>
      <c r="D57" s="29" t="s">
        <v>18</v>
      </c>
      <c r="E57" s="30"/>
      <c r="F57" s="31"/>
      <c r="G57" s="19">
        <f t="shared" si="38"/>
        <v>-5.668471942609238</v>
      </c>
      <c r="H57" s="103">
        <f>AVERAGE(G57:G58)</f>
        <v>-5.668471942609238</v>
      </c>
      <c r="I57" s="102">
        <f>_xlfn.STDEV.P(G57,G58)</f>
        <v>0</v>
      </c>
      <c r="J57" s="2"/>
      <c r="K57" s="32">
        <v>0.85899999999999999</v>
      </c>
      <c r="L57" s="33">
        <v>1263.4000000000001</v>
      </c>
      <c r="M57" s="22">
        <f t="shared" si="42"/>
        <v>6.6123677181593816</v>
      </c>
      <c r="N57" s="101">
        <f>AVERAGE(M57:M58)</f>
        <v>6.281705379179769</v>
      </c>
      <c r="O57" s="100">
        <f t="shared" ref="O57" si="57">(N57*10^-3)*0.001*(10^6)</f>
        <v>6.2817053791797699</v>
      </c>
      <c r="P57" s="121">
        <f>_xlfn.STDEV.P(M57:M58)</f>
        <v>0.33066233897961306</v>
      </c>
      <c r="Q57" s="2"/>
      <c r="R57" s="123" t="e">
        <f t="shared" ref="R57" si="58">(($H$16-N57)/$H$16)*100</f>
        <v>#VALUE!</v>
      </c>
      <c r="S57" s="124">
        <f t="shared" ref="S57" si="59">(N57/20)*100</f>
        <v>31.408526895898849</v>
      </c>
    </row>
    <row r="58" spans="2:19" x14ac:dyDescent="0.25">
      <c r="B58" s="122"/>
      <c r="C58" s="99"/>
      <c r="D58" s="23" t="s">
        <v>19</v>
      </c>
      <c r="E58" s="24"/>
      <c r="F58" s="25"/>
      <c r="G58" s="19">
        <f t="shared" si="38"/>
        <v>-5.668471942609238</v>
      </c>
      <c r="H58" s="103"/>
      <c r="I58" s="102"/>
      <c r="J58" s="26"/>
      <c r="K58" s="27">
        <v>0.85699999999999998</v>
      </c>
      <c r="L58" s="28">
        <v>1165.5999999999999</v>
      </c>
      <c r="M58" s="22">
        <f t="shared" si="42"/>
        <v>5.9510430402001555</v>
      </c>
      <c r="N58" s="101"/>
      <c r="O58" s="101"/>
      <c r="P58" s="121"/>
      <c r="Q58" s="2"/>
      <c r="R58" s="123"/>
      <c r="S58" s="124"/>
    </row>
    <row r="59" spans="2:19" x14ac:dyDescent="0.25">
      <c r="B59" s="122">
        <v>3.5</v>
      </c>
      <c r="C59" s="98">
        <f t="shared" ref="C59" si="60">B59*60</f>
        <v>210</v>
      </c>
      <c r="D59" s="29" t="s">
        <v>18</v>
      </c>
      <c r="E59" s="30"/>
      <c r="F59" s="31"/>
      <c r="G59" s="19">
        <f t="shared" si="38"/>
        <v>-5.668471942609238</v>
      </c>
      <c r="H59" s="103">
        <f>AVERAGE(G59:G60)</f>
        <v>-5.668471942609238</v>
      </c>
      <c r="I59" s="102">
        <f>_xlfn.STDEV.P(G59,G60)</f>
        <v>0</v>
      </c>
      <c r="J59" s="2"/>
      <c r="K59" s="32">
        <v>0.85699999999999998</v>
      </c>
      <c r="L59" s="33">
        <v>1280.2</v>
      </c>
      <c r="M59" s="22">
        <f t="shared" si="42"/>
        <v>6.7259695033302913</v>
      </c>
      <c r="N59" s="101">
        <f>AVERAGE(M59:M60)</f>
        <v>6.7317172126990581</v>
      </c>
      <c r="O59" s="100">
        <f t="shared" ref="O59" si="61">(N59*10^-3)*0.001*(10^6)</f>
        <v>6.7317172126990581</v>
      </c>
      <c r="P59" s="121">
        <f>_xlfn.STDEV.P(M59:M60)</f>
        <v>5.7477093687663405E-3</v>
      </c>
      <c r="Q59" s="2"/>
      <c r="R59" s="123" t="e">
        <f t="shared" ref="R59" si="62">(($H$16-N59)/$H$16)*100</f>
        <v>#VALUE!</v>
      </c>
      <c r="S59" s="124">
        <f t="shared" ref="S59" si="63">(N59/20)*100</f>
        <v>33.658586063495285</v>
      </c>
    </row>
    <row r="60" spans="2:19" x14ac:dyDescent="0.25">
      <c r="B60" s="122"/>
      <c r="C60" s="99"/>
      <c r="D60" s="23" t="s">
        <v>19</v>
      </c>
      <c r="E60" s="24"/>
      <c r="F60" s="25"/>
      <c r="G60" s="19">
        <f t="shared" si="38"/>
        <v>-5.668471942609238</v>
      </c>
      <c r="H60" s="103"/>
      <c r="I60" s="102"/>
      <c r="J60" s="26"/>
      <c r="K60" s="27">
        <v>0.85799999999999998</v>
      </c>
      <c r="L60" s="28">
        <v>1281.9000000000001</v>
      </c>
      <c r="M60" s="22">
        <f t="shared" si="42"/>
        <v>6.737464922067824</v>
      </c>
      <c r="N60" s="101"/>
      <c r="O60" s="101"/>
      <c r="P60" s="121"/>
      <c r="Q60" s="2"/>
      <c r="R60" s="123"/>
      <c r="S60" s="124"/>
    </row>
    <row r="61" spans="2:19" x14ac:dyDescent="0.25">
      <c r="B61" s="122">
        <v>5</v>
      </c>
      <c r="C61" s="98">
        <f t="shared" ref="C61" si="64">B61*60</f>
        <v>300</v>
      </c>
      <c r="D61" s="29" t="s">
        <v>18</v>
      </c>
      <c r="E61" s="30"/>
      <c r="F61" s="31"/>
      <c r="G61" s="19">
        <f t="shared" si="38"/>
        <v>-5.668471942609238</v>
      </c>
      <c r="H61" s="103">
        <f>AVERAGE(G61:G62)</f>
        <v>-5.668471942609238</v>
      </c>
      <c r="I61" s="102">
        <f>_xlfn.STDEV.P(G61,G62)</f>
        <v>0</v>
      </c>
      <c r="J61" s="2"/>
      <c r="K61" s="32">
        <v>0.85799999999999998</v>
      </c>
      <c r="L61" s="33">
        <v>1356.1</v>
      </c>
      <c r="M61" s="22">
        <f t="shared" si="42"/>
        <v>7.2392061399060079</v>
      </c>
      <c r="N61" s="101">
        <f>AVERAGE(M61:M62)</f>
        <v>6.9863069276802925</v>
      </c>
      <c r="O61" s="100">
        <f t="shared" ref="O61" si="65">(N61*10^-3)*0.001*(10^6)</f>
        <v>6.9863069276802925</v>
      </c>
      <c r="P61" s="121">
        <f>_xlfn.STDEV.P(M61:M62)</f>
        <v>0.25289921222571543</v>
      </c>
      <c r="Q61" s="2"/>
      <c r="R61" s="123" t="e">
        <f t="shared" ref="R61" si="66">(($H$16-N61)/$H$16)*100</f>
        <v>#VALUE!</v>
      </c>
      <c r="S61" s="124">
        <f t="shared" ref="S61" si="67">(N61/20)*100</f>
        <v>34.931534638401459</v>
      </c>
    </row>
    <row r="62" spans="2:19" x14ac:dyDescent="0.25">
      <c r="B62" s="122"/>
      <c r="C62" s="99"/>
      <c r="D62" s="23" t="s">
        <v>19</v>
      </c>
      <c r="E62" s="24"/>
      <c r="F62" s="25"/>
      <c r="G62" s="19">
        <f t="shared" si="38"/>
        <v>-5.668471942609238</v>
      </c>
      <c r="H62" s="103"/>
      <c r="I62" s="102"/>
      <c r="J62" s="26"/>
      <c r="K62" s="27">
        <v>0.85799999999999998</v>
      </c>
      <c r="L62" s="28">
        <v>1281.3</v>
      </c>
      <c r="M62" s="22">
        <f t="shared" si="42"/>
        <v>6.7334077154545771</v>
      </c>
      <c r="N62" s="101"/>
      <c r="O62" s="101"/>
      <c r="P62" s="121"/>
      <c r="Q62" s="2"/>
      <c r="R62" s="123"/>
      <c r="S62" s="124"/>
    </row>
    <row r="63" spans="2:19" x14ac:dyDescent="0.25">
      <c r="B63" s="127">
        <v>22</v>
      </c>
      <c r="C63" s="98">
        <f t="shared" ref="C63" si="68">B63*60</f>
        <v>1320</v>
      </c>
      <c r="D63" s="29" t="s">
        <v>18</v>
      </c>
      <c r="E63" s="30"/>
      <c r="F63" s="31"/>
      <c r="G63" s="19">
        <f t="shared" si="38"/>
        <v>-5.668471942609238</v>
      </c>
      <c r="H63" s="103">
        <f>AVERAGE(G63:G64)</f>
        <v>-5.668471942609238</v>
      </c>
      <c r="I63" s="102">
        <f>_xlfn.STDEV.P(G63,G64)</f>
        <v>0</v>
      </c>
      <c r="J63" s="2"/>
      <c r="K63" s="32">
        <v>0.85799999999999998</v>
      </c>
      <c r="L63" s="33">
        <v>2108.9</v>
      </c>
      <c r="M63" s="22">
        <f t="shared" si="42"/>
        <v>12.329648037326301</v>
      </c>
      <c r="N63" s="101">
        <f>AVERAGE(M63:M64)</f>
        <v>12.644081549852928</v>
      </c>
      <c r="O63" s="100">
        <f t="shared" ref="O63" si="69">(N63*10^-3)*0.001*(10^6)</f>
        <v>12.644081549852928</v>
      </c>
      <c r="P63" s="121">
        <f>_xlfn.STDEV.P(M63:M64)</f>
        <v>0.31443351252662666</v>
      </c>
      <c r="Q63" s="2"/>
      <c r="R63" s="123" t="e">
        <f t="shared" ref="R63" si="70">(($H$16-N63)/$H$16)*100</f>
        <v>#VALUE!</v>
      </c>
      <c r="S63" s="124">
        <f t="shared" ref="S63" si="71">(N63/20)*100</f>
        <v>63.220407749264638</v>
      </c>
    </row>
    <row r="64" spans="2:19" x14ac:dyDescent="0.25">
      <c r="B64" s="127"/>
      <c r="C64" s="99"/>
      <c r="D64" s="23" t="s">
        <v>19</v>
      </c>
      <c r="E64" s="24"/>
      <c r="F64" s="25"/>
      <c r="G64" s="19">
        <f t="shared" si="38"/>
        <v>-5.668471942609238</v>
      </c>
      <c r="H64" s="103"/>
      <c r="I64" s="102"/>
      <c r="J64" s="26"/>
      <c r="K64" s="27">
        <v>0.85899999999999999</v>
      </c>
      <c r="L64" s="28">
        <v>2201.9</v>
      </c>
      <c r="M64" s="22">
        <f t="shared" si="42"/>
        <v>12.958515062379554</v>
      </c>
      <c r="N64" s="101"/>
      <c r="O64" s="101"/>
      <c r="P64" s="121"/>
      <c r="Q64" s="2"/>
      <c r="R64" s="123"/>
      <c r="S64" s="124"/>
    </row>
    <row r="65" spans="2:19" x14ac:dyDescent="0.25">
      <c r="B65" s="127">
        <v>24</v>
      </c>
      <c r="C65" s="98">
        <f t="shared" ref="C65" si="72">B65*60</f>
        <v>1440</v>
      </c>
      <c r="D65" s="29" t="s">
        <v>18</v>
      </c>
      <c r="E65" s="30"/>
      <c r="F65" s="31"/>
      <c r="G65" s="19">
        <f t="shared" si="38"/>
        <v>-5.668471942609238</v>
      </c>
      <c r="H65" s="103">
        <f>AVERAGE(G65:G66)</f>
        <v>-5.668471942609238</v>
      </c>
      <c r="I65" s="102">
        <f>_xlfn.STDEV.P(G65,G66)</f>
        <v>0</v>
      </c>
      <c r="J65" s="2"/>
      <c r="K65" s="32">
        <v>0.85799999999999998</v>
      </c>
      <c r="L65" s="33">
        <v>2081.6</v>
      </c>
      <c r="M65" s="22">
        <f t="shared" si="42"/>
        <v>12.145045136423573</v>
      </c>
      <c r="N65" s="101">
        <f>AVERAGE(M65:M66)</f>
        <v>12.4249923927376</v>
      </c>
      <c r="O65" s="100">
        <f t="shared" ref="O65" si="73">(N65*10^-3)*0.001*(10^6)</f>
        <v>12.4249923927376</v>
      </c>
      <c r="P65" s="121">
        <f>_xlfn.STDEV.P(M65:M66)</f>
        <v>0.27994725631402861</v>
      </c>
      <c r="Q65" s="2"/>
      <c r="R65" s="123" t="e">
        <f t="shared" ref="R65" si="74">(($H$16-N65)/$H$16)*100</f>
        <v>#VALUE!</v>
      </c>
      <c r="S65" s="124">
        <f t="shared" ref="S65" si="75">(N65/20)*100</f>
        <v>62.124961963687994</v>
      </c>
    </row>
    <row r="66" spans="2:19" x14ac:dyDescent="0.25">
      <c r="B66" s="127"/>
      <c r="C66" s="99"/>
      <c r="D66" s="23" t="s">
        <v>19</v>
      </c>
      <c r="E66" s="24"/>
      <c r="F66" s="25"/>
      <c r="G66" s="61">
        <f t="shared" si="38"/>
        <v>-5.668471942609238</v>
      </c>
      <c r="H66" s="103"/>
      <c r="I66" s="102"/>
      <c r="J66" s="26"/>
      <c r="K66" s="27">
        <v>0.85799999999999998</v>
      </c>
      <c r="L66" s="28">
        <v>2164.4</v>
      </c>
      <c r="M66" s="53">
        <f t="shared" si="42"/>
        <v>12.70493964905163</v>
      </c>
      <c r="N66" s="101"/>
      <c r="O66" s="101"/>
      <c r="P66" s="121"/>
      <c r="Q66" s="2"/>
      <c r="R66" s="123"/>
      <c r="S66" s="124"/>
    </row>
    <row r="69" spans="2:19" ht="15.75" x14ac:dyDescent="0.25">
      <c r="B69" s="128" t="s">
        <v>47</v>
      </c>
      <c r="C69" s="128"/>
      <c r="D69" s="128"/>
      <c r="E69" s="128"/>
      <c r="F69" s="128"/>
      <c r="M69" s="2"/>
      <c r="N69" s="2"/>
      <c r="O69" s="2"/>
    </row>
    <row r="70" spans="2:19" x14ac:dyDescent="0.25">
      <c r="M70" s="2"/>
      <c r="N70" s="2"/>
      <c r="O70" s="2"/>
      <c r="R70" s="2"/>
      <c r="S70" s="2"/>
    </row>
    <row r="71" spans="2:19" x14ac:dyDescent="0.25">
      <c r="B71" s="122" t="s">
        <v>7</v>
      </c>
      <c r="C71" s="98" t="s">
        <v>44</v>
      </c>
      <c r="D71" s="129" t="s">
        <v>8</v>
      </c>
      <c r="E71" s="116" t="s">
        <v>9</v>
      </c>
      <c r="F71" s="116"/>
      <c r="G71" s="116"/>
      <c r="H71" s="116"/>
      <c r="I71" s="116"/>
      <c r="J71" s="5"/>
      <c r="K71" s="117" t="s">
        <v>4</v>
      </c>
      <c r="L71" s="117"/>
      <c r="M71" s="117"/>
      <c r="N71" s="117"/>
      <c r="O71" s="117"/>
      <c r="P71" s="117"/>
      <c r="Q71" s="5"/>
      <c r="R71" s="6" t="s">
        <v>10</v>
      </c>
      <c r="S71" s="7" t="s">
        <v>11</v>
      </c>
    </row>
    <row r="72" spans="2:19" x14ac:dyDescent="0.25">
      <c r="B72" s="122"/>
      <c r="C72" s="99"/>
      <c r="D72" s="129"/>
      <c r="E72" s="8" t="s">
        <v>12</v>
      </c>
      <c r="F72" s="9" t="s">
        <v>13</v>
      </c>
      <c r="G72" s="9" t="s">
        <v>14</v>
      </c>
      <c r="H72" s="9" t="s">
        <v>15</v>
      </c>
      <c r="I72" s="10" t="s">
        <v>16</v>
      </c>
      <c r="J72" s="11"/>
      <c r="K72" s="12" t="s">
        <v>12</v>
      </c>
      <c r="L72" s="13" t="s">
        <v>13</v>
      </c>
      <c r="M72" s="13" t="s">
        <v>14</v>
      </c>
      <c r="N72" s="13" t="s">
        <v>17</v>
      </c>
      <c r="O72" s="60" t="s">
        <v>46</v>
      </c>
      <c r="P72" s="14" t="s">
        <v>16</v>
      </c>
      <c r="Q72" s="11"/>
      <c r="R72" s="15"/>
      <c r="S72" s="16"/>
    </row>
    <row r="73" spans="2:19" x14ac:dyDescent="0.25">
      <c r="B73" s="122">
        <v>0</v>
      </c>
      <c r="C73" s="98">
        <f>B73*60</f>
        <v>0</v>
      </c>
      <c r="D73" s="17" t="s">
        <v>18</v>
      </c>
      <c r="E73" s="18"/>
      <c r="F73" s="19"/>
      <c r="G73" s="19">
        <f t="shared" ref="G73:G94" si="76">((F73-$B$10)/$B$9)*20</f>
        <v>-5.668471942609238</v>
      </c>
      <c r="H73" s="103">
        <f>AVERAGE(G73:G74)</f>
        <v>-5.668471942609238</v>
      </c>
      <c r="I73" s="102">
        <f>_xlfn.STDEV.P(G73,G74)</f>
        <v>0</v>
      </c>
      <c r="J73" s="20"/>
      <c r="K73" s="21"/>
      <c r="L73" s="22"/>
      <c r="M73" s="22">
        <f>((L73-$D$10)/$D$9)*20</f>
        <v>-1.9307570071339217</v>
      </c>
      <c r="N73" s="126">
        <f>AVERAGE(M73:M74)</f>
        <v>-1.9307570071339217</v>
      </c>
      <c r="O73" s="100">
        <v>0</v>
      </c>
      <c r="P73" s="121">
        <f>_xlfn.STDEV.P(M73:M74)</f>
        <v>0</v>
      </c>
      <c r="Q73" s="2"/>
      <c r="R73" s="123">
        <f>((H73-N73)/H73)*100</f>
        <v>65.938668715626022</v>
      </c>
      <c r="S73" s="124">
        <f>(N73/20)*100</f>
        <v>-9.6537850356696087</v>
      </c>
    </row>
    <row r="74" spans="2:19" x14ac:dyDescent="0.25">
      <c r="B74" s="122"/>
      <c r="C74" s="99"/>
      <c r="D74" s="23" t="s">
        <v>19</v>
      </c>
      <c r="E74" s="24"/>
      <c r="F74" s="25"/>
      <c r="G74" s="19">
        <f t="shared" si="76"/>
        <v>-5.668471942609238</v>
      </c>
      <c r="H74" s="103"/>
      <c r="I74" s="102"/>
      <c r="J74" s="26"/>
      <c r="K74" s="27"/>
      <c r="L74" s="28"/>
      <c r="M74" s="22">
        <f>((L74-$D$10)/$D$9)*20</f>
        <v>-1.9307570071339217</v>
      </c>
      <c r="N74" s="126"/>
      <c r="O74" s="101"/>
      <c r="P74" s="121"/>
      <c r="Q74" s="2"/>
      <c r="R74" s="123"/>
      <c r="S74" s="124"/>
    </row>
    <row r="75" spans="2:19" x14ac:dyDescent="0.25">
      <c r="B75" s="122">
        <v>0.75</v>
      </c>
      <c r="C75" s="98">
        <f t="shared" ref="C75" si="77">B75*60</f>
        <v>45</v>
      </c>
      <c r="D75" s="17" t="s">
        <v>18</v>
      </c>
      <c r="E75" s="18"/>
      <c r="F75" s="19"/>
      <c r="G75" s="19">
        <f t="shared" si="76"/>
        <v>-5.668471942609238</v>
      </c>
      <c r="H75" s="103">
        <f>AVERAGE(G75:G76)</f>
        <v>-5.668471942609238</v>
      </c>
      <c r="I75" s="102">
        <f>_xlfn.STDEV.P(G75,G76)</f>
        <v>0</v>
      </c>
      <c r="J75" s="20"/>
      <c r="K75" s="21">
        <v>0.85199999999999998</v>
      </c>
      <c r="L75" s="45">
        <v>401.6</v>
      </c>
      <c r="M75" s="22">
        <f>((L75-$D$10)/$D$9)*20</f>
        <v>0.78486661933258983</v>
      </c>
      <c r="N75" s="126">
        <f>AVERAGE(M75:M76)</f>
        <v>0.88933968962369436</v>
      </c>
      <c r="O75" s="100">
        <f>(N75*10^-3)*0.001*(10^6)</f>
        <v>0.88933968962369436</v>
      </c>
      <c r="P75" s="121">
        <f>_xlfn.STDEV.P(M75:M76)</f>
        <v>0.10447307029110427</v>
      </c>
      <c r="Q75" s="2"/>
      <c r="R75" s="123" t="e">
        <f>(($H$16-N75)/$H$16)*100</f>
        <v>#VALUE!</v>
      </c>
      <c r="S75" s="124">
        <f t="shared" ref="S75" si="78">(N75/20)*100</f>
        <v>4.4466984481184717</v>
      </c>
    </row>
    <row r="76" spans="2:19" x14ac:dyDescent="0.25">
      <c r="B76" s="122"/>
      <c r="C76" s="99"/>
      <c r="D76" s="23" t="s">
        <v>19</v>
      </c>
      <c r="E76" s="24"/>
      <c r="F76" s="25"/>
      <c r="G76" s="19">
        <f t="shared" si="76"/>
        <v>-5.668471942609238</v>
      </c>
      <c r="H76" s="103"/>
      <c r="I76" s="102"/>
      <c r="J76" s="26"/>
      <c r="K76" s="41">
        <v>0.85199999999999998</v>
      </c>
      <c r="L76" s="54">
        <v>432.5</v>
      </c>
      <c r="M76" s="22">
        <f>((L76-D10)/$D$9)*20</f>
        <v>0.99381275991479889</v>
      </c>
      <c r="N76" s="126"/>
      <c r="O76" s="101"/>
      <c r="P76" s="121"/>
      <c r="Q76" s="2"/>
      <c r="R76" s="123"/>
      <c r="S76" s="124"/>
    </row>
    <row r="77" spans="2:19" x14ac:dyDescent="0.25">
      <c r="B77" s="122">
        <v>1</v>
      </c>
      <c r="C77" s="98">
        <f t="shared" ref="C77" si="79">B77*60</f>
        <v>60</v>
      </c>
      <c r="D77" s="17" t="s">
        <v>18</v>
      </c>
      <c r="E77" s="18"/>
      <c r="F77" s="19"/>
      <c r="G77" s="19">
        <f t="shared" si="76"/>
        <v>-5.668471942609238</v>
      </c>
      <c r="H77" s="103">
        <f>AVERAGE(G77:G78)</f>
        <v>-5.668471942609238</v>
      </c>
      <c r="I77" s="102">
        <f>_xlfn.STDEV.P(G77,G78)</f>
        <v>0</v>
      </c>
      <c r="J77" s="20"/>
      <c r="K77" s="21">
        <v>0.85399999999999998</v>
      </c>
      <c r="L77" s="45">
        <v>551.9</v>
      </c>
      <c r="M77" s="22">
        <f t="shared" ref="M77:M94" si="80">((L77-$D$10)/$D$9)*20</f>
        <v>1.8011968759509078</v>
      </c>
      <c r="N77" s="126">
        <f>AVERAGE(M77:M78)</f>
        <v>1.6980762078642189</v>
      </c>
      <c r="O77" s="100">
        <f t="shared" ref="O77" si="81">(N77*10^-3)*0.001*(10^6)</f>
        <v>1.6980762078642189</v>
      </c>
      <c r="P77" s="121">
        <f>_xlfn.STDEV.P(M77:M78)</f>
        <v>0.10312066808668896</v>
      </c>
      <c r="Q77" s="2"/>
      <c r="R77" s="123" t="e">
        <f t="shared" ref="R77" si="82">(($H$16-N77)/$H$16)*100</f>
        <v>#VALUE!</v>
      </c>
      <c r="S77" s="124">
        <f t="shared" ref="S77" si="83">(N77/20)*100</f>
        <v>8.490381039321095</v>
      </c>
    </row>
    <row r="78" spans="2:19" x14ac:dyDescent="0.25">
      <c r="B78" s="122"/>
      <c r="C78" s="99"/>
      <c r="D78" s="23" t="s">
        <v>19</v>
      </c>
      <c r="E78" s="24"/>
      <c r="F78" s="25"/>
      <c r="G78" s="19">
        <f t="shared" si="76"/>
        <v>-5.668471942609238</v>
      </c>
      <c r="H78" s="103"/>
      <c r="I78" s="102"/>
      <c r="J78" s="26"/>
      <c r="K78" s="27">
        <v>0.85299999999999998</v>
      </c>
      <c r="L78" s="47">
        <v>521.4</v>
      </c>
      <c r="M78" s="22">
        <f t="shared" si="80"/>
        <v>1.5949555397775299</v>
      </c>
      <c r="N78" s="126"/>
      <c r="O78" s="101"/>
      <c r="P78" s="121"/>
      <c r="Q78" s="2"/>
      <c r="R78" s="123"/>
      <c r="S78" s="124"/>
    </row>
    <row r="79" spans="2:19" x14ac:dyDescent="0.25">
      <c r="B79" s="127">
        <v>1.33</v>
      </c>
      <c r="C79" s="98">
        <v>80</v>
      </c>
      <c r="D79" s="17" t="s">
        <v>18</v>
      </c>
      <c r="E79" s="18"/>
      <c r="F79" s="19"/>
      <c r="G79" s="19">
        <f t="shared" si="76"/>
        <v>-5.668471942609238</v>
      </c>
      <c r="H79" s="103">
        <f>AVERAGE(G79:G80)</f>
        <v>-5.668471942609238</v>
      </c>
      <c r="I79" s="102">
        <f>_xlfn.STDEV.P(G79,G80)</f>
        <v>0</v>
      </c>
      <c r="J79" s="2"/>
      <c r="K79" s="21">
        <v>0.84899999999999998</v>
      </c>
      <c r="L79" s="22">
        <v>559.79999999999995</v>
      </c>
      <c r="M79" s="22">
        <f t="shared" si="80"/>
        <v>1.8546167630253239</v>
      </c>
      <c r="N79" s="126">
        <f>AVERAGE(M79:M80)</f>
        <v>2.1115731818642862</v>
      </c>
      <c r="O79" s="100">
        <f t="shared" ref="O79" si="84">(N79*10^-3)*0.001*(10^6)</f>
        <v>2.1115731818642862</v>
      </c>
      <c r="P79" s="121">
        <f>_xlfn.STDEV.P(M79:M80)</f>
        <v>0.25695641883896297</v>
      </c>
      <c r="Q79" s="2"/>
      <c r="R79" s="123" t="e">
        <f t="shared" ref="R79" si="85">(($H$16-N79)/$H$16)*100</f>
        <v>#VALUE!</v>
      </c>
      <c r="S79" s="124">
        <f t="shared" ref="S79" si="86">(N79/20)*100</f>
        <v>10.557865909321432</v>
      </c>
    </row>
    <row r="80" spans="2:19" x14ac:dyDescent="0.25">
      <c r="B80" s="127"/>
      <c r="C80" s="99"/>
      <c r="D80" s="23" t="s">
        <v>19</v>
      </c>
      <c r="E80" s="24"/>
      <c r="F80" s="25"/>
      <c r="G80" s="19">
        <f t="shared" si="76"/>
        <v>-5.668471942609238</v>
      </c>
      <c r="H80" s="103"/>
      <c r="I80" s="102"/>
      <c r="J80" s="2"/>
      <c r="K80" s="27">
        <v>0.85</v>
      </c>
      <c r="L80" s="28">
        <v>635.79999999999995</v>
      </c>
      <c r="M80" s="22">
        <f t="shared" si="80"/>
        <v>2.368529600703249</v>
      </c>
      <c r="N80" s="126"/>
      <c r="O80" s="101"/>
      <c r="P80" s="121"/>
      <c r="Q80" s="2"/>
      <c r="R80" s="123"/>
      <c r="S80" s="124"/>
    </row>
    <row r="81" spans="2:19" x14ac:dyDescent="0.25">
      <c r="B81" s="122">
        <v>1.66</v>
      </c>
      <c r="C81" s="98">
        <v>100</v>
      </c>
      <c r="D81" s="29" t="s">
        <v>18</v>
      </c>
      <c r="E81" s="30"/>
      <c r="F81" s="31"/>
      <c r="G81" s="19">
        <f t="shared" si="76"/>
        <v>-5.668471942609238</v>
      </c>
      <c r="H81" s="103">
        <f>AVERAGE(G81:G82)</f>
        <v>-5.668471942609238</v>
      </c>
      <c r="I81" s="102">
        <f>_xlfn.STDEV.P(G81,G82)</f>
        <v>0</v>
      </c>
      <c r="J81" s="2"/>
      <c r="K81" s="32">
        <v>0.85699999999999998</v>
      </c>
      <c r="L81" s="33">
        <v>783.6</v>
      </c>
      <c r="M81" s="22">
        <f t="shared" si="80"/>
        <v>3.3679548297663731</v>
      </c>
      <c r="N81" s="101">
        <f>AVERAGE(M81:M82)</f>
        <v>3.0548737194441631</v>
      </c>
      <c r="O81" s="100">
        <f t="shared" ref="O81" si="87">(N81*10^-3)*0.001*(10^6)</f>
        <v>3.0548737194441631</v>
      </c>
      <c r="P81" s="121">
        <f>_xlfn.STDEV.P(M81:M82)</f>
        <v>0.31308111032221259</v>
      </c>
      <c r="Q81" s="2"/>
      <c r="R81" s="123" t="e">
        <f t="shared" ref="R81" si="88">(($H$16-N81)/$H$16)*100</f>
        <v>#VALUE!</v>
      </c>
      <c r="S81" s="124">
        <f t="shared" ref="S81" si="89">(N81/20)*100</f>
        <v>15.274368597220816</v>
      </c>
    </row>
    <row r="82" spans="2:19" x14ac:dyDescent="0.25">
      <c r="B82" s="122"/>
      <c r="C82" s="99"/>
      <c r="D82" s="23" t="s">
        <v>19</v>
      </c>
      <c r="E82" s="24"/>
      <c r="F82" s="25"/>
      <c r="G82" s="19">
        <f t="shared" si="76"/>
        <v>-5.668471942609238</v>
      </c>
      <c r="H82" s="103"/>
      <c r="I82" s="102"/>
      <c r="J82" s="26"/>
      <c r="K82" s="27">
        <v>0.85899999999999999</v>
      </c>
      <c r="L82" s="28">
        <v>691</v>
      </c>
      <c r="M82" s="22">
        <f t="shared" si="80"/>
        <v>2.7417926091219531</v>
      </c>
      <c r="N82" s="101"/>
      <c r="O82" s="101"/>
      <c r="P82" s="121"/>
      <c r="Q82" s="2"/>
      <c r="R82" s="123"/>
      <c r="S82" s="124"/>
    </row>
    <row r="83" spans="2:19" x14ac:dyDescent="0.25">
      <c r="B83" s="122">
        <v>2</v>
      </c>
      <c r="C83" s="98">
        <f t="shared" ref="C83" si="90">B83*60</f>
        <v>120</v>
      </c>
      <c r="D83" s="29" t="s">
        <v>18</v>
      </c>
      <c r="E83" s="30"/>
      <c r="F83" s="31"/>
      <c r="G83" s="19">
        <f t="shared" si="76"/>
        <v>-5.668471942609238</v>
      </c>
      <c r="H83" s="103">
        <f>AVERAGE(G83:G84)</f>
        <v>-5.668471942609238</v>
      </c>
      <c r="I83" s="102">
        <f>_xlfn.STDEV.P(G83,G84)</f>
        <v>0</v>
      </c>
      <c r="J83" s="2"/>
      <c r="K83" s="32">
        <v>0.85099999999999998</v>
      </c>
      <c r="L83" s="33">
        <v>794.2</v>
      </c>
      <c r="M83" s="22">
        <f t="shared" si="80"/>
        <v>3.4396321466003998</v>
      </c>
      <c r="N83" s="101">
        <f>AVERAGE(M83:M84)</f>
        <v>3.1191128241539041</v>
      </c>
      <c r="O83" s="100">
        <f t="shared" ref="O83" si="91">(N83*10^-3)*0.001*(10^6)</f>
        <v>3.1191128241539046</v>
      </c>
      <c r="P83" s="121">
        <f>_xlfn.STDEV.P(M83:M84)</f>
        <v>0.32051932244649517</v>
      </c>
      <c r="Q83" s="2"/>
      <c r="R83" s="123" t="e">
        <f t="shared" ref="R83" si="92">(($H$16-N83)/$H$16)*100</f>
        <v>#VALUE!</v>
      </c>
      <c r="S83" s="124">
        <f t="shared" ref="S83" si="93">(N83/20)*100</f>
        <v>15.59556412076952</v>
      </c>
    </row>
    <row r="84" spans="2:19" x14ac:dyDescent="0.25">
      <c r="B84" s="122"/>
      <c r="C84" s="99"/>
      <c r="D84" s="23" t="s">
        <v>19</v>
      </c>
      <c r="E84" s="24"/>
      <c r="F84" s="25"/>
      <c r="G84" s="19">
        <f t="shared" si="76"/>
        <v>-5.668471942609238</v>
      </c>
      <c r="H84" s="103"/>
      <c r="I84" s="102"/>
      <c r="J84" s="26"/>
      <c r="K84" s="27">
        <v>0.85399999999999998</v>
      </c>
      <c r="L84" s="28">
        <v>699.4</v>
      </c>
      <c r="M84" s="22">
        <f t="shared" si="80"/>
        <v>2.7985935017074084</v>
      </c>
      <c r="N84" s="101"/>
      <c r="O84" s="101"/>
      <c r="P84" s="121"/>
      <c r="Q84" s="2"/>
      <c r="R84" s="123"/>
      <c r="S84" s="124"/>
    </row>
    <row r="85" spans="2:19" x14ac:dyDescent="0.25">
      <c r="B85" s="122">
        <v>2.5</v>
      </c>
      <c r="C85" s="98">
        <f t="shared" ref="C85" si="94">B85*60</f>
        <v>150</v>
      </c>
      <c r="D85" s="29" t="s">
        <v>18</v>
      </c>
      <c r="E85" s="30"/>
      <c r="F85" s="31"/>
      <c r="G85" s="19">
        <f t="shared" si="76"/>
        <v>-5.668471942609238</v>
      </c>
      <c r="H85" s="103">
        <f>AVERAGE(G85:G86)</f>
        <v>-5.668471942609238</v>
      </c>
      <c r="I85" s="102">
        <f>_xlfn.STDEV.P(G85,G86)</f>
        <v>0</v>
      </c>
      <c r="J85" s="2"/>
      <c r="K85" s="32">
        <v>0.85</v>
      </c>
      <c r="L85" s="33">
        <v>832.1</v>
      </c>
      <c r="M85" s="22">
        <f t="shared" si="80"/>
        <v>3.6959123643371545</v>
      </c>
      <c r="N85" s="101">
        <f>AVERAGE(M85:M86)</f>
        <v>3.5620245461000106</v>
      </c>
      <c r="O85" s="100">
        <f t="shared" ref="O85" si="95">(N85*10^-3)*0.001*(10^6)</f>
        <v>3.5620245461000106</v>
      </c>
      <c r="P85" s="121">
        <f>_xlfn.STDEV.P(M85:M86)</f>
        <v>0.13388781823714391</v>
      </c>
      <c r="Q85" s="2"/>
      <c r="R85" s="123" t="e">
        <f t="shared" ref="R85" si="96">(($H$16-N85)/$H$16)*100</f>
        <v>#VALUE!</v>
      </c>
      <c r="S85" s="124">
        <f t="shared" ref="S85" si="97">(N85/20)*100</f>
        <v>17.810122730500051</v>
      </c>
    </row>
    <row r="86" spans="2:19" x14ac:dyDescent="0.25">
      <c r="B86" s="122"/>
      <c r="C86" s="99"/>
      <c r="D86" s="23" t="s">
        <v>19</v>
      </c>
      <c r="E86" s="24"/>
      <c r="F86" s="25"/>
      <c r="G86" s="19">
        <f t="shared" si="76"/>
        <v>-5.668471942609238</v>
      </c>
      <c r="H86" s="103"/>
      <c r="I86" s="102"/>
      <c r="J86" s="26"/>
      <c r="K86" s="27">
        <v>0.85</v>
      </c>
      <c r="L86" s="28">
        <v>792.5</v>
      </c>
      <c r="M86" s="22">
        <f t="shared" si="80"/>
        <v>3.4281367278628667</v>
      </c>
      <c r="N86" s="101"/>
      <c r="O86" s="101"/>
      <c r="P86" s="121"/>
      <c r="Q86" s="2"/>
      <c r="R86" s="123"/>
      <c r="S86" s="124"/>
    </row>
    <row r="87" spans="2:19" x14ac:dyDescent="0.25">
      <c r="B87" s="122">
        <v>3.5</v>
      </c>
      <c r="C87" s="98">
        <f t="shared" ref="C87" si="98">B87*60</f>
        <v>210</v>
      </c>
      <c r="D87" s="29" t="s">
        <v>18</v>
      </c>
      <c r="E87" s="30"/>
      <c r="F87" s="31"/>
      <c r="G87" s="19">
        <f t="shared" si="76"/>
        <v>-5.668471942609238</v>
      </c>
      <c r="H87" s="103">
        <f>AVERAGE(G87:G88)</f>
        <v>-5.668471942609238</v>
      </c>
      <c r="I87" s="102">
        <f>_xlfn.STDEV.P(G87,G88)</f>
        <v>0</v>
      </c>
      <c r="J87" s="2"/>
      <c r="K87" s="32">
        <v>0.85</v>
      </c>
      <c r="L87" s="33">
        <v>874.1</v>
      </c>
      <c r="M87" s="22">
        <f t="shared" si="80"/>
        <v>3.9799168272644292</v>
      </c>
      <c r="N87" s="101">
        <f>AVERAGE(M87:M88)</f>
        <v>3.8054569428948177</v>
      </c>
      <c r="O87" s="100">
        <f t="shared" ref="O87" si="99">(N87*10^-3)*0.001*(10^6)</f>
        <v>3.8054569428948182</v>
      </c>
      <c r="P87" s="121">
        <f>_xlfn.STDEV.P(M87:M88)</f>
        <v>0.17445988436961168</v>
      </c>
      <c r="Q87" s="2"/>
      <c r="R87" s="123" t="e">
        <f t="shared" ref="R87" si="100">(($H$16-N87)/$H$16)*100</f>
        <v>#VALUE!</v>
      </c>
      <c r="S87" s="124">
        <f t="shared" ref="S87" si="101">(N87/20)*100</f>
        <v>19.027284714474089</v>
      </c>
    </row>
    <row r="88" spans="2:19" x14ac:dyDescent="0.25">
      <c r="B88" s="122"/>
      <c r="C88" s="99"/>
      <c r="D88" s="23" t="s">
        <v>19</v>
      </c>
      <c r="E88" s="24"/>
      <c r="F88" s="25"/>
      <c r="G88" s="19">
        <f t="shared" si="76"/>
        <v>-5.668471942609238</v>
      </c>
      <c r="H88" s="103"/>
      <c r="I88" s="102"/>
      <c r="J88" s="26"/>
      <c r="K88" s="27">
        <v>0.85</v>
      </c>
      <c r="L88" s="28">
        <v>822.5</v>
      </c>
      <c r="M88" s="22">
        <f t="shared" si="80"/>
        <v>3.6309970585252058</v>
      </c>
      <c r="N88" s="101"/>
      <c r="O88" s="101"/>
      <c r="P88" s="121"/>
      <c r="Q88" s="2"/>
      <c r="R88" s="123"/>
      <c r="S88" s="124"/>
    </row>
    <row r="89" spans="2:19" x14ac:dyDescent="0.25">
      <c r="B89" s="122">
        <v>5</v>
      </c>
      <c r="C89" s="98">
        <f t="shared" ref="C89" si="102">B89*60</f>
        <v>300</v>
      </c>
      <c r="D89" s="29" t="s">
        <v>18</v>
      </c>
      <c r="E89" s="30"/>
      <c r="F89" s="31"/>
      <c r="G89" s="19">
        <f t="shared" si="76"/>
        <v>-5.668471942609238</v>
      </c>
      <c r="H89" s="103">
        <f>AVERAGE(G89:G90)</f>
        <v>-5.668471942609238</v>
      </c>
      <c r="I89" s="102">
        <f>_xlfn.STDEV.P(G89,G90)</f>
        <v>0</v>
      </c>
      <c r="J89" s="2"/>
      <c r="K89" s="32">
        <v>0.85</v>
      </c>
      <c r="L89" s="33">
        <v>913.5</v>
      </c>
      <c r="M89" s="22">
        <f t="shared" si="80"/>
        <v>4.2463400615343003</v>
      </c>
      <c r="N89" s="101">
        <f>AVERAGE(M89:M90)</f>
        <v>4.3041552557730665</v>
      </c>
      <c r="O89" s="100">
        <f t="shared" ref="O89" si="103">(N89*10^-3)*0.001*(10^6)</f>
        <v>4.3041552557730665</v>
      </c>
      <c r="P89" s="121">
        <f>_xlfn.STDEV.P(M89:M90)</f>
        <v>5.7815194238766576E-2</v>
      </c>
      <c r="Q89" s="2"/>
      <c r="R89" s="123" t="e">
        <f t="shared" ref="R89" si="104">(($H$16-N89)/$H$16)*100</f>
        <v>#VALUE!</v>
      </c>
      <c r="S89" s="124">
        <f t="shared" ref="S89" si="105">(N89/20)*100</f>
        <v>21.520776278865334</v>
      </c>
    </row>
    <row r="90" spans="2:19" x14ac:dyDescent="0.25">
      <c r="B90" s="122"/>
      <c r="C90" s="99"/>
      <c r="D90" s="23" t="s">
        <v>19</v>
      </c>
      <c r="E90" s="24"/>
      <c r="F90" s="25"/>
      <c r="G90" s="19">
        <f t="shared" si="76"/>
        <v>-5.668471942609238</v>
      </c>
      <c r="H90" s="103"/>
      <c r="I90" s="102"/>
      <c r="J90" s="26"/>
      <c r="K90" s="27">
        <v>0.85</v>
      </c>
      <c r="L90" s="28">
        <v>930.6</v>
      </c>
      <c r="M90" s="22">
        <f t="shared" si="80"/>
        <v>4.3619704500118335</v>
      </c>
      <c r="N90" s="101"/>
      <c r="O90" s="101"/>
      <c r="P90" s="121"/>
      <c r="Q90" s="2"/>
      <c r="R90" s="123"/>
      <c r="S90" s="124"/>
    </row>
    <row r="91" spans="2:19" x14ac:dyDescent="0.25">
      <c r="B91" s="127">
        <v>22</v>
      </c>
      <c r="C91" s="98">
        <f t="shared" ref="C91" si="106">B91*60</f>
        <v>1320</v>
      </c>
      <c r="D91" s="29" t="s">
        <v>18</v>
      </c>
      <c r="E91" s="30"/>
      <c r="F91" s="31"/>
      <c r="G91" s="19">
        <f t="shared" si="76"/>
        <v>-5.668471942609238</v>
      </c>
      <c r="H91" s="103">
        <f>AVERAGE(G91:G92)</f>
        <v>-5.668471942609238</v>
      </c>
      <c r="I91" s="102">
        <f>_xlfn.STDEV.P(G91,G92)</f>
        <v>0</v>
      </c>
      <c r="J91" s="2"/>
      <c r="K91" s="32">
        <v>0.85899999999999999</v>
      </c>
      <c r="L91" s="33">
        <v>1401.5</v>
      </c>
      <c r="M91" s="22">
        <f t="shared" si="80"/>
        <v>7.5462014403083488</v>
      </c>
      <c r="N91" s="101">
        <f>AVERAGE(M91:M92)</f>
        <v>7.1418331811880869</v>
      </c>
      <c r="O91" s="100">
        <f t="shared" ref="O91" si="107">(N91*10^-3)*0.001*(10^6)</f>
        <v>7.1418331811880877</v>
      </c>
      <c r="P91" s="121">
        <f>_xlfn.STDEV.P(M91:M92)</f>
        <v>0.40436825912026242</v>
      </c>
      <c r="Q91" s="2"/>
      <c r="R91" s="123" t="e">
        <f t="shared" ref="R91" si="108">(($H$16-N91)/$H$16)*100</f>
        <v>#VALUE!</v>
      </c>
      <c r="S91" s="124">
        <f t="shared" ref="S91" si="109">(N91/20)*100</f>
        <v>35.709165905940431</v>
      </c>
    </row>
    <row r="92" spans="2:19" x14ac:dyDescent="0.25">
      <c r="B92" s="127"/>
      <c r="C92" s="99"/>
      <c r="D92" s="23" t="s">
        <v>19</v>
      </c>
      <c r="E92" s="24"/>
      <c r="F92" s="25"/>
      <c r="G92" s="19">
        <f t="shared" si="76"/>
        <v>-5.668471942609238</v>
      </c>
      <c r="H92" s="103"/>
      <c r="I92" s="102"/>
      <c r="J92" s="26"/>
      <c r="K92" s="27">
        <v>0.85899999999999999</v>
      </c>
      <c r="L92" s="28">
        <v>1281.9000000000001</v>
      </c>
      <c r="M92" s="22">
        <f t="shared" si="80"/>
        <v>6.737464922067824</v>
      </c>
      <c r="N92" s="101"/>
      <c r="O92" s="101"/>
      <c r="P92" s="121"/>
      <c r="Q92" s="2"/>
      <c r="R92" s="123"/>
      <c r="S92" s="124"/>
    </row>
    <row r="93" spans="2:19" x14ac:dyDescent="0.25">
      <c r="B93" s="127">
        <v>24</v>
      </c>
      <c r="C93" s="98">
        <f t="shared" ref="C93" si="110">B93*60</f>
        <v>1440</v>
      </c>
      <c r="D93" s="29" t="s">
        <v>18</v>
      </c>
      <c r="E93" s="30"/>
      <c r="F93" s="31"/>
      <c r="G93" s="19">
        <f t="shared" si="76"/>
        <v>-5.668471942609238</v>
      </c>
      <c r="H93" s="103">
        <f>AVERAGE(G93:G94)</f>
        <v>-5.668471942609238</v>
      </c>
      <c r="I93" s="102">
        <f>_xlfn.STDEV.P(G93,G94)</f>
        <v>0</v>
      </c>
      <c r="J93" s="2"/>
      <c r="K93" s="32">
        <v>0.85099999999999998</v>
      </c>
      <c r="L93" s="33">
        <v>1397.7</v>
      </c>
      <c r="M93" s="22">
        <f t="shared" si="80"/>
        <v>7.5205057984244528</v>
      </c>
      <c r="N93" s="101">
        <f>AVERAGE(M93:M94)</f>
        <v>6.5149947594414588</v>
      </c>
      <c r="O93" s="100">
        <f t="shared" ref="O93" si="111">(N93*10^-3)*0.001*(10^6)</f>
        <v>6.5149947594414588</v>
      </c>
      <c r="P93" s="121">
        <f>_xlfn.STDEV.P(M93:M94)</f>
        <v>1.0055110389829911</v>
      </c>
      <c r="Q93" s="2"/>
      <c r="R93" s="123" t="e">
        <f t="shared" ref="R93" si="112">(($H$16-N93)/$H$16)*100</f>
        <v>#VALUE!</v>
      </c>
      <c r="S93" s="124">
        <f t="shared" ref="S93" si="113">(N93/20)*100</f>
        <v>32.574973797207299</v>
      </c>
    </row>
    <row r="94" spans="2:19" x14ac:dyDescent="0.25">
      <c r="B94" s="127"/>
      <c r="C94" s="99"/>
      <c r="D94" s="23" t="s">
        <v>19</v>
      </c>
      <c r="E94" s="24"/>
      <c r="F94" s="25"/>
      <c r="G94" s="61">
        <f t="shared" si="76"/>
        <v>-5.668471942609238</v>
      </c>
      <c r="H94" s="103"/>
      <c r="I94" s="102"/>
      <c r="J94" s="26"/>
      <c r="K94" s="27">
        <v>0.84899999999999998</v>
      </c>
      <c r="L94" s="28">
        <v>1100.3</v>
      </c>
      <c r="M94" s="53">
        <f t="shared" si="80"/>
        <v>5.5094837204584648</v>
      </c>
      <c r="N94" s="101"/>
      <c r="O94" s="101"/>
      <c r="P94" s="121"/>
      <c r="Q94" s="2"/>
      <c r="R94" s="123"/>
      <c r="S94" s="124"/>
    </row>
    <row r="99" spans="2:19" ht="15.75" x14ac:dyDescent="0.25">
      <c r="B99" s="128" t="s">
        <v>34</v>
      </c>
      <c r="C99" s="128"/>
      <c r="D99" s="128"/>
      <c r="E99" s="128"/>
      <c r="F99" s="128"/>
      <c r="M99" s="2"/>
      <c r="N99" s="2"/>
      <c r="O99" s="2"/>
    </row>
    <row r="100" spans="2:19" x14ac:dyDescent="0.25">
      <c r="M100" s="2"/>
      <c r="N100" s="2"/>
      <c r="O100" s="2"/>
      <c r="R100" s="2"/>
      <c r="S100" s="2"/>
    </row>
    <row r="101" spans="2:19" x14ac:dyDescent="0.25">
      <c r="B101" s="122" t="s">
        <v>7</v>
      </c>
      <c r="C101" s="98" t="s">
        <v>44</v>
      </c>
      <c r="D101" s="129" t="s">
        <v>8</v>
      </c>
      <c r="E101" s="116" t="s">
        <v>9</v>
      </c>
      <c r="F101" s="116"/>
      <c r="G101" s="116"/>
      <c r="H101" s="116"/>
      <c r="I101" s="116"/>
      <c r="J101" s="5"/>
      <c r="K101" s="117" t="s">
        <v>4</v>
      </c>
      <c r="L101" s="117"/>
      <c r="M101" s="117"/>
      <c r="N101" s="117"/>
      <c r="O101" s="117"/>
      <c r="P101" s="117"/>
      <c r="Q101" s="5"/>
      <c r="R101" s="6" t="s">
        <v>10</v>
      </c>
      <c r="S101" s="7" t="s">
        <v>11</v>
      </c>
    </row>
    <row r="102" spans="2:19" x14ac:dyDescent="0.25">
      <c r="B102" s="122"/>
      <c r="C102" s="99"/>
      <c r="D102" s="129"/>
      <c r="E102" s="8" t="s">
        <v>12</v>
      </c>
      <c r="F102" s="9" t="s">
        <v>13</v>
      </c>
      <c r="G102" s="9" t="s">
        <v>14</v>
      </c>
      <c r="H102" s="9" t="s">
        <v>15</v>
      </c>
      <c r="I102" s="10" t="s">
        <v>16</v>
      </c>
      <c r="J102" s="11"/>
      <c r="K102" s="12" t="s">
        <v>12</v>
      </c>
      <c r="L102" s="13" t="s">
        <v>13</v>
      </c>
      <c r="M102" s="13" t="s">
        <v>14</v>
      </c>
      <c r="N102" s="13" t="s">
        <v>17</v>
      </c>
      <c r="O102" s="60" t="s">
        <v>46</v>
      </c>
      <c r="P102" s="14" t="s">
        <v>16</v>
      </c>
      <c r="Q102" s="11"/>
      <c r="R102" s="15"/>
      <c r="S102" s="16"/>
    </row>
    <row r="103" spans="2:19" x14ac:dyDescent="0.25">
      <c r="B103" s="122">
        <v>0</v>
      </c>
      <c r="C103" s="98">
        <f>B103*60</f>
        <v>0</v>
      </c>
      <c r="D103" s="17" t="s">
        <v>18</v>
      </c>
      <c r="E103" s="18"/>
      <c r="F103" s="19"/>
      <c r="G103" s="19">
        <f t="shared" ref="G103:G122" si="114">((F103-$B$10)/$B$9)*20</f>
        <v>-5.668471942609238</v>
      </c>
      <c r="H103" s="103">
        <f>AVERAGE(G103:G104)</f>
        <v>-5.668471942609238</v>
      </c>
      <c r="I103" s="102">
        <f>_xlfn.STDEV.P(G103,G104)</f>
        <v>0</v>
      </c>
      <c r="J103" s="20"/>
      <c r="K103" s="21"/>
      <c r="L103" s="22"/>
      <c r="M103" s="22">
        <f t="shared" ref="M103:M122" si="115">((L103-$D$10)/$D$9)*20</f>
        <v>-1.9307570071339217</v>
      </c>
      <c r="N103" s="126">
        <f>AVERAGE(M103:M104)</f>
        <v>-1.9307570071339217</v>
      </c>
      <c r="O103" s="100">
        <v>0</v>
      </c>
      <c r="P103" s="121">
        <f>_xlfn.STDEV.P(M103:M104)</f>
        <v>0</v>
      </c>
      <c r="Q103" s="2"/>
      <c r="R103" s="123">
        <f>((H103-N103)/H103)*100</f>
        <v>65.938668715626022</v>
      </c>
      <c r="S103" s="124">
        <f>(N103/20)*100</f>
        <v>-9.6537850356696087</v>
      </c>
    </row>
    <row r="104" spans="2:19" x14ac:dyDescent="0.25">
      <c r="B104" s="122"/>
      <c r="C104" s="99"/>
      <c r="D104" s="23" t="s">
        <v>19</v>
      </c>
      <c r="E104" s="24"/>
      <c r="F104" s="25"/>
      <c r="G104" s="19">
        <f t="shared" si="114"/>
        <v>-5.668471942609238</v>
      </c>
      <c r="H104" s="103"/>
      <c r="I104" s="102"/>
      <c r="J104" s="26"/>
      <c r="K104" s="27"/>
      <c r="L104" s="28"/>
      <c r="M104" s="22">
        <f t="shared" si="115"/>
        <v>-1.9307570071339217</v>
      </c>
      <c r="N104" s="126"/>
      <c r="O104" s="101"/>
      <c r="P104" s="121"/>
      <c r="Q104" s="2"/>
      <c r="R104" s="123"/>
      <c r="S104" s="124"/>
    </row>
    <row r="105" spans="2:19" x14ac:dyDescent="0.25">
      <c r="B105" s="122">
        <v>0.75</v>
      </c>
      <c r="C105" s="98">
        <f t="shared" ref="C105" si="116">B105*60</f>
        <v>45</v>
      </c>
      <c r="D105" s="17" t="s">
        <v>18</v>
      </c>
      <c r="E105" s="18"/>
      <c r="F105" s="19"/>
      <c r="G105" s="19">
        <f t="shared" si="114"/>
        <v>-5.668471942609238</v>
      </c>
      <c r="H105" s="103">
        <f>AVERAGE(G105:G106)</f>
        <v>-5.668471942609238</v>
      </c>
      <c r="I105" s="102">
        <f>_xlfn.STDEV.P(G105,G106)</f>
        <v>0</v>
      </c>
      <c r="J105" s="20"/>
      <c r="K105" s="21">
        <v>0.85599999999999998</v>
      </c>
      <c r="L105" s="45">
        <v>555.20000000000005</v>
      </c>
      <c r="M105" s="22">
        <f t="shared" si="115"/>
        <v>1.8235115123237657</v>
      </c>
      <c r="N105" s="126">
        <f>AVERAGE(M105:M106)</f>
        <v>1.838387936572337</v>
      </c>
      <c r="O105" s="100">
        <f>(N105*10^-3)*0.001*(10^6)</f>
        <v>1.838387936572337</v>
      </c>
      <c r="P105" s="121">
        <f>_xlfn.STDEV.P(M105:M106)</f>
        <v>1.4876424248571385E-2</v>
      </c>
      <c r="Q105" s="2"/>
      <c r="R105" s="123" t="e">
        <f>(($H$16-N105)/$H$16)*100</f>
        <v>#VALUE!</v>
      </c>
      <c r="S105" s="124">
        <f t="shared" ref="S105" si="117">(N105/20)*100</f>
        <v>9.1919396828616851</v>
      </c>
    </row>
    <row r="106" spans="2:19" x14ac:dyDescent="0.25">
      <c r="B106" s="122"/>
      <c r="C106" s="99"/>
      <c r="D106" s="23" t="s">
        <v>19</v>
      </c>
      <c r="E106" s="24"/>
      <c r="F106" s="25"/>
      <c r="G106" s="19">
        <f t="shared" si="114"/>
        <v>-5.668471942609238</v>
      </c>
      <c r="H106" s="103"/>
      <c r="I106" s="102"/>
      <c r="J106" s="26"/>
      <c r="K106" s="41">
        <v>0.85699999999999998</v>
      </c>
      <c r="L106" s="54">
        <v>559.6</v>
      </c>
      <c r="M106" s="22">
        <f t="shared" si="115"/>
        <v>1.8532643608209085</v>
      </c>
      <c r="N106" s="126"/>
      <c r="O106" s="101"/>
      <c r="P106" s="121"/>
      <c r="Q106" s="2"/>
      <c r="R106" s="123"/>
      <c r="S106" s="124"/>
    </row>
    <row r="107" spans="2:19" x14ac:dyDescent="0.25">
      <c r="B107" s="122">
        <v>1</v>
      </c>
      <c r="C107" s="98">
        <f t="shared" ref="C107" si="118">B107*60</f>
        <v>60</v>
      </c>
      <c r="D107" s="17" t="s">
        <v>18</v>
      </c>
      <c r="E107" s="18"/>
      <c r="F107" s="19"/>
      <c r="G107" s="19">
        <f t="shared" si="114"/>
        <v>-5.668471942609238</v>
      </c>
      <c r="H107" s="103">
        <f>AVERAGE(G107:G108)</f>
        <v>-5.668471942609238</v>
      </c>
      <c r="I107" s="102">
        <f>_xlfn.STDEV.P(G107,G108)</f>
        <v>0</v>
      </c>
      <c r="J107" s="20"/>
      <c r="K107" s="21">
        <v>0.85599999999999998</v>
      </c>
      <c r="L107" s="22">
        <v>694.9</v>
      </c>
      <c r="M107" s="22">
        <f t="shared" si="115"/>
        <v>2.7681644521080573</v>
      </c>
      <c r="N107" s="126">
        <f>AVERAGE(M107:M108)</f>
        <v>2.9145619907360452</v>
      </c>
      <c r="O107" s="100">
        <f t="shared" ref="O107" si="119">(N107*10^-3)*0.001*(10^6)</f>
        <v>2.9145619907360452</v>
      </c>
      <c r="P107" s="121">
        <f>_xlfn.STDEV.P(M107:M108)</f>
        <v>0.1463975386279881</v>
      </c>
      <c r="Q107" s="2"/>
      <c r="R107" s="123" t="e">
        <f t="shared" ref="R107" si="120">(($H$16-N107)/$H$16)*100</f>
        <v>#VALUE!</v>
      </c>
      <c r="S107" s="124">
        <f t="shared" ref="S107" si="121">(N107/20)*100</f>
        <v>14.572809953680228</v>
      </c>
    </row>
    <row r="108" spans="2:19" x14ac:dyDescent="0.25">
      <c r="B108" s="122"/>
      <c r="C108" s="99"/>
      <c r="D108" s="23" t="s">
        <v>19</v>
      </c>
      <c r="E108" s="24"/>
      <c r="F108" s="25"/>
      <c r="G108" s="19">
        <f t="shared" si="114"/>
        <v>-5.668471942609238</v>
      </c>
      <c r="H108" s="103"/>
      <c r="I108" s="102"/>
      <c r="J108" s="26"/>
      <c r="K108" s="27">
        <v>0.86</v>
      </c>
      <c r="L108" s="28">
        <v>738.2</v>
      </c>
      <c r="M108" s="22">
        <f t="shared" si="115"/>
        <v>3.0609595293640335</v>
      </c>
      <c r="N108" s="126"/>
      <c r="O108" s="101"/>
      <c r="P108" s="121"/>
      <c r="Q108" s="2"/>
      <c r="R108" s="123"/>
      <c r="S108" s="124"/>
    </row>
    <row r="109" spans="2:19" x14ac:dyDescent="0.25">
      <c r="B109" s="127">
        <v>1.33</v>
      </c>
      <c r="C109" s="98">
        <v>80</v>
      </c>
      <c r="D109" s="17" t="s">
        <v>18</v>
      </c>
      <c r="E109" s="18"/>
      <c r="F109" s="19"/>
      <c r="G109" s="19">
        <f t="shared" si="114"/>
        <v>-5.668471942609238</v>
      </c>
      <c r="H109" s="103">
        <f>AVERAGE(G109:G110)</f>
        <v>-5.668471942609238</v>
      </c>
      <c r="I109" s="102">
        <f>_xlfn.STDEV.P(G109,G110)</f>
        <v>0</v>
      </c>
      <c r="J109" s="2"/>
      <c r="K109" s="21">
        <v>0.85799999999999998</v>
      </c>
      <c r="L109" s="22">
        <v>886.5</v>
      </c>
      <c r="M109" s="22">
        <f t="shared" si="115"/>
        <v>4.0637657639381954</v>
      </c>
      <c r="N109" s="126">
        <f>AVERAGE(M109:M110)</f>
        <v>4.1178618521148191</v>
      </c>
      <c r="O109" s="100">
        <f t="shared" ref="O109" si="122">(N109*10^-3)*0.001*(10^6)</f>
        <v>4.11786185211482</v>
      </c>
      <c r="P109" s="121">
        <f>_xlfn.STDEV.P(M109:M110)</f>
        <v>5.4096088176623702E-2</v>
      </c>
      <c r="Q109" s="2"/>
      <c r="R109" s="123" t="e">
        <f t="shared" ref="R109" si="123">(($H$16-N109)/$H$16)*100</f>
        <v>#VALUE!</v>
      </c>
      <c r="S109" s="124">
        <f t="shared" ref="S109" si="124">(N109/20)*100</f>
        <v>20.589309260574097</v>
      </c>
    </row>
    <row r="110" spans="2:19" x14ac:dyDescent="0.25">
      <c r="B110" s="127"/>
      <c r="C110" s="99"/>
      <c r="D110" s="23" t="s">
        <v>19</v>
      </c>
      <c r="E110" s="24"/>
      <c r="F110" s="25"/>
      <c r="G110" s="19">
        <f t="shared" si="114"/>
        <v>-5.668471942609238</v>
      </c>
      <c r="H110" s="103"/>
      <c r="I110" s="102"/>
      <c r="J110" s="2"/>
      <c r="K110" s="27">
        <v>0.85899999999999999</v>
      </c>
      <c r="L110" s="28">
        <v>902.5</v>
      </c>
      <c r="M110" s="22">
        <f t="shared" si="115"/>
        <v>4.1719579402914428</v>
      </c>
      <c r="N110" s="126"/>
      <c r="O110" s="101"/>
      <c r="P110" s="121"/>
      <c r="Q110" s="2"/>
      <c r="R110" s="123"/>
      <c r="S110" s="124"/>
    </row>
    <row r="111" spans="2:19" x14ac:dyDescent="0.25">
      <c r="B111" s="122">
        <v>1.66</v>
      </c>
      <c r="C111" s="98">
        <v>100</v>
      </c>
      <c r="D111" s="29" t="s">
        <v>18</v>
      </c>
      <c r="E111" s="30"/>
      <c r="F111" s="31"/>
      <c r="G111" s="19">
        <f t="shared" si="114"/>
        <v>-5.668471942609238</v>
      </c>
      <c r="H111" s="103">
        <f>AVERAGE(G111:G112)</f>
        <v>-5.668471942609238</v>
      </c>
      <c r="I111" s="102">
        <f>_xlfn.STDEV.P(G111,G112)</f>
        <v>0</v>
      </c>
      <c r="J111" s="2"/>
      <c r="K111" s="32">
        <v>0.85699999999999998</v>
      </c>
      <c r="L111" s="33">
        <v>966.2</v>
      </c>
      <c r="M111" s="22">
        <f t="shared" si="115"/>
        <v>4.6026980423978099</v>
      </c>
      <c r="N111" s="101">
        <f>AVERAGE(M111:M112)</f>
        <v>4.8508638469080712</v>
      </c>
      <c r="O111" s="100">
        <f t="shared" ref="O111" si="125">(N111*10^-3)*0.001*(10^6)</f>
        <v>4.8508638469080712</v>
      </c>
      <c r="P111" s="121">
        <f>_xlfn.STDEV.P(M111:M112)</f>
        <v>0.24816580451026127</v>
      </c>
      <c r="Q111" s="2"/>
      <c r="R111" s="123" t="e">
        <f t="shared" ref="R111" si="126">(($H$16-N111)/$H$16)*100</f>
        <v>#VALUE!</v>
      </c>
      <c r="S111" s="124">
        <f t="shared" ref="S111" si="127">(N111/20)*100</f>
        <v>24.254319234540354</v>
      </c>
    </row>
    <row r="112" spans="2:19" x14ac:dyDescent="0.25">
      <c r="B112" s="122"/>
      <c r="C112" s="99"/>
      <c r="D112" s="23" t="s">
        <v>19</v>
      </c>
      <c r="E112" s="24"/>
      <c r="F112" s="25"/>
      <c r="G112" s="19">
        <f t="shared" si="114"/>
        <v>-5.668471942609238</v>
      </c>
      <c r="H112" s="103"/>
      <c r="I112" s="102"/>
      <c r="J112" s="26"/>
      <c r="K112" s="27">
        <v>0.85699999999999998</v>
      </c>
      <c r="L112" s="28">
        <v>1039.5999999999999</v>
      </c>
      <c r="M112" s="22">
        <f t="shared" si="115"/>
        <v>5.0990296514183324</v>
      </c>
      <c r="N112" s="101"/>
      <c r="O112" s="101"/>
      <c r="P112" s="121"/>
      <c r="Q112" s="2"/>
      <c r="R112" s="123"/>
      <c r="S112" s="124"/>
    </row>
    <row r="113" spans="2:19" x14ac:dyDescent="0.25">
      <c r="B113" s="122">
        <v>2</v>
      </c>
      <c r="C113" s="98">
        <f t="shared" ref="C113" si="128">B113*60</f>
        <v>120</v>
      </c>
      <c r="D113" s="29" t="s">
        <v>18</v>
      </c>
      <c r="E113" s="30"/>
      <c r="F113" s="31"/>
      <c r="G113" s="19">
        <f t="shared" si="114"/>
        <v>-5.668471942609238</v>
      </c>
      <c r="H113" s="103">
        <f>AVERAGE(G113:G114)</f>
        <v>-5.668471942609238</v>
      </c>
      <c r="I113" s="102">
        <f>_xlfn.STDEV.P(G113,G114)</f>
        <v>0</v>
      </c>
      <c r="J113" s="2"/>
      <c r="K113" s="32">
        <v>0.85799999999999998</v>
      </c>
      <c r="L113" s="33">
        <v>1059.7</v>
      </c>
      <c r="M113" s="22">
        <f t="shared" si="115"/>
        <v>5.2349460729621002</v>
      </c>
      <c r="N113" s="101">
        <f>AVERAGE(M113:M114)</f>
        <v>5.3387429421509971</v>
      </c>
      <c r="O113" s="100">
        <f t="shared" ref="O113" si="129">(N113*10^-3)*0.001*(10^6)</f>
        <v>5.3387429421509971</v>
      </c>
      <c r="P113" s="121">
        <f>_xlfn.STDEV.P(M113:M114)</f>
        <v>0.10379686918889686</v>
      </c>
      <c r="Q113" s="2"/>
      <c r="R113" s="123" t="e">
        <f t="shared" ref="R113" si="130">(($H$16-N113)/$H$16)*100</f>
        <v>#VALUE!</v>
      </c>
      <c r="S113" s="124">
        <f t="shared" ref="S113" si="131">(N113/20)*100</f>
        <v>26.693714710754985</v>
      </c>
    </row>
    <row r="114" spans="2:19" x14ac:dyDescent="0.25">
      <c r="B114" s="122"/>
      <c r="C114" s="99"/>
      <c r="D114" s="23" t="s">
        <v>19</v>
      </c>
      <c r="E114" s="24"/>
      <c r="F114" s="25"/>
      <c r="G114" s="19">
        <f t="shared" si="114"/>
        <v>-5.668471942609238</v>
      </c>
      <c r="H114" s="103"/>
      <c r="I114" s="102"/>
      <c r="J114" s="26"/>
      <c r="K114" s="27">
        <v>0.86</v>
      </c>
      <c r="L114" s="28">
        <v>1090.4000000000001</v>
      </c>
      <c r="M114" s="22">
        <f t="shared" si="115"/>
        <v>5.442539811339894</v>
      </c>
      <c r="N114" s="101"/>
      <c r="O114" s="101"/>
      <c r="P114" s="121"/>
      <c r="Q114" s="2"/>
      <c r="R114" s="123"/>
      <c r="S114" s="124"/>
    </row>
    <row r="115" spans="2:19" x14ac:dyDescent="0.25">
      <c r="B115" s="122">
        <v>2.5</v>
      </c>
      <c r="C115" s="98">
        <f t="shared" ref="C115" si="132">B115*60</f>
        <v>150</v>
      </c>
      <c r="D115" s="29" t="s">
        <v>18</v>
      </c>
      <c r="E115" s="30"/>
      <c r="F115" s="31"/>
      <c r="G115" s="19">
        <f t="shared" si="114"/>
        <v>-5.668471942609238</v>
      </c>
      <c r="H115" s="103">
        <f>AVERAGE(G115:G116)</f>
        <v>-5.668471942609238</v>
      </c>
      <c r="I115" s="102">
        <f>_xlfn.STDEV.P(G115,G116)</f>
        <v>0</v>
      </c>
      <c r="J115" s="2"/>
      <c r="K115" s="32">
        <v>0.85799999999999998</v>
      </c>
      <c r="L115" s="33">
        <v>1049.0999999999999</v>
      </c>
      <c r="M115" s="22">
        <f t="shared" si="115"/>
        <v>5.1632687561280726</v>
      </c>
      <c r="N115" s="101">
        <f>AVERAGE(M115:M116)</f>
        <v>5.3441525509686585</v>
      </c>
      <c r="O115" s="100">
        <f t="shared" ref="O115" si="133">(N115*10^-3)*0.001*(10^6)</f>
        <v>5.3441525509686576</v>
      </c>
      <c r="P115" s="121">
        <f>_xlfn.STDEV.P(M115:M116)</f>
        <v>0.18088379484058548</v>
      </c>
      <c r="Q115" s="2"/>
      <c r="R115" s="123" t="e">
        <f t="shared" ref="R115" si="134">(($H$16-N115)/$H$16)*100</f>
        <v>#VALUE!</v>
      </c>
      <c r="S115" s="124">
        <f t="shared" ref="S115" si="135">(N115/20)*100</f>
        <v>26.720762754843292</v>
      </c>
    </row>
    <row r="116" spans="2:19" x14ac:dyDescent="0.25">
      <c r="B116" s="122"/>
      <c r="C116" s="99"/>
      <c r="D116" s="23" t="s">
        <v>19</v>
      </c>
      <c r="E116" s="24"/>
      <c r="F116" s="25"/>
      <c r="G116" s="19">
        <f t="shared" si="114"/>
        <v>-5.668471942609238</v>
      </c>
      <c r="H116" s="103"/>
      <c r="I116" s="102"/>
      <c r="J116" s="26"/>
      <c r="K116" s="27">
        <v>0.85899999999999999</v>
      </c>
      <c r="L116" s="28">
        <v>1102.5999999999999</v>
      </c>
      <c r="M116" s="22">
        <f t="shared" si="115"/>
        <v>5.5250363458092435</v>
      </c>
      <c r="N116" s="101"/>
      <c r="O116" s="101"/>
      <c r="P116" s="121"/>
      <c r="Q116" s="2"/>
      <c r="R116" s="123"/>
      <c r="S116" s="124"/>
    </row>
    <row r="117" spans="2:19" x14ac:dyDescent="0.25">
      <c r="B117" s="122">
        <v>3.5</v>
      </c>
      <c r="C117" s="98">
        <f t="shared" ref="C117" si="136">B117*60</f>
        <v>210</v>
      </c>
      <c r="D117" s="29" t="s">
        <v>18</v>
      </c>
      <c r="E117" s="30"/>
      <c r="F117" s="31"/>
      <c r="G117" s="19">
        <f t="shared" si="114"/>
        <v>-5.668471942609238</v>
      </c>
      <c r="H117" s="103">
        <f>AVERAGE(G117:G118)</f>
        <v>-5.668471942609238</v>
      </c>
      <c r="I117" s="102">
        <f>_xlfn.STDEV.P(G117,G118)</f>
        <v>0</v>
      </c>
      <c r="J117" s="2"/>
      <c r="K117" s="32">
        <v>0.86</v>
      </c>
      <c r="L117" s="33">
        <v>1171.7</v>
      </c>
      <c r="M117" s="22">
        <f t="shared" si="115"/>
        <v>5.9922913074348312</v>
      </c>
      <c r="N117" s="101">
        <f>AVERAGE(M117:M118)</f>
        <v>6.053487507184637</v>
      </c>
      <c r="O117" s="100">
        <f t="shared" ref="O117" si="137">(N117*10^-3)*0.001*(10^6)</f>
        <v>6.053487507184637</v>
      </c>
      <c r="P117" s="121">
        <f>_xlfn.STDEV.P(M117:M118)</f>
        <v>6.1196199749805835E-2</v>
      </c>
      <c r="Q117" s="2"/>
      <c r="R117" s="123" t="e">
        <f t="shared" ref="R117" si="138">(($H$16-N117)/$H$16)*100</f>
        <v>#VALUE!</v>
      </c>
      <c r="S117" s="124">
        <f t="shared" ref="S117" si="139">(N117/20)*100</f>
        <v>30.267437535923186</v>
      </c>
    </row>
    <row r="118" spans="2:19" x14ac:dyDescent="0.25">
      <c r="B118" s="122"/>
      <c r="C118" s="99"/>
      <c r="D118" s="23" t="s">
        <v>19</v>
      </c>
      <c r="E118" s="24"/>
      <c r="F118" s="25"/>
      <c r="G118" s="19">
        <f t="shared" si="114"/>
        <v>-5.668471942609238</v>
      </c>
      <c r="H118" s="103"/>
      <c r="I118" s="102"/>
      <c r="J118" s="26"/>
      <c r="K118" s="27">
        <v>0.86</v>
      </c>
      <c r="L118" s="28">
        <v>1189.8</v>
      </c>
      <c r="M118" s="22">
        <f t="shared" si="115"/>
        <v>6.1146837069344429</v>
      </c>
      <c r="N118" s="101"/>
      <c r="O118" s="101"/>
      <c r="P118" s="121"/>
      <c r="Q118" s="2"/>
      <c r="R118" s="123"/>
      <c r="S118" s="124"/>
    </row>
    <row r="119" spans="2:19" x14ac:dyDescent="0.25">
      <c r="B119" s="127">
        <v>20</v>
      </c>
      <c r="C119" s="98">
        <f t="shared" ref="C119" si="140">B119*60</f>
        <v>1200</v>
      </c>
      <c r="D119" s="29" t="s">
        <v>18</v>
      </c>
      <c r="E119" s="30"/>
      <c r="F119" s="31"/>
      <c r="G119" s="19">
        <f t="shared" si="114"/>
        <v>-5.668471942609238</v>
      </c>
      <c r="H119" s="103">
        <f>AVERAGE(G119:G120)</f>
        <v>-5.668471942609238</v>
      </c>
      <c r="I119" s="102">
        <f>_xlfn.STDEV.P(G119,G120)</f>
        <v>0</v>
      </c>
      <c r="J119" s="2"/>
      <c r="K119" s="32">
        <v>0.85899999999999999</v>
      </c>
      <c r="L119" s="33">
        <v>1780.8</v>
      </c>
      <c r="M119" s="22">
        <f t="shared" si="115"/>
        <v>10.111032220982521</v>
      </c>
      <c r="N119" s="101">
        <f>AVERAGE(M119:M120)</f>
        <v>10.50120025695642</v>
      </c>
      <c r="O119" s="100">
        <f t="shared" ref="O119" si="141">(N119*10^-3)*0.001*(10^6)</f>
        <v>10.50120025695642</v>
      </c>
      <c r="P119" s="121">
        <f>_xlfn.STDEV.P(M119:M120)</f>
        <v>0.39016803597389949</v>
      </c>
      <c r="Q119" s="2"/>
      <c r="R119" s="123" t="e">
        <f t="shared" ref="R119" si="142">(($H$16-N119)/$H$16)*100</f>
        <v>#VALUE!</v>
      </c>
      <c r="S119" s="124">
        <f t="shared" ref="S119" si="143">(N119/20)*100</f>
        <v>52.506001284782101</v>
      </c>
    </row>
    <row r="120" spans="2:19" x14ac:dyDescent="0.25">
      <c r="B120" s="127"/>
      <c r="C120" s="99"/>
      <c r="D120" s="23" t="s">
        <v>19</v>
      </c>
      <c r="E120" s="24"/>
      <c r="F120" s="25"/>
      <c r="G120" s="19">
        <f t="shared" si="114"/>
        <v>-5.668471942609238</v>
      </c>
      <c r="H120" s="103"/>
      <c r="I120" s="102"/>
      <c r="J120" s="26"/>
      <c r="K120" s="27">
        <v>0.85799999999999998</v>
      </c>
      <c r="L120" s="28">
        <v>1896.2</v>
      </c>
      <c r="M120" s="22">
        <f t="shared" si="115"/>
        <v>10.89136829293032</v>
      </c>
      <c r="N120" s="101"/>
      <c r="O120" s="101"/>
      <c r="P120" s="121"/>
      <c r="Q120" s="2"/>
      <c r="R120" s="123"/>
      <c r="S120" s="124"/>
    </row>
    <row r="121" spans="2:19" x14ac:dyDescent="0.25">
      <c r="B121" s="127">
        <v>24</v>
      </c>
      <c r="C121" s="98">
        <f t="shared" ref="C121" si="144">B121*60</f>
        <v>1440</v>
      </c>
      <c r="D121" s="29" t="s">
        <v>18</v>
      </c>
      <c r="E121" s="30"/>
      <c r="F121" s="31"/>
      <c r="G121" s="19">
        <f t="shared" si="114"/>
        <v>-5.668471942609238</v>
      </c>
      <c r="H121" s="103">
        <f>AVERAGE(G121:G122)</f>
        <v>-5.668471942609238</v>
      </c>
      <c r="I121" s="102">
        <f>_xlfn.STDEV.P(G121,G122)</f>
        <v>0</v>
      </c>
      <c r="J121" s="2"/>
      <c r="K121" s="32">
        <v>0.85899999999999999</v>
      </c>
      <c r="L121" s="33">
        <v>1972.7</v>
      </c>
      <c r="M121" s="22">
        <f t="shared" si="115"/>
        <v>11.408662136119283</v>
      </c>
      <c r="N121" s="101">
        <f>AVERAGE(M121:M122)</f>
        <v>11.704162017784089</v>
      </c>
      <c r="O121" s="100">
        <f t="shared" ref="O121" si="145">(N121*10^-3)*0.001*(10^6)</f>
        <v>11.704162017784089</v>
      </c>
      <c r="P121" s="121">
        <f>_xlfn.STDEV.P(M121:M122)</f>
        <v>0.29549988166480734</v>
      </c>
      <c r="Q121" s="2"/>
      <c r="R121" s="123" t="e">
        <f t="shared" ref="R121" si="146">(($H$16-N121)/$H$16)*100</f>
        <v>#VALUE!</v>
      </c>
      <c r="S121" s="124">
        <f t="shared" ref="S121" si="147">(N121/20)*100</f>
        <v>58.520810088920449</v>
      </c>
    </row>
    <row r="122" spans="2:19" x14ac:dyDescent="0.25">
      <c r="B122" s="127"/>
      <c r="C122" s="99"/>
      <c r="D122" s="23" t="s">
        <v>19</v>
      </c>
      <c r="E122" s="24"/>
      <c r="F122" s="25"/>
      <c r="G122" s="61">
        <f t="shared" si="114"/>
        <v>-5.668471942609238</v>
      </c>
      <c r="H122" s="103"/>
      <c r="I122" s="102"/>
      <c r="J122" s="26"/>
      <c r="K122" s="27">
        <v>0.85599999999999998</v>
      </c>
      <c r="L122" s="28">
        <v>2060.1</v>
      </c>
      <c r="M122" s="53">
        <f t="shared" si="115"/>
        <v>11.999661899448897</v>
      </c>
      <c r="N122" s="101"/>
      <c r="O122" s="101"/>
      <c r="P122" s="121"/>
      <c r="Q122" s="2"/>
      <c r="R122" s="123"/>
      <c r="S122" s="124"/>
    </row>
    <row r="123" spans="2:19" x14ac:dyDescent="0.25">
      <c r="B123" s="63"/>
      <c r="C123" s="67"/>
      <c r="O123" s="131"/>
    </row>
    <row r="124" spans="2:19" x14ac:dyDescent="0.25">
      <c r="B124" s="64"/>
      <c r="C124" s="68"/>
      <c r="D124" s="69"/>
      <c r="O124" s="131"/>
    </row>
    <row r="125" spans="2:19" x14ac:dyDescent="0.25">
      <c r="B125" s="65"/>
      <c r="C125" s="66"/>
    </row>
    <row r="126" spans="2:19" ht="15.75" x14ac:dyDescent="0.25">
      <c r="B126" s="128" t="s">
        <v>37</v>
      </c>
      <c r="C126" s="128"/>
      <c r="D126" s="128"/>
      <c r="E126" s="128"/>
      <c r="F126" s="128"/>
      <c r="M126" s="2"/>
      <c r="N126" s="2"/>
      <c r="O126" s="2"/>
    </row>
    <row r="127" spans="2:19" x14ac:dyDescent="0.25">
      <c r="M127" s="2"/>
      <c r="N127" s="2"/>
      <c r="O127" s="2"/>
      <c r="R127" s="2"/>
      <c r="S127" s="2"/>
    </row>
    <row r="128" spans="2:19" x14ac:dyDescent="0.25">
      <c r="B128" s="122" t="s">
        <v>7</v>
      </c>
      <c r="C128" s="98" t="s">
        <v>44</v>
      </c>
      <c r="D128" s="129" t="s">
        <v>8</v>
      </c>
      <c r="E128" s="116" t="s">
        <v>9</v>
      </c>
      <c r="F128" s="116"/>
      <c r="G128" s="116"/>
      <c r="H128" s="116"/>
      <c r="I128" s="116"/>
      <c r="J128" s="5"/>
      <c r="K128" s="117" t="s">
        <v>4</v>
      </c>
      <c r="L128" s="117"/>
      <c r="M128" s="117"/>
      <c r="N128" s="117"/>
      <c r="O128" s="117"/>
      <c r="P128" s="117"/>
      <c r="Q128" s="5"/>
      <c r="R128" s="6" t="s">
        <v>10</v>
      </c>
      <c r="S128" s="7" t="s">
        <v>11</v>
      </c>
    </row>
    <row r="129" spans="2:19" x14ac:dyDescent="0.25">
      <c r="B129" s="122"/>
      <c r="C129" s="99"/>
      <c r="D129" s="129"/>
      <c r="E129" s="8" t="s">
        <v>12</v>
      </c>
      <c r="F129" s="9" t="s">
        <v>13</v>
      </c>
      <c r="G129" s="9" t="s">
        <v>14</v>
      </c>
      <c r="H129" s="9" t="s">
        <v>15</v>
      </c>
      <c r="I129" s="10" t="s">
        <v>16</v>
      </c>
      <c r="J129" s="11"/>
      <c r="K129" s="12" t="s">
        <v>12</v>
      </c>
      <c r="L129" s="13" t="s">
        <v>13</v>
      </c>
      <c r="M129" s="13" t="s">
        <v>14</v>
      </c>
      <c r="N129" s="13" t="s">
        <v>17</v>
      </c>
      <c r="O129" s="60" t="s">
        <v>46</v>
      </c>
      <c r="P129" s="14" t="s">
        <v>16</v>
      </c>
      <c r="Q129" s="11"/>
      <c r="R129" s="15"/>
      <c r="S129" s="16"/>
    </row>
    <row r="130" spans="2:19" x14ac:dyDescent="0.25">
      <c r="B130" s="122">
        <v>0</v>
      </c>
      <c r="C130" s="98">
        <f>B130*60</f>
        <v>0</v>
      </c>
      <c r="D130" s="17" t="s">
        <v>18</v>
      </c>
      <c r="E130" s="18"/>
      <c r="F130" s="19"/>
      <c r="G130" s="19">
        <f t="shared" ref="G130:G149" si="148">((F130-$B$10)/$B$9)*20</f>
        <v>-5.668471942609238</v>
      </c>
      <c r="H130" s="103">
        <f>AVERAGE(G130:G131)</f>
        <v>-5.668471942609238</v>
      </c>
      <c r="I130" s="102">
        <f>_xlfn.STDEV.P(G130,G131)</f>
        <v>0</v>
      </c>
      <c r="J130" s="20"/>
      <c r="K130" s="21"/>
      <c r="L130" s="22"/>
      <c r="M130" s="22">
        <f t="shared" ref="M130:M149" si="149">((L130-$D$10)/$D$9)*20</f>
        <v>-1.9307570071339217</v>
      </c>
      <c r="N130" s="126">
        <f>AVERAGE(M130:M131)</f>
        <v>-1.9307570071339217</v>
      </c>
      <c r="O130" s="100">
        <v>0</v>
      </c>
      <c r="P130" s="121">
        <f>_xlfn.STDEV.P(M130:M131)</f>
        <v>0</v>
      </c>
      <c r="Q130" s="2"/>
      <c r="R130" s="123">
        <f>((H130-N130)/H130)*100</f>
        <v>65.938668715626022</v>
      </c>
      <c r="S130" s="124">
        <f>(N130/20)*100</f>
        <v>-9.6537850356696087</v>
      </c>
    </row>
    <row r="131" spans="2:19" x14ac:dyDescent="0.25">
      <c r="B131" s="122"/>
      <c r="C131" s="99"/>
      <c r="D131" s="23" t="s">
        <v>19</v>
      </c>
      <c r="E131" s="24"/>
      <c r="F131" s="25"/>
      <c r="G131" s="19">
        <f t="shared" si="148"/>
        <v>-5.668471942609238</v>
      </c>
      <c r="H131" s="103"/>
      <c r="I131" s="102"/>
      <c r="J131" s="26"/>
      <c r="K131" s="27"/>
      <c r="L131" s="28"/>
      <c r="M131" s="22">
        <f t="shared" si="149"/>
        <v>-1.9307570071339217</v>
      </c>
      <c r="N131" s="126"/>
      <c r="O131" s="101"/>
      <c r="P131" s="121"/>
      <c r="Q131" s="2"/>
      <c r="R131" s="123"/>
      <c r="S131" s="124"/>
    </row>
    <row r="132" spans="2:19" x14ac:dyDescent="0.25">
      <c r="B132" s="122">
        <v>0.75</v>
      </c>
      <c r="C132" s="98">
        <f t="shared" ref="C132" si="150">B132*60</f>
        <v>45</v>
      </c>
      <c r="D132" s="17" t="s">
        <v>18</v>
      </c>
      <c r="E132" s="18"/>
      <c r="F132" s="19"/>
      <c r="G132" s="19">
        <f t="shared" si="148"/>
        <v>-5.668471942609238</v>
      </c>
      <c r="H132" s="103">
        <f>AVERAGE(G132:G133)</f>
        <v>-5.668471942609238</v>
      </c>
      <c r="I132" s="102">
        <f>_xlfn.STDEV.P(G132,G133)</f>
        <v>0</v>
      </c>
      <c r="J132" s="20"/>
      <c r="K132" s="21">
        <v>0.85899999999999999</v>
      </c>
      <c r="L132" s="51">
        <v>588.6</v>
      </c>
      <c r="M132" s="22">
        <f t="shared" si="149"/>
        <v>2.0493626804611695</v>
      </c>
      <c r="N132" s="126">
        <f>AVERAGE(M132:M133)</f>
        <v>1.9783615647293509</v>
      </c>
      <c r="O132" s="100">
        <f>(N132*10^-3)*0.001*(10^6)</f>
        <v>1.9783615647293511</v>
      </c>
      <c r="P132" s="121">
        <f>_xlfn.STDEV.P(M132:M133)</f>
        <v>7.1001115731818554E-2</v>
      </c>
      <c r="Q132" s="2"/>
      <c r="R132" s="123" t="e">
        <f>(($H$16-N132)/$H$16)*100</f>
        <v>#VALUE!</v>
      </c>
      <c r="S132" s="124">
        <f t="shared" ref="S132" si="151">(N132/20)*100</f>
        <v>9.8918078236467544</v>
      </c>
    </row>
    <row r="133" spans="2:19" x14ac:dyDescent="0.25">
      <c r="B133" s="122"/>
      <c r="C133" s="99"/>
      <c r="D133" s="23" t="s">
        <v>19</v>
      </c>
      <c r="E133" s="24"/>
      <c r="F133" s="25"/>
      <c r="G133" s="19">
        <f t="shared" si="148"/>
        <v>-5.668471942609238</v>
      </c>
      <c r="H133" s="103"/>
      <c r="I133" s="102"/>
      <c r="J133" s="26"/>
      <c r="K133" s="41">
        <v>0.85799999999999998</v>
      </c>
      <c r="L133" s="56">
        <v>567.6</v>
      </c>
      <c r="M133" s="22">
        <f t="shared" si="149"/>
        <v>1.9073604489975324</v>
      </c>
      <c r="N133" s="126"/>
      <c r="O133" s="101"/>
      <c r="P133" s="121"/>
      <c r="Q133" s="2"/>
      <c r="R133" s="123"/>
      <c r="S133" s="124"/>
    </row>
    <row r="134" spans="2:19" x14ac:dyDescent="0.25">
      <c r="B134" s="122">
        <v>1</v>
      </c>
      <c r="C134" s="98">
        <f t="shared" ref="C134" si="152">B134*60</f>
        <v>60</v>
      </c>
      <c r="D134" s="17" t="s">
        <v>18</v>
      </c>
      <c r="E134" s="18"/>
      <c r="F134" s="19"/>
      <c r="G134" s="19">
        <f t="shared" si="148"/>
        <v>-5.668471942609238</v>
      </c>
      <c r="H134" s="103">
        <f>AVERAGE(G134:G135)</f>
        <v>-5.668471942609238</v>
      </c>
      <c r="I134" s="102">
        <f>_xlfn.STDEV.P(G134,G135)</f>
        <v>0</v>
      </c>
      <c r="J134" s="20"/>
      <c r="K134" s="21">
        <v>0.85799999999999998</v>
      </c>
      <c r="L134" s="22">
        <v>689</v>
      </c>
      <c r="M134" s="22">
        <f t="shared" si="149"/>
        <v>2.7282685870777974</v>
      </c>
      <c r="N134" s="126">
        <f>AVERAGE(M134:M135)</f>
        <v>2.8895425499543572</v>
      </c>
      <c r="O134" s="100">
        <f t="shared" ref="O134" si="153">(N134*10^-3)*0.001*(10^6)</f>
        <v>2.8895425499543577</v>
      </c>
      <c r="P134" s="121">
        <f>_xlfn.STDEV.P(M134:M135)</f>
        <v>0.1612739628765596</v>
      </c>
      <c r="Q134" s="2"/>
      <c r="R134" s="123" t="e">
        <f t="shared" ref="R134" si="154">(($H$16-N134)/$H$16)*100</f>
        <v>#VALUE!</v>
      </c>
      <c r="S134" s="124">
        <f t="shared" ref="S134" si="155">(N134/20)*100</f>
        <v>14.447712749771785</v>
      </c>
    </row>
    <row r="135" spans="2:19" x14ac:dyDescent="0.25">
      <c r="B135" s="122"/>
      <c r="C135" s="99"/>
      <c r="D135" s="23" t="s">
        <v>19</v>
      </c>
      <c r="E135" s="24"/>
      <c r="F135" s="25"/>
      <c r="G135" s="19">
        <f t="shared" si="148"/>
        <v>-5.668471942609238</v>
      </c>
      <c r="H135" s="103"/>
      <c r="I135" s="102"/>
      <c r="J135" s="26"/>
      <c r="K135" s="27">
        <v>0.85799999999999998</v>
      </c>
      <c r="L135" s="28">
        <v>736.7</v>
      </c>
      <c r="M135" s="22">
        <f t="shared" si="149"/>
        <v>3.0508165128309166</v>
      </c>
      <c r="N135" s="126"/>
      <c r="O135" s="101"/>
      <c r="P135" s="121"/>
      <c r="Q135" s="2"/>
      <c r="R135" s="123"/>
      <c r="S135" s="124"/>
    </row>
    <row r="136" spans="2:19" x14ac:dyDescent="0.25">
      <c r="B136" s="127">
        <v>1.33</v>
      </c>
      <c r="C136" s="98">
        <v>80</v>
      </c>
      <c r="D136" s="17" t="s">
        <v>18</v>
      </c>
      <c r="E136" s="18"/>
      <c r="F136" s="19"/>
      <c r="G136" s="19">
        <f t="shared" si="148"/>
        <v>-5.668471942609238</v>
      </c>
      <c r="H136" s="103">
        <f>AVERAGE(G136:G137)</f>
        <v>-5.668471942609238</v>
      </c>
      <c r="I136" s="102">
        <f>_xlfn.STDEV.P(G136,G137)</f>
        <v>0</v>
      </c>
      <c r="J136" s="2"/>
      <c r="K136" s="21">
        <v>0.85799999999999998</v>
      </c>
      <c r="L136" s="22">
        <v>916.7</v>
      </c>
      <c r="M136" s="22">
        <f t="shared" si="149"/>
        <v>4.2679784968049503</v>
      </c>
      <c r="N136" s="126">
        <f>AVERAGE(M136:M137)</f>
        <v>4.351827433478717</v>
      </c>
      <c r="O136" s="100">
        <f t="shared" ref="O136" si="156">(N136*10^-3)*0.001*(10^6)</f>
        <v>4.351827433478717</v>
      </c>
      <c r="P136" s="121">
        <f>_xlfn.STDEV.P(M136:M137)</f>
        <v>8.3848936673766694E-2</v>
      </c>
      <c r="Q136" s="2"/>
      <c r="R136" s="123" t="e">
        <f t="shared" ref="R136" si="157">(($H$16-N136)/$H$16)*100</f>
        <v>#VALUE!</v>
      </c>
      <c r="S136" s="124">
        <f t="shared" ref="S136" si="158">(N136/20)*100</f>
        <v>21.759137167393586</v>
      </c>
    </row>
    <row r="137" spans="2:19" x14ac:dyDescent="0.25">
      <c r="B137" s="127"/>
      <c r="C137" s="99"/>
      <c r="D137" s="23" t="s">
        <v>19</v>
      </c>
      <c r="E137" s="24"/>
      <c r="F137" s="25"/>
      <c r="G137" s="19">
        <f t="shared" si="148"/>
        <v>-5.668471942609238</v>
      </c>
      <c r="H137" s="103"/>
      <c r="I137" s="102"/>
      <c r="J137" s="2"/>
      <c r="K137" s="27">
        <v>0.85899999999999999</v>
      </c>
      <c r="L137" s="28">
        <v>941.5</v>
      </c>
      <c r="M137" s="22">
        <f t="shared" si="149"/>
        <v>4.4356763701524837</v>
      </c>
      <c r="N137" s="126"/>
      <c r="O137" s="101"/>
      <c r="P137" s="121"/>
      <c r="Q137" s="2"/>
      <c r="R137" s="123"/>
      <c r="S137" s="124"/>
    </row>
    <row r="138" spans="2:19" x14ac:dyDescent="0.25">
      <c r="B138" s="122">
        <v>1.66</v>
      </c>
      <c r="C138" s="98">
        <v>100</v>
      </c>
      <c r="D138" s="29" t="s">
        <v>18</v>
      </c>
      <c r="E138" s="30"/>
      <c r="F138" s="31"/>
      <c r="G138" s="19">
        <f t="shared" si="148"/>
        <v>-5.668471942609238</v>
      </c>
      <c r="H138" s="103">
        <f>AVERAGE(G138:G139)</f>
        <v>-5.668471942609238</v>
      </c>
      <c r="I138" s="102">
        <f>_xlfn.STDEV.P(G138,G139)</f>
        <v>0</v>
      </c>
      <c r="J138" s="2"/>
      <c r="K138" s="32">
        <v>0.85899999999999999</v>
      </c>
      <c r="L138" s="33">
        <v>989.3</v>
      </c>
      <c r="M138" s="22">
        <f t="shared" si="149"/>
        <v>4.7589004970078106</v>
      </c>
      <c r="N138" s="101">
        <f>AVERAGE(M138:M139)</f>
        <v>4.967508537038916</v>
      </c>
      <c r="O138" s="100">
        <f t="shared" ref="O138" si="159">(N138*10^-3)*0.001*(10^6)</f>
        <v>4.9675085370389152</v>
      </c>
      <c r="P138" s="121">
        <f>_xlfn.STDEV.P(M138:M139)</f>
        <v>0.20860804003110545</v>
      </c>
      <c r="Q138" s="2"/>
      <c r="R138" s="123" t="e">
        <f t="shared" ref="R138" si="160">(($H$16-N138)/$H$16)*100</f>
        <v>#VALUE!</v>
      </c>
      <c r="S138" s="124">
        <f t="shared" ref="S138" si="161">(N138/20)*100</f>
        <v>24.837542685194581</v>
      </c>
    </row>
    <row r="139" spans="2:19" x14ac:dyDescent="0.25">
      <c r="B139" s="122"/>
      <c r="C139" s="99"/>
      <c r="D139" s="23" t="s">
        <v>19</v>
      </c>
      <c r="E139" s="24"/>
      <c r="F139" s="25"/>
      <c r="G139" s="19">
        <f t="shared" si="148"/>
        <v>-5.668471942609238</v>
      </c>
      <c r="H139" s="103"/>
      <c r="I139" s="102"/>
      <c r="J139" s="26"/>
      <c r="K139" s="27">
        <v>0.85799999999999998</v>
      </c>
      <c r="L139" s="28">
        <v>1051</v>
      </c>
      <c r="M139" s="22">
        <f t="shared" si="149"/>
        <v>5.1761165770700215</v>
      </c>
      <c r="N139" s="101"/>
      <c r="O139" s="101"/>
      <c r="P139" s="121"/>
      <c r="Q139" s="2"/>
      <c r="R139" s="123"/>
      <c r="S139" s="124"/>
    </row>
    <row r="140" spans="2:19" x14ac:dyDescent="0.25">
      <c r="B140" s="122">
        <v>2</v>
      </c>
      <c r="C140" s="98">
        <f t="shared" ref="C140" si="162">B140*60</f>
        <v>120</v>
      </c>
      <c r="D140" s="29" t="s">
        <v>18</v>
      </c>
      <c r="E140" s="30"/>
      <c r="F140" s="31"/>
      <c r="G140" s="19">
        <f t="shared" si="148"/>
        <v>-5.668471942609238</v>
      </c>
      <c r="H140" s="103">
        <f>AVERAGE(G140:G141)</f>
        <v>-5.668471942609238</v>
      </c>
      <c r="I140" s="102">
        <f>_xlfn.STDEV.P(G140,G141)</f>
        <v>0</v>
      </c>
      <c r="J140" s="2"/>
      <c r="K140" s="32">
        <v>0.85899999999999999</v>
      </c>
      <c r="L140" s="33">
        <v>1134</v>
      </c>
      <c r="M140" s="22">
        <f t="shared" si="149"/>
        <v>5.7373634919024923</v>
      </c>
      <c r="N140" s="101">
        <f>AVERAGE(M140:M141)</f>
        <v>5.4962977989654132</v>
      </c>
      <c r="O140" s="100">
        <f t="shared" ref="O140" si="163">(N140*10^-3)*0.001*(10^6)</f>
        <v>5.4962977989654132</v>
      </c>
      <c r="P140" s="121">
        <f>_xlfn.STDEV.P(M140:M141)</f>
        <v>0.24106569293707913</v>
      </c>
      <c r="Q140" s="2"/>
      <c r="R140" s="123" t="e">
        <f t="shared" ref="R140" si="164">(($H$16-N140)/$H$16)*100</f>
        <v>#VALUE!</v>
      </c>
      <c r="S140" s="124">
        <f t="shared" ref="S140" si="165">(N140/20)*100</f>
        <v>27.481488994827064</v>
      </c>
    </row>
    <row r="141" spans="2:19" x14ac:dyDescent="0.25">
      <c r="B141" s="122"/>
      <c r="C141" s="99"/>
      <c r="D141" s="23" t="s">
        <v>19</v>
      </c>
      <c r="E141" s="24"/>
      <c r="F141" s="25"/>
      <c r="G141" s="19">
        <f t="shared" si="148"/>
        <v>-5.668471942609238</v>
      </c>
      <c r="H141" s="103"/>
      <c r="I141" s="102"/>
      <c r="J141" s="26"/>
      <c r="K141" s="27">
        <v>0.85799999999999998</v>
      </c>
      <c r="L141" s="28">
        <v>1062.7</v>
      </c>
      <c r="M141" s="22">
        <f t="shared" si="149"/>
        <v>5.255232106028334</v>
      </c>
      <c r="N141" s="101"/>
      <c r="O141" s="101"/>
      <c r="P141" s="121"/>
      <c r="Q141" s="2"/>
      <c r="R141" s="123"/>
      <c r="S141" s="124"/>
    </row>
    <row r="142" spans="2:19" x14ac:dyDescent="0.25">
      <c r="B142" s="122">
        <v>2.5</v>
      </c>
      <c r="C142" s="98">
        <f t="shared" ref="C142" si="166">B142*60</f>
        <v>150</v>
      </c>
      <c r="D142" s="29" t="s">
        <v>18</v>
      </c>
      <c r="E142" s="30"/>
      <c r="F142" s="31"/>
      <c r="G142" s="19">
        <f t="shared" si="148"/>
        <v>-5.668471942609238</v>
      </c>
      <c r="H142" s="103">
        <f>AVERAGE(G142:G143)</f>
        <v>-5.668471942609238</v>
      </c>
      <c r="I142" s="102">
        <f>_xlfn.STDEV.P(G142,G143)</f>
        <v>0</v>
      </c>
      <c r="J142" s="2"/>
      <c r="K142" s="32">
        <v>0.85799999999999998</v>
      </c>
      <c r="L142" s="33">
        <v>1178.3</v>
      </c>
      <c r="M142" s="22">
        <f t="shared" si="149"/>
        <v>6.0369205801805457</v>
      </c>
      <c r="N142" s="101">
        <f>AVERAGE(M142:M143)</f>
        <v>6.2191567772255478</v>
      </c>
      <c r="O142" s="100">
        <f t="shared" ref="O142" si="167">(N142*10^-3)*0.001*(10^6)</f>
        <v>6.2191567772255478</v>
      </c>
      <c r="P142" s="121">
        <f>_xlfn.STDEV.P(M142:M143)</f>
        <v>0.18223619704500171</v>
      </c>
      <c r="Q142" s="2"/>
      <c r="R142" s="123" t="e">
        <f t="shared" ref="R142" si="168">(($H$16-N142)/$H$16)*100</f>
        <v>#VALUE!</v>
      </c>
      <c r="S142" s="124">
        <f t="shared" ref="S142" si="169">(N142/20)*100</f>
        <v>31.095783886127737</v>
      </c>
    </row>
    <row r="143" spans="2:19" x14ac:dyDescent="0.25">
      <c r="B143" s="122"/>
      <c r="C143" s="99"/>
      <c r="D143" s="23" t="s">
        <v>19</v>
      </c>
      <c r="E143" s="24"/>
      <c r="F143" s="25"/>
      <c r="G143" s="19">
        <f t="shared" si="148"/>
        <v>-5.668471942609238</v>
      </c>
      <c r="H143" s="103"/>
      <c r="I143" s="102"/>
      <c r="J143" s="26"/>
      <c r="K143" s="27">
        <v>0.86099999999999999</v>
      </c>
      <c r="L143" s="28">
        <v>1232.2</v>
      </c>
      <c r="M143" s="22">
        <f t="shared" si="149"/>
        <v>6.4013929742705491</v>
      </c>
      <c r="N143" s="101"/>
      <c r="O143" s="101"/>
      <c r="P143" s="121"/>
      <c r="Q143" s="2"/>
      <c r="R143" s="123"/>
      <c r="S143" s="124"/>
    </row>
    <row r="144" spans="2:19" x14ac:dyDescent="0.25">
      <c r="B144" s="122">
        <v>3.5</v>
      </c>
      <c r="C144" s="98">
        <f t="shared" ref="C144" si="170">B144*60</f>
        <v>210</v>
      </c>
      <c r="D144" s="29" t="s">
        <v>18</v>
      </c>
      <c r="E144" s="30"/>
      <c r="F144" s="31"/>
      <c r="G144" s="19">
        <f t="shared" si="148"/>
        <v>-5.668471942609238</v>
      </c>
      <c r="H144" s="103">
        <f>AVERAGE(G144:G145)</f>
        <v>-5.668471942609238</v>
      </c>
      <c r="I144" s="102">
        <f>_xlfn.STDEV.P(G144,G145)</f>
        <v>0</v>
      </c>
      <c r="J144" s="2"/>
      <c r="K144" s="32">
        <v>0.85799999999999998</v>
      </c>
      <c r="L144" s="33">
        <v>1225.7</v>
      </c>
      <c r="M144" s="22">
        <f t="shared" si="149"/>
        <v>6.3574399026270427</v>
      </c>
      <c r="N144" s="101">
        <f>AVERAGE(M144:M145)</f>
        <v>6.4652939784291856</v>
      </c>
      <c r="O144" s="100">
        <f t="shared" ref="O144" si="171">(N144*10^-3)*0.001*(10^6)</f>
        <v>6.4652939784291865</v>
      </c>
      <c r="P144" s="121">
        <f>_xlfn.STDEV.P(M144:M145)</f>
        <v>0.1078540758021429</v>
      </c>
      <c r="Q144" s="2"/>
      <c r="R144" s="123" t="e">
        <f t="shared" ref="R144" si="172">(($H$16-N144)/$H$16)*100</f>
        <v>#VALUE!</v>
      </c>
      <c r="S144" s="124">
        <f t="shared" ref="S144" si="173">(N144/20)*100</f>
        <v>32.326469892145923</v>
      </c>
    </row>
    <row r="145" spans="2:19" x14ac:dyDescent="0.25">
      <c r="B145" s="122"/>
      <c r="C145" s="99"/>
      <c r="D145" s="23" t="s">
        <v>19</v>
      </c>
      <c r="E145" s="24"/>
      <c r="F145" s="25"/>
      <c r="G145" s="19">
        <f t="shared" si="148"/>
        <v>-5.668471942609238</v>
      </c>
      <c r="H145" s="103"/>
      <c r="I145" s="102"/>
      <c r="J145" s="26"/>
      <c r="K145" s="27">
        <v>0.85799999999999998</v>
      </c>
      <c r="L145" s="28">
        <v>1257.5999999999999</v>
      </c>
      <c r="M145" s="22">
        <f t="shared" si="149"/>
        <v>6.5731480542313285</v>
      </c>
      <c r="N145" s="101"/>
      <c r="O145" s="101"/>
      <c r="P145" s="121"/>
      <c r="Q145" s="2"/>
      <c r="R145" s="123"/>
      <c r="S145" s="124"/>
    </row>
    <row r="146" spans="2:19" x14ac:dyDescent="0.25">
      <c r="B146" s="127">
        <v>20</v>
      </c>
      <c r="C146" s="98">
        <f t="shared" ref="C146" si="174">B146*60</f>
        <v>1200</v>
      </c>
      <c r="D146" s="29" t="s">
        <v>18</v>
      </c>
      <c r="E146" s="30"/>
      <c r="F146" s="31"/>
      <c r="G146" s="19">
        <f t="shared" si="148"/>
        <v>-5.668471942609238</v>
      </c>
      <c r="H146" s="103">
        <f>AVERAGE(G146:G147)</f>
        <v>-5.668471942609238</v>
      </c>
      <c r="I146" s="102">
        <f>_xlfn.STDEV.P(G146,G147)</f>
        <v>0</v>
      </c>
      <c r="J146" s="2"/>
      <c r="K146" s="32">
        <v>0.85899999999999999</v>
      </c>
      <c r="L146" s="33">
        <v>1872.2</v>
      </c>
      <c r="M146" s="22">
        <f t="shared" si="149"/>
        <v>10.729080028400448</v>
      </c>
      <c r="N146" s="101">
        <f>AVERAGE(M146:M147)</f>
        <v>10.911316225445448</v>
      </c>
      <c r="O146" s="100">
        <f t="shared" ref="O146" si="175">(N146*10^-3)*0.001*(10^6)</f>
        <v>10.911316225445448</v>
      </c>
      <c r="P146" s="121">
        <f>_xlfn.STDEV.P(M146:M147)</f>
        <v>0.18223619704500038</v>
      </c>
      <c r="Q146" s="2"/>
      <c r="R146" s="123" t="e">
        <f t="shared" ref="R146" si="176">(($H$16-N146)/$H$16)*100</f>
        <v>#VALUE!</v>
      </c>
      <c r="S146" s="124">
        <f t="shared" ref="S146" si="177">(N146/20)*100</f>
        <v>54.556581127227247</v>
      </c>
    </row>
    <row r="147" spans="2:19" x14ac:dyDescent="0.25">
      <c r="B147" s="127"/>
      <c r="C147" s="99"/>
      <c r="D147" s="23" t="s">
        <v>19</v>
      </c>
      <c r="E147" s="24"/>
      <c r="F147" s="25"/>
      <c r="G147" s="19">
        <f t="shared" si="148"/>
        <v>-5.668471942609238</v>
      </c>
      <c r="H147" s="103"/>
      <c r="I147" s="102"/>
      <c r="J147" s="26"/>
      <c r="K147" s="27">
        <v>0.85899999999999999</v>
      </c>
      <c r="L147" s="28">
        <v>1926.1</v>
      </c>
      <c r="M147" s="22">
        <f t="shared" si="149"/>
        <v>11.093552422490449</v>
      </c>
      <c r="N147" s="101"/>
      <c r="O147" s="101"/>
      <c r="P147" s="121"/>
      <c r="Q147" s="2"/>
      <c r="R147" s="123"/>
      <c r="S147" s="124"/>
    </row>
    <row r="148" spans="2:19" x14ac:dyDescent="0.25">
      <c r="B148" s="127">
        <v>24</v>
      </c>
      <c r="C148" s="98">
        <f t="shared" ref="C148" si="178">B148*60</f>
        <v>1440</v>
      </c>
      <c r="D148" s="29" t="s">
        <v>18</v>
      </c>
      <c r="E148" s="30"/>
      <c r="F148" s="31"/>
      <c r="G148" s="19">
        <f t="shared" si="148"/>
        <v>-5.668471942609238</v>
      </c>
      <c r="H148" s="103">
        <f>AVERAGE(G148:G149)</f>
        <v>-5.668471942609238</v>
      </c>
      <c r="I148" s="102">
        <f>_xlfn.STDEV.P(G148,G149)</f>
        <v>0</v>
      </c>
      <c r="J148" s="2"/>
      <c r="K148" s="32">
        <v>0.85899999999999999</v>
      </c>
      <c r="L148" s="33">
        <v>1948.7</v>
      </c>
      <c r="M148" s="22">
        <f t="shared" si="149"/>
        <v>11.246373871589412</v>
      </c>
      <c r="N148" s="101">
        <f>AVERAGE(M148:M149)</f>
        <v>11.743043581161038</v>
      </c>
      <c r="O148" s="100">
        <f t="shared" ref="O148" si="179">(N148*10^-3)*0.001*(10^6)</f>
        <v>11.743043581161038</v>
      </c>
      <c r="P148" s="121">
        <f>_xlfn.STDEV.P(M148:M149)</f>
        <v>0.49666970957162526</v>
      </c>
      <c r="Q148" s="2"/>
      <c r="R148" s="123" t="e">
        <f t="shared" ref="R148" si="180">(($H$16-N148)/$H$16)*100</f>
        <v>#VALUE!</v>
      </c>
      <c r="S148" s="124">
        <f t="shared" ref="S148" si="181">(N148/20)*100</f>
        <v>58.715217905805183</v>
      </c>
    </row>
    <row r="149" spans="2:19" x14ac:dyDescent="0.25">
      <c r="B149" s="127"/>
      <c r="C149" s="99"/>
      <c r="D149" s="23" t="s">
        <v>19</v>
      </c>
      <c r="E149" s="24"/>
      <c r="F149" s="25"/>
      <c r="G149" s="61">
        <f t="shared" si="148"/>
        <v>-5.668471942609238</v>
      </c>
      <c r="H149" s="103"/>
      <c r="I149" s="102"/>
      <c r="J149" s="26"/>
      <c r="K149" s="27">
        <v>0.85899999999999999</v>
      </c>
      <c r="L149" s="28">
        <v>2095.6</v>
      </c>
      <c r="M149" s="53">
        <f t="shared" si="149"/>
        <v>12.239713290732663</v>
      </c>
      <c r="N149" s="101"/>
      <c r="O149" s="101"/>
      <c r="P149" s="121"/>
      <c r="Q149" s="2"/>
      <c r="R149" s="123"/>
      <c r="S149" s="124"/>
    </row>
    <row r="150" spans="2:19" x14ac:dyDescent="0.25">
      <c r="B150" s="63"/>
      <c r="C150" s="67"/>
    </row>
    <row r="151" spans="2:19" x14ac:dyDescent="0.25">
      <c r="B151" s="65"/>
      <c r="C151" s="66"/>
    </row>
    <row r="152" spans="2:19" ht="15.75" x14ac:dyDescent="0.25">
      <c r="B152" s="128" t="s">
        <v>35</v>
      </c>
      <c r="C152" s="128"/>
      <c r="D152" s="128"/>
      <c r="E152" s="128"/>
      <c r="F152" s="128"/>
      <c r="M152" s="2"/>
      <c r="N152" s="2"/>
      <c r="O152" s="2"/>
    </row>
    <row r="153" spans="2:19" x14ac:dyDescent="0.25">
      <c r="M153" s="2"/>
      <c r="N153" s="2"/>
      <c r="O153" s="2"/>
      <c r="R153" s="2"/>
      <c r="S153" s="2"/>
    </row>
    <row r="154" spans="2:19" x14ac:dyDescent="0.25">
      <c r="B154" s="122" t="s">
        <v>7</v>
      </c>
      <c r="C154" s="98" t="s">
        <v>44</v>
      </c>
      <c r="D154" s="129" t="s">
        <v>8</v>
      </c>
      <c r="E154" s="116" t="s">
        <v>9</v>
      </c>
      <c r="F154" s="116"/>
      <c r="G154" s="116"/>
      <c r="H154" s="116"/>
      <c r="I154" s="116"/>
      <c r="J154" s="5"/>
      <c r="K154" s="117" t="s">
        <v>4</v>
      </c>
      <c r="L154" s="117"/>
      <c r="M154" s="117"/>
      <c r="N154" s="117"/>
      <c r="O154" s="117"/>
      <c r="P154" s="117"/>
      <c r="Q154" s="5"/>
      <c r="R154" s="6" t="s">
        <v>10</v>
      </c>
      <c r="S154" s="7" t="s">
        <v>11</v>
      </c>
    </row>
    <row r="155" spans="2:19" x14ac:dyDescent="0.25">
      <c r="B155" s="122"/>
      <c r="C155" s="99"/>
      <c r="D155" s="129"/>
      <c r="E155" s="8" t="s">
        <v>12</v>
      </c>
      <c r="F155" s="9" t="s">
        <v>13</v>
      </c>
      <c r="G155" s="9" t="s">
        <v>14</v>
      </c>
      <c r="H155" s="9" t="s">
        <v>15</v>
      </c>
      <c r="I155" s="10" t="s">
        <v>16</v>
      </c>
      <c r="J155" s="11"/>
      <c r="K155" s="12" t="s">
        <v>12</v>
      </c>
      <c r="L155" s="13" t="s">
        <v>13</v>
      </c>
      <c r="M155" s="13" t="s">
        <v>14</v>
      </c>
      <c r="N155" s="13" t="s">
        <v>17</v>
      </c>
      <c r="O155" s="60" t="s">
        <v>46</v>
      </c>
      <c r="P155" s="14" t="s">
        <v>16</v>
      </c>
      <c r="Q155" s="11"/>
      <c r="R155" s="15"/>
      <c r="S155" s="16"/>
    </row>
    <row r="156" spans="2:19" x14ac:dyDescent="0.25">
      <c r="B156" s="122">
        <v>0</v>
      </c>
      <c r="C156" s="98">
        <f>B156*60</f>
        <v>0</v>
      </c>
      <c r="D156" s="17" t="s">
        <v>18</v>
      </c>
      <c r="E156" s="18"/>
      <c r="F156" s="19"/>
      <c r="G156" s="19">
        <f t="shared" ref="G156:G175" si="182">((F156-$B$10)/$B$9)*20</f>
        <v>-5.668471942609238</v>
      </c>
      <c r="H156" s="103">
        <f>AVERAGE(G156:G157)</f>
        <v>-5.668471942609238</v>
      </c>
      <c r="I156" s="102">
        <f>_xlfn.STDEV.P(G156,G157)</f>
        <v>0</v>
      </c>
      <c r="J156" s="20"/>
      <c r="K156" s="21"/>
      <c r="L156" s="22"/>
      <c r="M156" s="22">
        <f t="shared" ref="M156:M175" si="183">((L156-$D$10)/$D$9)*20</f>
        <v>-1.9307570071339217</v>
      </c>
      <c r="N156" s="126">
        <f>AVERAGE(M156:M157)</f>
        <v>-1.9307570071339217</v>
      </c>
      <c r="O156" s="100">
        <v>0</v>
      </c>
      <c r="P156" s="121">
        <f>_xlfn.STDEV.P(M156:M157)</f>
        <v>0</v>
      </c>
      <c r="Q156" s="2"/>
      <c r="R156" s="123">
        <f>((H156-N156)/H156)*100</f>
        <v>65.938668715626022</v>
      </c>
      <c r="S156" s="124">
        <f>(N156/20)*100</f>
        <v>-9.6537850356696087</v>
      </c>
    </row>
    <row r="157" spans="2:19" x14ac:dyDescent="0.25">
      <c r="B157" s="122"/>
      <c r="C157" s="99"/>
      <c r="D157" s="23" t="s">
        <v>19</v>
      </c>
      <c r="E157" s="24"/>
      <c r="F157" s="25"/>
      <c r="G157" s="19">
        <f t="shared" si="182"/>
        <v>-5.668471942609238</v>
      </c>
      <c r="H157" s="103"/>
      <c r="I157" s="102"/>
      <c r="J157" s="26"/>
      <c r="K157" s="27"/>
      <c r="L157" s="28"/>
      <c r="M157" s="22">
        <f t="shared" si="183"/>
        <v>-1.9307570071339217</v>
      </c>
      <c r="N157" s="126"/>
      <c r="O157" s="101"/>
      <c r="P157" s="121"/>
      <c r="Q157" s="2"/>
      <c r="R157" s="123"/>
      <c r="S157" s="124"/>
    </row>
    <row r="158" spans="2:19" x14ac:dyDescent="0.25">
      <c r="B158" s="122">
        <v>0.75</v>
      </c>
      <c r="C158" s="98">
        <f t="shared" ref="C158" si="184">B158*60</f>
        <v>45</v>
      </c>
      <c r="D158" s="17" t="s">
        <v>18</v>
      </c>
      <c r="E158" s="18"/>
      <c r="F158" s="19"/>
      <c r="G158" s="19">
        <f t="shared" si="182"/>
        <v>-5.668471942609238</v>
      </c>
      <c r="H158" s="103">
        <f>AVERAGE(G158:G159)</f>
        <v>-5.668471942609238</v>
      </c>
      <c r="I158" s="102">
        <f>_xlfn.STDEV.P(G158,G159)</f>
        <v>0</v>
      </c>
      <c r="J158" s="20"/>
      <c r="K158" s="21">
        <v>0.87</v>
      </c>
      <c r="L158" s="57">
        <v>560.29999999999995</v>
      </c>
      <c r="M158" s="22">
        <f t="shared" si="183"/>
        <v>1.8579977685363627</v>
      </c>
      <c r="N158" s="126">
        <f>AVERAGE(M158:M159)</f>
        <v>1.9354227947391558</v>
      </c>
      <c r="O158" s="100">
        <f>(N158*10^-3)*0.001*(10^6)</f>
        <v>1.9354227947391558</v>
      </c>
      <c r="P158" s="121">
        <f>_xlfn.STDEV.P(M158:M159)</f>
        <v>7.7425026202793124E-2</v>
      </c>
      <c r="Q158" s="2"/>
      <c r="R158" s="123" t="e">
        <f>(($H$16-N158)/$H$16)*100</f>
        <v>#VALUE!</v>
      </c>
      <c r="S158" s="124">
        <f t="shared" ref="S158" si="185">(N158/20)*100</f>
        <v>9.6771139736957785</v>
      </c>
    </row>
    <row r="159" spans="2:19" x14ac:dyDescent="0.25">
      <c r="B159" s="122"/>
      <c r="C159" s="99"/>
      <c r="D159" s="23" t="s">
        <v>19</v>
      </c>
      <c r="E159" s="24"/>
      <c r="F159" s="25"/>
      <c r="G159" s="19">
        <f t="shared" si="182"/>
        <v>-5.668471942609238</v>
      </c>
      <c r="H159" s="103"/>
      <c r="I159" s="102"/>
      <c r="J159" s="26"/>
      <c r="K159" s="55">
        <v>0.85699999999999998</v>
      </c>
      <c r="L159" s="52">
        <v>583.20000000000005</v>
      </c>
      <c r="M159" s="22">
        <f t="shared" si="183"/>
        <v>2.0128478209419489</v>
      </c>
      <c r="N159" s="126"/>
      <c r="O159" s="101"/>
      <c r="P159" s="121"/>
      <c r="Q159" s="2"/>
      <c r="R159" s="123"/>
      <c r="S159" s="124"/>
    </row>
    <row r="160" spans="2:19" x14ac:dyDescent="0.25">
      <c r="B160" s="122">
        <v>1</v>
      </c>
      <c r="C160" s="98">
        <f t="shared" ref="C160" si="186">B160*60</f>
        <v>60</v>
      </c>
      <c r="D160" s="17" t="s">
        <v>18</v>
      </c>
      <c r="E160" s="18"/>
      <c r="F160" s="19"/>
      <c r="G160" s="19">
        <f t="shared" si="182"/>
        <v>-5.668471942609238</v>
      </c>
      <c r="H160" s="103">
        <f>AVERAGE(G160:G161)</f>
        <v>-5.668471942609238</v>
      </c>
      <c r="I160" s="102">
        <f>_xlfn.STDEV.P(G160,G161)</f>
        <v>0</v>
      </c>
      <c r="J160" s="20"/>
      <c r="K160" s="21">
        <v>0.86099999999999999</v>
      </c>
      <c r="L160" s="22">
        <v>834.4</v>
      </c>
      <c r="M160" s="22">
        <f t="shared" si="183"/>
        <v>3.7114649896879337</v>
      </c>
      <c r="N160" s="126">
        <f>AVERAGE(M160:M161)</f>
        <v>3.523142982723062</v>
      </c>
      <c r="O160" s="100">
        <f t="shared" ref="O160" si="187">(N160*10^-3)*0.001*(10^6)</f>
        <v>3.523142982723062</v>
      </c>
      <c r="P160" s="121">
        <f>_xlfn.STDEV.P(M160:M161)</f>
        <v>0.18832200696487145</v>
      </c>
      <c r="Q160" s="2"/>
      <c r="R160" s="123" t="e">
        <f t="shared" ref="R160" si="188">(($H$16-N160)/$H$16)*100</f>
        <v>#VALUE!</v>
      </c>
      <c r="S160" s="124">
        <f t="shared" ref="S160" si="189">(N160/20)*100</f>
        <v>17.61571491361531</v>
      </c>
    </row>
    <row r="161" spans="2:19" x14ac:dyDescent="0.25">
      <c r="B161" s="122"/>
      <c r="C161" s="99"/>
      <c r="D161" s="23" t="s">
        <v>19</v>
      </c>
      <c r="E161" s="24"/>
      <c r="F161" s="25"/>
      <c r="G161" s="19">
        <f t="shared" si="182"/>
        <v>-5.668471942609238</v>
      </c>
      <c r="H161" s="103"/>
      <c r="I161" s="102"/>
      <c r="J161" s="26"/>
      <c r="K161" s="27">
        <v>0.86099999999999999</v>
      </c>
      <c r="L161" s="28">
        <v>778.7</v>
      </c>
      <c r="M161" s="22">
        <f t="shared" si="183"/>
        <v>3.3348209757581908</v>
      </c>
      <c r="N161" s="126"/>
      <c r="O161" s="101"/>
      <c r="P161" s="121"/>
      <c r="Q161" s="2"/>
      <c r="R161" s="123"/>
      <c r="S161" s="124"/>
    </row>
    <row r="162" spans="2:19" x14ac:dyDescent="0.25">
      <c r="B162" s="127">
        <v>1.33</v>
      </c>
      <c r="C162" s="98">
        <v>80</v>
      </c>
      <c r="D162" s="17" t="s">
        <v>18</v>
      </c>
      <c r="E162" s="18"/>
      <c r="F162" s="19"/>
      <c r="G162" s="19">
        <f t="shared" si="182"/>
        <v>-5.668471942609238</v>
      </c>
      <c r="H162" s="103">
        <f>AVERAGE(G162:G163)</f>
        <v>-5.668471942609238</v>
      </c>
      <c r="I162" s="102">
        <f>_xlfn.STDEV.P(G162,G163)</f>
        <v>0</v>
      </c>
      <c r="J162" s="2"/>
      <c r="K162" s="21">
        <v>0.85799999999999998</v>
      </c>
      <c r="L162" s="22">
        <v>942.2</v>
      </c>
      <c r="M162" s="22">
        <f t="shared" si="183"/>
        <v>4.4404097778679388</v>
      </c>
      <c r="N162" s="126">
        <f>AVERAGE(M162:M163)</f>
        <v>4.2426209554721588</v>
      </c>
      <c r="O162" s="100">
        <f t="shared" ref="O162" si="190">(N162*10^-3)*0.001*(10^6)</f>
        <v>4.2426209554721588</v>
      </c>
      <c r="P162" s="121">
        <f>_xlfn.STDEV.P(M162:M163)</f>
        <v>0.19778882239578044</v>
      </c>
      <c r="Q162" s="2"/>
      <c r="R162" s="123" t="e">
        <f t="shared" ref="R162" si="191">(($H$16-N162)/$H$16)*100</f>
        <v>#VALUE!</v>
      </c>
      <c r="S162" s="124">
        <f t="shared" ref="S162" si="192">(N162/20)*100</f>
        <v>21.213104777360794</v>
      </c>
    </row>
    <row r="163" spans="2:19" x14ac:dyDescent="0.25">
      <c r="B163" s="127"/>
      <c r="C163" s="99"/>
      <c r="D163" s="23" t="s">
        <v>19</v>
      </c>
      <c r="E163" s="24"/>
      <c r="F163" s="25"/>
      <c r="G163" s="19">
        <f t="shared" si="182"/>
        <v>-5.668471942609238</v>
      </c>
      <c r="H163" s="103"/>
      <c r="I163" s="102"/>
      <c r="J163" s="2"/>
      <c r="K163" s="27">
        <v>0.85899999999999999</v>
      </c>
      <c r="L163" s="28">
        <v>883.7</v>
      </c>
      <c r="M163" s="22">
        <f t="shared" si="183"/>
        <v>4.0448321330763779</v>
      </c>
      <c r="N163" s="126"/>
      <c r="O163" s="101"/>
      <c r="P163" s="121"/>
      <c r="Q163" s="2"/>
      <c r="R163" s="123"/>
      <c r="S163" s="124"/>
    </row>
    <row r="164" spans="2:19" x14ac:dyDescent="0.25">
      <c r="B164" s="122">
        <v>1.66</v>
      </c>
      <c r="C164" s="98">
        <v>100</v>
      </c>
      <c r="D164" s="29" t="s">
        <v>18</v>
      </c>
      <c r="E164" s="30"/>
      <c r="F164" s="31"/>
      <c r="G164" s="19">
        <f t="shared" si="182"/>
        <v>-5.668471942609238</v>
      </c>
      <c r="H164" s="103">
        <f>AVERAGE(G164:G165)</f>
        <v>-5.668471942609238</v>
      </c>
      <c r="I164" s="102">
        <f>_xlfn.STDEV.P(G164,G165)</f>
        <v>0</v>
      </c>
      <c r="J164" s="2"/>
      <c r="K164" s="32">
        <v>0.85899999999999999</v>
      </c>
      <c r="L164" s="33">
        <v>1031.4000000000001</v>
      </c>
      <c r="M164" s="22">
        <f t="shared" si="183"/>
        <v>5.0435811610372934</v>
      </c>
      <c r="N164" s="101">
        <f>AVERAGE(M164:M165)</f>
        <v>4.8924502146938504</v>
      </c>
      <c r="O164" s="100">
        <f t="shared" ref="O164" si="193">(N164*10^-3)*0.001*(10^6)</f>
        <v>4.8924502146938504</v>
      </c>
      <c r="P164" s="121">
        <f>_xlfn.STDEV.P(M164:M165)</f>
        <v>0.15113094634344293</v>
      </c>
      <c r="Q164" s="2"/>
      <c r="R164" s="123" t="e">
        <f t="shared" ref="R164" si="194">(($H$16-N164)/$H$16)*100</f>
        <v>#VALUE!</v>
      </c>
      <c r="S164" s="124">
        <f t="shared" ref="S164" si="195">(N164/20)*100</f>
        <v>24.46225107346925</v>
      </c>
    </row>
    <row r="165" spans="2:19" x14ac:dyDescent="0.25">
      <c r="B165" s="122"/>
      <c r="C165" s="99"/>
      <c r="D165" s="23" t="s">
        <v>19</v>
      </c>
      <c r="E165" s="24"/>
      <c r="F165" s="25"/>
      <c r="G165" s="19">
        <f t="shared" si="182"/>
        <v>-5.668471942609238</v>
      </c>
      <c r="H165" s="103"/>
      <c r="I165" s="102"/>
      <c r="J165" s="26"/>
      <c r="K165" s="27">
        <v>0.85899999999999999</v>
      </c>
      <c r="L165" s="28">
        <v>986.7</v>
      </c>
      <c r="M165" s="22">
        <f t="shared" si="183"/>
        <v>4.7413192683504075</v>
      </c>
      <c r="N165" s="101"/>
      <c r="O165" s="101"/>
      <c r="P165" s="121"/>
      <c r="Q165" s="2"/>
      <c r="R165" s="123"/>
      <c r="S165" s="124"/>
    </row>
    <row r="166" spans="2:19" x14ac:dyDescent="0.25">
      <c r="B166" s="122">
        <v>2</v>
      </c>
      <c r="C166" s="98">
        <f t="shared" ref="C166" si="196">B166*60</f>
        <v>120</v>
      </c>
      <c r="D166" s="29" t="s">
        <v>18</v>
      </c>
      <c r="E166" s="30"/>
      <c r="F166" s="31"/>
      <c r="G166" s="19">
        <f t="shared" si="182"/>
        <v>-5.668471942609238</v>
      </c>
      <c r="H166" s="103">
        <f>AVERAGE(G166:G167)</f>
        <v>-5.668471942609238</v>
      </c>
      <c r="I166" s="102">
        <f>_xlfn.STDEV.P(G166,G167)</f>
        <v>0</v>
      </c>
      <c r="J166" s="2"/>
      <c r="K166" s="32">
        <v>0.85799999999999998</v>
      </c>
      <c r="L166" s="33">
        <v>1112.4000000000001</v>
      </c>
      <c r="M166" s="22">
        <f t="shared" si="183"/>
        <v>5.5913040538256089</v>
      </c>
      <c r="N166" s="101">
        <f>AVERAGE(M166:M167)</f>
        <v>5.4692497548771009</v>
      </c>
      <c r="O166" s="100">
        <f t="shared" ref="O166" si="197">(N166*10^-3)*0.001*(10^6)</f>
        <v>5.4692497548771009</v>
      </c>
      <c r="P166" s="121">
        <f>_xlfn.STDEV.P(M166:M167)</f>
        <v>0.12205429894850761</v>
      </c>
      <c r="Q166" s="2"/>
      <c r="R166" s="123" t="e">
        <f t="shared" ref="R166" si="198">(($H$16-N166)/$H$16)*100</f>
        <v>#VALUE!</v>
      </c>
      <c r="S166" s="124">
        <f t="shared" ref="S166" si="199">(N166/20)*100</f>
        <v>27.346248774385508</v>
      </c>
    </row>
    <row r="167" spans="2:19" x14ac:dyDescent="0.25">
      <c r="B167" s="122"/>
      <c r="C167" s="99"/>
      <c r="D167" s="23" t="s">
        <v>19</v>
      </c>
      <c r="E167" s="24"/>
      <c r="F167" s="25"/>
      <c r="G167" s="19">
        <f t="shared" si="182"/>
        <v>-5.668471942609238</v>
      </c>
      <c r="H167" s="103"/>
      <c r="I167" s="102"/>
      <c r="J167" s="26"/>
      <c r="K167" s="27">
        <v>0.85899999999999999</v>
      </c>
      <c r="L167" s="28">
        <v>1076.3</v>
      </c>
      <c r="M167" s="22">
        <f t="shared" si="183"/>
        <v>5.3471954559285937</v>
      </c>
      <c r="N167" s="101"/>
      <c r="O167" s="101"/>
      <c r="P167" s="121"/>
      <c r="Q167" s="2"/>
      <c r="R167" s="123"/>
      <c r="S167" s="124"/>
    </row>
    <row r="168" spans="2:19" x14ac:dyDescent="0.25">
      <c r="B168" s="122">
        <v>2.5</v>
      </c>
      <c r="C168" s="98">
        <f t="shared" ref="C168" si="200">B168*60</f>
        <v>150</v>
      </c>
      <c r="D168" s="29" t="s">
        <v>18</v>
      </c>
      <c r="E168" s="30"/>
      <c r="F168" s="31"/>
      <c r="G168" s="19">
        <f t="shared" si="182"/>
        <v>-5.668471942609238</v>
      </c>
      <c r="H168" s="103">
        <f>AVERAGE(G168:G169)</f>
        <v>-5.668471942609238</v>
      </c>
      <c r="I168" s="102">
        <f>_xlfn.STDEV.P(G168,G169)</f>
        <v>0</v>
      </c>
      <c r="J168" s="2"/>
      <c r="K168" s="32">
        <v>0.85899999999999999</v>
      </c>
      <c r="L168" s="33">
        <v>1259.9000000000001</v>
      </c>
      <c r="M168" s="22">
        <f t="shared" si="183"/>
        <v>6.588700679582109</v>
      </c>
      <c r="N168" s="101">
        <f>AVERAGE(M168:M169)</f>
        <v>6.4450079453629527</v>
      </c>
      <c r="O168" s="100">
        <f t="shared" ref="O168" si="201">(N168*10^-3)*0.001*(10^6)</f>
        <v>6.4450079453629536</v>
      </c>
      <c r="P168" s="121">
        <f>_xlfn.STDEV.P(M168:M169)</f>
        <v>0.14369273421915674</v>
      </c>
      <c r="Q168" s="2"/>
      <c r="R168" s="123" t="e">
        <f t="shared" ref="R168" si="202">(($H$16-N168)/$H$16)*100</f>
        <v>#VALUE!</v>
      </c>
      <c r="S168" s="124">
        <f t="shared" ref="S168" si="203">(N168/20)*100</f>
        <v>32.225039726814764</v>
      </c>
    </row>
    <row r="169" spans="2:19" x14ac:dyDescent="0.25">
      <c r="B169" s="122"/>
      <c r="C169" s="99"/>
      <c r="D169" s="23" t="s">
        <v>19</v>
      </c>
      <c r="E169" s="24"/>
      <c r="F169" s="25"/>
      <c r="G169" s="19">
        <f t="shared" si="182"/>
        <v>-5.668471942609238</v>
      </c>
      <c r="H169" s="103"/>
      <c r="I169" s="102"/>
      <c r="J169" s="26"/>
      <c r="K169" s="27">
        <v>0.85799999999999998</v>
      </c>
      <c r="L169" s="28">
        <v>1217.4000000000001</v>
      </c>
      <c r="M169" s="22">
        <f t="shared" si="183"/>
        <v>6.3013152111437956</v>
      </c>
      <c r="N169" s="101"/>
      <c r="O169" s="101"/>
      <c r="P169" s="121"/>
      <c r="Q169" s="2"/>
      <c r="R169" s="123"/>
      <c r="S169" s="124"/>
    </row>
    <row r="170" spans="2:19" x14ac:dyDescent="0.25">
      <c r="B170" s="122">
        <v>3.5</v>
      </c>
      <c r="C170" s="98">
        <f t="shared" ref="C170" si="204">B170*60</f>
        <v>210</v>
      </c>
      <c r="D170" s="29" t="s">
        <v>18</v>
      </c>
      <c r="E170" s="30"/>
      <c r="F170" s="31"/>
      <c r="G170" s="19">
        <f t="shared" si="182"/>
        <v>-5.668471942609238</v>
      </c>
      <c r="H170" s="103">
        <f>AVERAGE(G170:G171)</f>
        <v>-5.668471942609238</v>
      </c>
      <c r="I170" s="102">
        <f>_xlfn.STDEV.P(G170,G171)</f>
        <v>0</v>
      </c>
      <c r="J170" s="2"/>
      <c r="K170" s="32">
        <v>0.85899999999999999</v>
      </c>
      <c r="L170" s="33">
        <v>1337.2</v>
      </c>
      <c r="M170" s="22">
        <f t="shared" si="183"/>
        <v>7.1114041315887357</v>
      </c>
      <c r="N170" s="101">
        <f>AVERAGE(M170:M171)</f>
        <v>6.8612097237718501</v>
      </c>
      <c r="O170" s="100">
        <f t="shared" ref="O170" si="205">(N170*10^-3)*0.001*(10^6)</f>
        <v>6.861209723771851</v>
      </c>
      <c r="P170" s="121">
        <f>_xlfn.STDEV.P(M170:M171)</f>
        <v>0.25019440781688518</v>
      </c>
      <c r="Q170" s="2"/>
      <c r="R170" s="123" t="e">
        <f t="shared" ref="R170" si="206">(($H$16-N170)/$H$16)*100</f>
        <v>#VALUE!</v>
      </c>
      <c r="S170" s="124">
        <f t="shared" ref="S170" si="207">(N170/20)*100</f>
        <v>34.306048618859251</v>
      </c>
    </row>
    <row r="171" spans="2:19" x14ac:dyDescent="0.25">
      <c r="B171" s="122"/>
      <c r="C171" s="99"/>
      <c r="D171" s="23" t="s">
        <v>19</v>
      </c>
      <c r="E171" s="24"/>
      <c r="F171" s="25"/>
      <c r="G171" s="19">
        <f t="shared" si="182"/>
        <v>-5.668471942609238</v>
      </c>
      <c r="H171" s="103"/>
      <c r="I171" s="102"/>
      <c r="J171" s="26"/>
      <c r="K171" s="27">
        <v>0.86</v>
      </c>
      <c r="L171" s="28">
        <v>1263.2</v>
      </c>
      <c r="M171" s="22">
        <f t="shared" si="183"/>
        <v>6.6110153159549654</v>
      </c>
      <c r="N171" s="101"/>
      <c r="O171" s="101"/>
      <c r="P171" s="121"/>
      <c r="Q171" s="2"/>
      <c r="R171" s="123"/>
      <c r="S171" s="124"/>
    </row>
    <row r="172" spans="2:19" x14ac:dyDescent="0.25">
      <c r="B172" s="127">
        <v>20</v>
      </c>
      <c r="C172" s="98">
        <f t="shared" ref="C172" si="208">B172*60</f>
        <v>1200</v>
      </c>
      <c r="D172" s="29" t="s">
        <v>18</v>
      </c>
      <c r="E172" s="30"/>
      <c r="F172" s="31"/>
      <c r="G172" s="19">
        <f t="shared" si="182"/>
        <v>-5.668471942609238</v>
      </c>
      <c r="H172" s="103">
        <f>AVERAGE(G172:G173)</f>
        <v>-5.668471942609238</v>
      </c>
      <c r="I172" s="102">
        <f>_xlfn.STDEV.P(G172,G173)</f>
        <v>0</v>
      </c>
      <c r="J172" s="2"/>
      <c r="K172" s="32">
        <v>0.86</v>
      </c>
      <c r="L172" s="33">
        <v>1854.7</v>
      </c>
      <c r="M172" s="22">
        <f t="shared" si="183"/>
        <v>10.610744835514083</v>
      </c>
      <c r="N172" s="101">
        <f>AVERAGE(M172:M173)</f>
        <v>10.640159583460122</v>
      </c>
      <c r="O172" s="100">
        <f t="shared" ref="O172" si="209">(N172*10^-3)*0.001*(10^6)</f>
        <v>10.640159583460122</v>
      </c>
      <c r="P172" s="121">
        <f>_xlfn.STDEV.P(M172:M173)</f>
        <v>2.9414747946039377E-2</v>
      </c>
      <c r="Q172" s="2"/>
      <c r="R172" s="123" t="e">
        <f t="shared" ref="R172" si="210">(($H$16-N172)/$H$16)*100</f>
        <v>#VALUE!</v>
      </c>
      <c r="S172" s="124">
        <f t="shared" ref="S172" si="211">(N172/20)*100</f>
        <v>53.200797917300612</v>
      </c>
    </row>
    <row r="173" spans="2:19" x14ac:dyDescent="0.25">
      <c r="B173" s="127"/>
      <c r="C173" s="99"/>
      <c r="D173" s="23" t="s">
        <v>19</v>
      </c>
      <c r="E173" s="24"/>
      <c r="F173" s="25"/>
      <c r="G173" s="19">
        <f t="shared" si="182"/>
        <v>-5.668471942609238</v>
      </c>
      <c r="H173" s="103"/>
      <c r="I173" s="102"/>
      <c r="J173" s="26"/>
      <c r="K173" s="27">
        <v>0.86299999999999999</v>
      </c>
      <c r="L173" s="28">
        <v>1863.4</v>
      </c>
      <c r="M173" s="22">
        <f t="shared" si="183"/>
        <v>10.669574331406162</v>
      </c>
      <c r="N173" s="101"/>
      <c r="O173" s="101"/>
      <c r="P173" s="121"/>
      <c r="Q173" s="2"/>
      <c r="R173" s="123"/>
      <c r="S173" s="124"/>
    </row>
    <row r="174" spans="2:19" x14ac:dyDescent="0.25">
      <c r="B174" s="127">
        <v>24</v>
      </c>
      <c r="C174" s="98">
        <f t="shared" ref="C174" si="212">B174*60</f>
        <v>1440</v>
      </c>
      <c r="D174" s="29" t="s">
        <v>18</v>
      </c>
      <c r="E174" s="30"/>
      <c r="F174" s="31"/>
      <c r="G174" s="19">
        <f t="shared" si="182"/>
        <v>-5.668471942609238</v>
      </c>
      <c r="H174" s="103">
        <f>AVERAGE(G174:G175)</f>
        <v>-5.668471942609238</v>
      </c>
      <c r="I174" s="102">
        <f>_xlfn.STDEV.P(G174,G175)</f>
        <v>0</v>
      </c>
      <c r="J174" s="2"/>
      <c r="K174" s="32">
        <v>0.85799999999999998</v>
      </c>
      <c r="L174" s="33">
        <v>2093.1999999999998</v>
      </c>
      <c r="M174" s="22">
        <f t="shared" si="183"/>
        <v>12.223484464279677</v>
      </c>
      <c r="N174" s="101">
        <f>AVERAGE(M174:M175)</f>
        <v>11.916489163877339</v>
      </c>
      <c r="O174" s="100">
        <f t="shared" ref="O174" si="213">(N174*10^-3)*0.001*(10^6)</f>
        <v>11.91648916387734</v>
      </c>
      <c r="P174" s="121">
        <f>_xlfn.STDEV.P(M174:M175)</f>
        <v>0.30699530040233824</v>
      </c>
      <c r="Q174" s="2"/>
      <c r="R174" s="123" t="e">
        <f t="shared" ref="R174" si="214">(($H$16-N174)/$H$16)*100</f>
        <v>#VALUE!</v>
      </c>
      <c r="S174" s="124">
        <f t="shared" ref="S174" si="215">(N174/20)*100</f>
        <v>59.582445819386699</v>
      </c>
    </row>
    <row r="175" spans="2:19" x14ac:dyDescent="0.25">
      <c r="B175" s="127"/>
      <c r="C175" s="99"/>
      <c r="D175" s="23" t="s">
        <v>19</v>
      </c>
      <c r="E175" s="24"/>
      <c r="F175" s="25"/>
      <c r="G175" s="61">
        <f t="shared" si="182"/>
        <v>-5.668471942609238</v>
      </c>
      <c r="H175" s="103"/>
      <c r="I175" s="102"/>
      <c r="J175" s="26"/>
      <c r="K175" s="27">
        <v>0.85899999999999999</v>
      </c>
      <c r="L175" s="28">
        <v>2002.4</v>
      </c>
      <c r="M175" s="53">
        <f t="shared" si="183"/>
        <v>11.609493863475</v>
      </c>
      <c r="N175" s="101"/>
      <c r="O175" s="101"/>
      <c r="P175" s="121"/>
      <c r="Q175" s="2"/>
      <c r="R175" s="123"/>
      <c r="S175" s="124"/>
    </row>
    <row r="176" spans="2:19" x14ac:dyDescent="0.25">
      <c r="B176" s="71"/>
      <c r="C176" s="67"/>
    </row>
    <row r="177" spans="2:19" x14ac:dyDescent="0.25">
      <c r="B177" s="65"/>
      <c r="C177" s="66"/>
    </row>
    <row r="178" spans="2:19" ht="15.75" x14ac:dyDescent="0.25">
      <c r="B178" s="128" t="s">
        <v>50</v>
      </c>
      <c r="C178" s="128"/>
      <c r="D178" s="128"/>
      <c r="E178" s="128"/>
      <c r="F178" s="128"/>
      <c r="M178" s="2"/>
      <c r="N178" s="2"/>
      <c r="O178" s="2"/>
    </row>
    <row r="179" spans="2:19" x14ac:dyDescent="0.25">
      <c r="M179" s="2"/>
      <c r="N179" s="2"/>
      <c r="O179" s="2"/>
      <c r="R179" s="2"/>
      <c r="S179" s="2"/>
    </row>
    <row r="180" spans="2:19" x14ac:dyDescent="0.25">
      <c r="B180" s="122" t="s">
        <v>7</v>
      </c>
      <c r="C180" s="98" t="s">
        <v>44</v>
      </c>
      <c r="D180" s="129" t="s">
        <v>8</v>
      </c>
      <c r="E180" s="116" t="s">
        <v>9</v>
      </c>
      <c r="F180" s="116"/>
      <c r="G180" s="116"/>
      <c r="H180" s="116"/>
      <c r="I180" s="116"/>
      <c r="J180" s="5"/>
      <c r="K180" s="117" t="s">
        <v>4</v>
      </c>
      <c r="L180" s="117"/>
      <c r="M180" s="117"/>
      <c r="N180" s="117"/>
      <c r="O180" s="117"/>
      <c r="P180" s="117"/>
      <c r="Q180" s="5"/>
      <c r="R180" s="6" t="s">
        <v>10</v>
      </c>
      <c r="S180" s="7" t="s">
        <v>11</v>
      </c>
    </row>
    <row r="181" spans="2:19" x14ac:dyDescent="0.25">
      <c r="B181" s="122"/>
      <c r="C181" s="99"/>
      <c r="D181" s="129"/>
      <c r="E181" s="8" t="s">
        <v>12</v>
      </c>
      <c r="F181" s="9" t="s">
        <v>13</v>
      </c>
      <c r="G181" s="9" t="s">
        <v>14</v>
      </c>
      <c r="H181" s="9" t="s">
        <v>15</v>
      </c>
      <c r="I181" s="10" t="s">
        <v>16</v>
      </c>
      <c r="J181" s="11"/>
      <c r="K181" s="12" t="s">
        <v>12</v>
      </c>
      <c r="L181" s="13" t="s">
        <v>13</v>
      </c>
      <c r="M181" s="13" t="s">
        <v>14</v>
      </c>
      <c r="N181" s="13" t="s">
        <v>17</v>
      </c>
      <c r="O181" s="60" t="s">
        <v>46</v>
      </c>
      <c r="P181" s="14" t="s">
        <v>16</v>
      </c>
      <c r="Q181" s="11"/>
      <c r="R181" s="15"/>
      <c r="S181" s="16"/>
    </row>
    <row r="182" spans="2:19" x14ac:dyDescent="0.25">
      <c r="B182" s="122">
        <v>0</v>
      </c>
      <c r="C182" s="98">
        <f>B182*60</f>
        <v>0</v>
      </c>
      <c r="D182" s="17" t="s">
        <v>18</v>
      </c>
      <c r="E182" s="18"/>
      <c r="F182" s="19"/>
      <c r="G182" s="19">
        <f t="shared" ref="G182:G203" si="216">((F182-$B$10)/$B$9)*20</f>
        <v>-5.668471942609238</v>
      </c>
      <c r="H182" s="103">
        <f>AVERAGE(G182:G183)</f>
        <v>-5.668471942609238</v>
      </c>
      <c r="I182" s="102">
        <f>_xlfn.STDEV.P(G182,G183)</f>
        <v>0</v>
      </c>
      <c r="J182" s="20"/>
      <c r="K182" s="21"/>
      <c r="L182" s="22"/>
      <c r="M182" s="22">
        <f>((L182-$D$10)/$D$9)*20</f>
        <v>-1.9307570071339217</v>
      </c>
      <c r="N182" s="126">
        <f>AVERAGE(M182:M183)</f>
        <v>-1.9307570071339217</v>
      </c>
      <c r="O182" s="100">
        <v>0</v>
      </c>
      <c r="P182" s="121">
        <f>_xlfn.STDEV.P(M182:M183)</f>
        <v>0</v>
      </c>
      <c r="Q182" s="2"/>
      <c r="R182" s="123">
        <f>((H182-N182)/H182)*100</f>
        <v>65.938668715626022</v>
      </c>
      <c r="S182" s="124">
        <f>(N182/20)*100</f>
        <v>-9.6537850356696087</v>
      </c>
    </row>
    <row r="183" spans="2:19" x14ac:dyDescent="0.25">
      <c r="B183" s="122"/>
      <c r="C183" s="99"/>
      <c r="D183" s="23" t="s">
        <v>19</v>
      </c>
      <c r="E183" s="24"/>
      <c r="F183" s="25"/>
      <c r="G183" s="19">
        <f t="shared" si="216"/>
        <v>-5.668471942609238</v>
      </c>
      <c r="H183" s="103"/>
      <c r="I183" s="102"/>
      <c r="J183" s="26"/>
      <c r="K183" s="27"/>
      <c r="L183" s="28"/>
      <c r="M183" s="22">
        <f>((L183-$D$10)/$D$9)*20</f>
        <v>-1.9307570071339217</v>
      </c>
      <c r="N183" s="126"/>
      <c r="O183" s="101"/>
      <c r="P183" s="121"/>
      <c r="Q183" s="2"/>
      <c r="R183" s="123"/>
      <c r="S183" s="124"/>
    </row>
    <row r="184" spans="2:19" x14ac:dyDescent="0.25">
      <c r="B184" s="122">
        <v>0.75</v>
      </c>
      <c r="C184" s="98">
        <f t="shared" ref="C184" si="217">B184*60</f>
        <v>45</v>
      </c>
      <c r="D184" s="17" t="s">
        <v>18</v>
      </c>
      <c r="E184" s="18"/>
      <c r="F184" s="19"/>
      <c r="G184" s="19">
        <f t="shared" si="216"/>
        <v>-5.668471942609238</v>
      </c>
      <c r="H184" s="103">
        <f>AVERAGE(G184:G185)</f>
        <v>-5.668471942609238</v>
      </c>
      <c r="I184" s="102">
        <f>_xlfn.STDEV.P(G184,G185)</f>
        <v>0</v>
      </c>
      <c r="J184" s="20"/>
      <c r="K184" s="21">
        <v>0.84899999999999998</v>
      </c>
      <c r="L184" s="45">
        <v>365.5</v>
      </c>
      <c r="M184" s="22">
        <f>((L184-$D$10)/$D$9)*20</f>
        <v>0.54075802143557516</v>
      </c>
      <c r="N184" s="126">
        <f>AVERAGE(M184:M185)</f>
        <v>1.3759678128275352</v>
      </c>
      <c r="O184" s="100">
        <f>(N184*10^-3)*0.001*(10^6)</f>
        <v>1.3759678128275352</v>
      </c>
      <c r="P184" s="121">
        <f>_xlfn.STDEV.P(M184:M185)</f>
        <v>0.83520979139195961</v>
      </c>
      <c r="Q184" s="2"/>
      <c r="R184" s="123" t="e">
        <f>(($H$16-N184)/$H$16)*100</f>
        <v>#VALUE!</v>
      </c>
      <c r="S184" s="124">
        <f t="shared" ref="S184" si="218">(N184/20)*100</f>
        <v>6.8798390641376761</v>
      </c>
    </row>
    <row r="185" spans="2:19" x14ac:dyDescent="0.25">
      <c r="B185" s="122"/>
      <c r="C185" s="99"/>
      <c r="D185" s="23" t="s">
        <v>19</v>
      </c>
      <c r="E185" s="24"/>
      <c r="F185" s="25"/>
      <c r="G185" s="19">
        <f t="shared" si="216"/>
        <v>-5.668471942609238</v>
      </c>
      <c r="H185" s="103"/>
      <c r="I185" s="102"/>
      <c r="J185" s="26"/>
      <c r="K185" s="41">
        <v>0.84899999999999998</v>
      </c>
      <c r="L185" s="54">
        <v>327</v>
      </c>
      <c r="M185" s="22">
        <f>((L185-F119)/$D$9)*20</f>
        <v>2.2111776042194951</v>
      </c>
      <c r="N185" s="126"/>
      <c r="O185" s="101"/>
      <c r="P185" s="121"/>
      <c r="Q185" s="2"/>
      <c r="R185" s="123"/>
      <c r="S185" s="124"/>
    </row>
    <row r="186" spans="2:19" x14ac:dyDescent="0.25">
      <c r="B186" s="122">
        <v>1</v>
      </c>
      <c r="C186" s="98">
        <f t="shared" ref="C186" si="219">B186*60</f>
        <v>60</v>
      </c>
      <c r="D186" s="17" t="s">
        <v>18</v>
      </c>
      <c r="E186" s="18"/>
      <c r="F186" s="19"/>
      <c r="G186" s="19">
        <f t="shared" si="216"/>
        <v>-5.668471942609238</v>
      </c>
      <c r="H186" s="103">
        <f>AVERAGE(G186:G187)</f>
        <v>-5.668471942609238</v>
      </c>
      <c r="I186" s="102">
        <f>_xlfn.STDEV.P(G186,G187)</f>
        <v>0</v>
      </c>
      <c r="J186" s="20"/>
      <c r="K186" s="21">
        <v>0.84899999999999998</v>
      </c>
      <c r="L186" s="45">
        <v>483.2</v>
      </c>
      <c r="M186" s="22">
        <f t="shared" ref="M186:M203" si="220">((L186-$D$10)/$D$9)*20</f>
        <v>1.3366467187341518</v>
      </c>
      <c r="N186" s="126">
        <f>AVERAGE(M186:M187)</f>
        <v>1.2920174459884373</v>
      </c>
      <c r="O186" s="100">
        <f t="shared" ref="O186" si="221">(N186*10^-3)*0.001*(10^6)</f>
        <v>1.2920174459884373</v>
      </c>
      <c r="P186" s="121">
        <f>_xlfn.STDEV.P(M186:M187)</f>
        <v>4.4629272745714599E-2</v>
      </c>
      <c r="Q186" s="2"/>
      <c r="R186" s="123" t="e">
        <f t="shared" ref="R186" si="222">(($H$16-N186)/$H$16)*100</f>
        <v>#VALUE!</v>
      </c>
      <c r="S186" s="124">
        <f t="shared" ref="S186" si="223">(N186/20)*100</f>
        <v>6.4600872299421868</v>
      </c>
    </row>
    <row r="187" spans="2:19" x14ac:dyDescent="0.25">
      <c r="B187" s="122"/>
      <c r="C187" s="99"/>
      <c r="D187" s="23" t="s">
        <v>19</v>
      </c>
      <c r="E187" s="24"/>
      <c r="F187" s="25"/>
      <c r="G187" s="19">
        <f t="shared" si="216"/>
        <v>-5.668471942609238</v>
      </c>
      <c r="H187" s="103"/>
      <c r="I187" s="102"/>
      <c r="J187" s="26"/>
      <c r="K187" s="27">
        <v>0.84899999999999998</v>
      </c>
      <c r="L187" s="47">
        <v>470</v>
      </c>
      <c r="M187" s="22">
        <f t="shared" si="220"/>
        <v>1.2473881732427226</v>
      </c>
      <c r="N187" s="126"/>
      <c r="O187" s="101"/>
      <c r="P187" s="121"/>
      <c r="Q187" s="2"/>
      <c r="R187" s="123"/>
      <c r="S187" s="124"/>
    </row>
    <row r="188" spans="2:19" x14ac:dyDescent="0.25">
      <c r="B188" s="127">
        <v>1.33</v>
      </c>
      <c r="C188" s="98">
        <v>80</v>
      </c>
      <c r="D188" s="17" t="s">
        <v>18</v>
      </c>
      <c r="E188" s="18"/>
      <c r="F188" s="19"/>
      <c r="G188" s="19">
        <f t="shared" si="216"/>
        <v>-5.668471942609238</v>
      </c>
      <c r="H188" s="103">
        <f>AVERAGE(G188:G189)</f>
        <v>-5.668471942609238</v>
      </c>
      <c r="I188" s="102">
        <f>_xlfn.STDEV.P(G188,G189)</f>
        <v>0</v>
      </c>
      <c r="J188" s="2"/>
      <c r="K188" s="21">
        <v>0.84899999999999998</v>
      </c>
      <c r="L188" s="22">
        <v>551.9</v>
      </c>
      <c r="M188" s="22">
        <f t="shared" si="220"/>
        <v>1.8011968759509078</v>
      </c>
      <c r="N188" s="126">
        <f>AVERAGE(M188:M189)</f>
        <v>1.8099874902796094</v>
      </c>
      <c r="O188" s="100">
        <f t="shared" ref="O188" si="224">(N188*10^-3)*0.001*(10^6)</f>
        <v>1.8099874902796094</v>
      </c>
      <c r="P188" s="121">
        <f>_xlfn.STDEV.P(M188:M189)</f>
        <v>8.7906143287014293E-3</v>
      </c>
      <c r="Q188" s="2"/>
      <c r="R188" s="123" t="e">
        <f t="shared" ref="R188" si="225">(($H$16-N188)/$H$16)*100</f>
        <v>#VALUE!</v>
      </c>
      <c r="S188" s="124">
        <f t="shared" ref="S188" si="226">(N188/20)*100</f>
        <v>9.049937451398046</v>
      </c>
    </row>
    <row r="189" spans="2:19" x14ac:dyDescent="0.25">
      <c r="B189" s="127"/>
      <c r="C189" s="99"/>
      <c r="D189" s="23" t="s">
        <v>19</v>
      </c>
      <c r="E189" s="24"/>
      <c r="F189" s="25"/>
      <c r="G189" s="19">
        <f t="shared" si="216"/>
        <v>-5.668471942609238</v>
      </c>
      <c r="H189" s="103"/>
      <c r="I189" s="102"/>
      <c r="J189" s="2"/>
      <c r="K189" s="27">
        <v>0.84899999999999998</v>
      </c>
      <c r="L189" s="28">
        <v>554.5</v>
      </c>
      <c r="M189" s="22">
        <f t="shared" si="220"/>
        <v>1.8187781046083107</v>
      </c>
      <c r="N189" s="126"/>
      <c r="O189" s="101"/>
      <c r="P189" s="121"/>
      <c r="Q189" s="2"/>
      <c r="R189" s="123"/>
      <c r="S189" s="124"/>
    </row>
    <row r="190" spans="2:19" x14ac:dyDescent="0.25">
      <c r="B190" s="122">
        <v>1.66</v>
      </c>
      <c r="C190" s="98">
        <v>100</v>
      </c>
      <c r="D190" s="29" t="s">
        <v>18</v>
      </c>
      <c r="E190" s="30"/>
      <c r="F190" s="31"/>
      <c r="G190" s="19">
        <f t="shared" si="216"/>
        <v>-5.668471942609238</v>
      </c>
      <c r="H190" s="103">
        <f>AVERAGE(G190:G191)</f>
        <v>-5.668471942609238</v>
      </c>
      <c r="I190" s="102">
        <f>_xlfn.STDEV.P(G190,G191)</f>
        <v>0</v>
      </c>
      <c r="J190" s="2"/>
      <c r="K190" s="32">
        <v>0.84899999999999998</v>
      </c>
      <c r="L190" s="33">
        <v>641.1</v>
      </c>
      <c r="M190" s="22">
        <f t="shared" si="220"/>
        <v>2.4043682591202629</v>
      </c>
      <c r="N190" s="101">
        <f>AVERAGE(M190:M191)</f>
        <v>2.3759678128275352</v>
      </c>
      <c r="O190" s="100">
        <f t="shared" ref="O190" si="227">(N190*10^-3)*0.001*(10^6)</f>
        <v>2.3759678128275352</v>
      </c>
      <c r="P190" s="121">
        <f>_xlfn.STDEV.P(M190:M191)</f>
        <v>2.8400446292727421E-2</v>
      </c>
      <c r="Q190" s="2"/>
      <c r="R190" s="123" t="e">
        <f t="shared" ref="R190" si="228">(($H$16-N190)/$H$16)*100</f>
        <v>#VALUE!</v>
      </c>
      <c r="S190" s="124">
        <f t="shared" ref="S190" si="229">(N190/20)*100</f>
        <v>11.879839064137677</v>
      </c>
    </row>
    <row r="191" spans="2:19" x14ac:dyDescent="0.25">
      <c r="B191" s="122"/>
      <c r="C191" s="99"/>
      <c r="D191" s="23" t="s">
        <v>19</v>
      </c>
      <c r="E191" s="24"/>
      <c r="F191" s="25"/>
      <c r="G191" s="19">
        <f t="shared" si="216"/>
        <v>-5.668471942609238</v>
      </c>
      <c r="H191" s="103"/>
      <c r="I191" s="102"/>
      <c r="J191" s="26"/>
      <c r="K191" s="27">
        <v>0.84899999999999998</v>
      </c>
      <c r="L191" s="28">
        <v>632.70000000000005</v>
      </c>
      <c r="M191" s="22">
        <f t="shared" si="220"/>
        <v>2.347567366534808</v>
      </c>
      <c r="N191" s="101"/>
      <c r="O191" s="101"/>
      <c r="P191" s="121"/>
      <c r="Q191" s="2"/>
      <c r="R191" s="123"/>
      <c r="S191" s="124"/>
    </row>
    <row r="192" spans="2:19" x14ac:dyDescent="0.25">
      <c r="B192" s="122">
        <v>2</v>
      </c>
      <c r="C192" s="98">
        <f t="shared" ref="C192" si="230">B192*60</f>
        <v>120</v>
      </c>
      <c r="D192" s="29" t="s">
        <v>18</v>
      </c>
      <c r="E192" s="30"/>
      <c r="F192" s="31"/>
      <c r="G192" s="19">
        <f t="shared" si="216"/>
        <v>-5.668471942609238</v>
      </c>
      <c r="H192" s="103">
        <f>AVERAGE(G192:G193)</f>
        <v>-5.668471942609238</v>
      </c>
      <c r="I192" s="102">
        <f>_xlfn.STDEV.P(G192,G193)</f>
        <v>0</v>
      </c>
      <c r="J192" s="2"/>
      <c r="K192" s="32">
        <v>0.84899999999999998</v>
      </c>
      <c r="L192" s="33">
        <v>672.2</v>
      </c>
      <c r="M192" s="22">
        <f t="shared" si="220"/>
        <v>2.6146668019068873</v>
      </c>
      <c r="N192" s="101">
        <f>AVERAGE(M192:M193)</f>
        <v>2.7397640058153296</v>
      </c>
      <c r="O192" s="100">
        <f t="shared" ref="O192" si="231">(N192*10^-3)*0.001*(10^6)</f>
        <v>2.7397640058153296</v>
      </c>
      <c r="P192" s="121">
        <f>_xlfn.STDEV.P(M192:M193)</f>
        <v>0.12509720390844259</v>
      </c>
      <c r="Q192" s="2"/>
      <c r="R192" s="123" t="e">
        <f t="shared" ref="R192" si="232">(($H$16-N192)/$H$16)*100</f>
        <v>#VALUE!</v>
      </c>
      <c r="S192" s="124">
        <f t="shared" ref="S192" si="233">(N192/20)*100</f>
        <v>13.698820029076646</v>
      </c>
    </row>
    <row r="193" spans="2:19" x14ac:dyDescent="0.25">
      <c r="B193" s="122"/>
      <c r="C193" s="99"/>
      <c r="D193" s="23" t="s">
        <v>19</v>
      </c>
      <c r="E193" s="24"/>
      <c r="F193" s="25"/>
      <c r="G193" s="19">
        <f t="shared" si="216"/>
        <v>-5.668471942609238</v>
      </c>
      <c r="H193" s="103"/>
      <c r="I193" s="102"/>
      <c r="J193" s="26"/>
      <c r="K193" s="27">
        <v>0.84899999999999998</v>
      </c>
      <c r="L193" s="28">
        <v>709.2</v>
      </c>
      <c r="M193" s="22">
        <f t="shared" si="220"/>
        <v>2.8648612097237725</v>
      </c>
      <c r="N193" s="101"/>
      <c r="O193" s="101"/>
      <c r="P193" s="121"/>
      <c r="Q193" s="2"/>
      <c r="R193" s="123"/>
      <c r="S193" s="124"/>
    </row>
    <row r="194" spans="2:19" x14ac:dyDescent="0.25">
      <c r="B194" s="122">
        <v>2.5</v>
      </c>
      <c r="C194" s="98">
        <f t="shared" ref="C194" si="234">B194*60</f>
        <v>150</v>
      </c>
      <c r="D194" s="29" t="s">
        <v>18</v>
      </c>
      <c r="E194" s="30"/>
      <c r="F194" s="31"/>
      <c r="G194" s="19">
        <f t="shared" si="216"/>
        <v>-5.668471942609238</v>
      </c>
      <c r="H194" s="103">
        <f>AVERAGE(G194:G195)</f>
        <v>-5.668471942609238</v>
      </c>
      <c r="I194" s="102">
        <f>_xlfn.STDEV.P(G194,G195)</f>
        <v>0</v>
      </c>
      <c r="J194" s="2"/>
      <c r="K194" s="32">
        <v>0.85</v>
      </c>
      <c r="L194" s="33">
        <v>761.2</v>
      </c>
      <c r="M194" s="22">
        <f t="shared" si="220"/>
        <v>3.216485782871827</v>
      </c>
      <c r="N194" s="101">
        <f>AVERAGE(M194:M195)</f>
        <v>3.0088920444940328</v>
      </c>
      <c r="O194" s="100">
        <f t="shared" ref="O194" si="235">(N194*10^-3)*0.001*(10^6)</f>
        <v>3.0088920444940332</v>
      </c>
      <c r="P194" s="121">
        <f>_xlfn.STDEV.P(M194:M195)</f>
        <v>0.20759373837779393</v>
      </c>
      <c r="Q194" s="2"/>
      <c r="R194" s="123" t="e">
        <f t="shared" ref="R194" si="236">(($H$16-N194)/$H$16)*100</f>
        <v>#VALUE!</v>
      </c>
      <c r="S194" s="124">
        <f t="shared" ref="S194" si="237">(N194/20)*100</f>
        <v>15.044460222470162</v>
      </c>
    </row>
    <row r="195" spans="2:19" x14ac:dyDescent="0.25">
      <c r="B195" s="122"/>
      <c r="C195" s="99"/>
      <c r="D195" s="23" t="s">
        <v>19</v>
      </c>
      <c r="E195" s="24"/>
      <c r="F195" s="25"/>
      <c r="G195" s="19">
        <f t="shared" si="216"/>
        <v>-5.668471942609238</v>
      </c>
      <c r="H195" s="103"/>
      <c r="I195" s="102"/>
      <c r="J195" s="26"/>
      <c r="K195" s="27">
        <v>0.85</v>
      </c>
      <c r="L195" s="28">
        <v>699.8</v>
      </c>
      <c r="M195" s="22">
        <f t="shared" si="220"/>
        <v>2.8012983061162391</v>
      </c>
      <c r="N195" s="101"/>
      <c r="O195" s="101"/>
      <c r="P195" s="121"/>
      <c r="Q195" s="2"/>
      <c r="R195" s="123"/>
      <c r="S195" s="124"/>
    </row>
    <row r="196" spans="2:19" x14ac:dyDescent="0.25">
      <c r="B196" s="122">
        <v>3</v>
      </c>
      <c r="C196" s="98">
        <f t="shared" ref="C196" si="238">B196*60</f>
        <v>180</v>
      </c>
      <c r="D196" s="29" t="s">
        <v>18</v>
      </c>
      <c r="E196" s="30"/>
      <c r="F196" s="31"/>
      <c r="G196" s="19">
        <f t="shared" si="216"/>
        <v>-5.668471942609238</v>
      </c>
      <c r="H196" s="103">
        <f>AVERAGE(G196:G197)</f>
        <v>-5.668471942609238</v>
      </c>
      <c r="I196" s="102">
        <f>_xlfn.STDEV.P(G196,G197)</f>
        <v>0</v>
      </c>
      <c r="J196" s="2"/>
      <c r="K196" s="32">
        <v>0.84899999999999998</v>
      </c>
      <c r="L196" s="33">
        <v>736.7</v>
      </c>
      <c r="M196" s="22">
        <f t="shared" si="220"/>
        <v>3.0508165128309166</v>
      </c>
      <c r="N196" s="101">
        <f>AVERAGE(M196:M197)</f>
        <v>3.1167461202961766</v>
      </c>
      <c r="O196" s="100">
        <f t="shared" ref="O196" si="239">(N196*10^-3)*0.001*(10^6)</f>
        <v>3.1167461202961766</v>
      </c>
      <c r="P196" s="121">
        <f>_xlfn.STDEV.P(M196:M197)</f>
        <v>6.592960746526022E-2</v>
      </c>
      <c r="Q196" s="2"/>
      <c r="R196" s="123" t="e">
        <f t="shared" ref="R196" si="240">(($H$16-N196)/$H$16)*100</f>
        <v>#VALUE!</v>
      </c>
      <c r="S196" s="124">
        <f t="shared" ref="S196" si="241">(N196/20)*100</f>
        <v>15.583730601480884</v>
      </c>
    </row>
    <row r="197" spans="2:19" x14ac:dyDescent="0.25">
      <c r="B197" s="122"/>
      <c r="C197" s="99"/>
      <c r="D197" s="23" t="s">
        <v>19</v>
      </c>
      <c r="E197" s="24"/>
      <c r="F197" s="25"/>
      <c r="G197" s="19">
        <f t="shared" si="216"/>
        <v>-5.668471942609238</v>
      </c>
      <c r="H197" s="103"/>
      <c r="I197" s="102"/>
      <c r="J197" s="26"/>
      <c r="K197" s="27">
        <v>0.85</v>
      </c>
      <c r="L197" s="28">
        <v>756.2</v>
      </c>
      <c r="M197" s="22">
        <f t="shared" si="220"/>
        <v>3.182675727761437</v>
      </c>
      <c r="N197" s="101"/>
      <c r="O197" s="101"/>
      <c r="P197" s="121"/>
      <c r="Q197" s="2"/>
      <c r="R197" s="123"/>
      <c r="S197" s="124"/>
    </row>
    <row r="198" spans="2:19" x14ac:dyDescent="0.25">
      <c r="B198" s="122">
        <v>3.5</v>
      </c>
      <c r="C198" s="98">
        <f t="shared" ref="C198" si="242">B198*60</f>
        <v>210</v>
      </c>
      <c r="D198" s="29" t="s">
        <v>18</v>
      </c>
      <c r="E198" s="30"/>
      <c r="F198" s="31"/>
      <c r="G198" s="19">
        <f t="shared" si="216"/>
        <v>-5.668471942609238</v>
      </c>
      <c r="H198" s="103">
        <f>AVERAGE(G198:G199)</f>
        <v>-5.668471942609238</v>
      </c>
      <c r="I198" s="102">
        <f>_xlfn.STDEV.P(G198,G199)</f>
        <v>0</v>
      </c>
      <c r="J198" s="2"/>
      <c r="K198" s="32">
        <v>0.84899999999999998</v>
      </c>
      <c r="L198" s="33">
        <v>707.7</v>
      </c>
      <c r="M198" s="22">
        <f t="shared" si="220"/>
        <v>2.8547181931906556</v>
      </c>
      <c r="N198" s="101">
        <f>AVERAGE(M198:M199)</f>
        <v>3.0437164012577345</v>
      </c>
      <c r="O198" s="100">
        <f t="shared" ref="O198" si="243">(N198*10^-3)*0.001*(10^6)</f>
        <v>3.0437164012577345</v>
      </c>
      <c r="P198" s="121">
        <f>_xlfn.STDEV.P(M198:M199)</f>
        <v>0.18899820806707912</v>
      </c>
      <c r="Q198" s="2"/>
      <c r="R198" s="123" t="e">
        <f t="shared" ref="R198" si="244">(($H$16-N198)/$H$16)*100</f>
        <v>#VALUE!</v>
      </c>
      <c r="S198" s="124">
        <f t="shared" ref="S198" si="245">(N198/20)*100</f>
        <v>15.218582006288672</v>
      </c>
    </row>
    <row r="199" spans="2:19" x14ac:dyDescent="0.25">
      <c r="B199" s="122"/>
      <c r="C199" s="99"/>
      <c r="D199" s="23" t="s">
        <v>19</v>
      </c>
      <c r="E199" s="24"/>
      <c r="F199" s="25"/>
      <c r="G199" s="19">
        <f t="shared" si="216"/>
        <v>-5.668471942609238</v>
      </c>
      <c r="H199" s="103"/>
      <c r="I199" s="102"/>
      <c r="J199" s="26"/>
      <c r="K199" s="27">
        <v>0.49</v>
      </c>
      <c r="L199" s="28">
        <v>763.6</v>
      </c>
      <c r="M199" s="22">
        <f t="shared" si="220"/>
        <v>3.2327146093248138</v>
      </c>
      <c r="N199" s="101"/>
      <c r="O199" s="101"/>
      <c r="P199" s="121"/>
      <c r="Q199" s="2"/>
      <c r="R199" s="123"/>
      <c r="S199" s="124"/>
    </row>
    <row r="200" spans="2:19" x14ac:dyDescent="0.25">
      <c r="B200" s="127">
        <v>20</v>
      </c>
      <c r="C200" s="98">
        <f t="shared" ref="C200" si="246">B200*60</f>
        <v>1200</v>
      </c>
      <c r="D200" s="29" t="s">
        <v>18</v>
      </c>
      <c r="E200" s="30"/>
      <c r="F200" s="31"/>
      <c r="G200" s="19">
        <f t="shared" si="216"/>
        <v>-5.668471942609238</v>
      </c>
      <c r="H200" s="103">
        <f>AVERAGE(G200:G201)</f>
        <v>-5.668471942609238</v>
      </c>
      <c r="I200" s="102">
        <f>_xlfn.STDEV.P(G200,G201)</f>
        <v>0</v>
      </c>
      <c r="J200" s="2"/>
      <c r="K200" s="32">
        <v>0.84899999999999998</v>
      </c>
      <c r="L200" s="33">
        <v>957.4</v>
      </c>
      <c r="M200" s="22">
        <f t="shared" si="220"/>
        <v>4.543192345403523</v>
      </c>
      <c r="N200" s="101">
        <f>AVERAGE(M200:M201)</f>
        <v>4.7284714474084595</v>
      </c>
      <c r="O200" s="100">
        <f t="shared" ref="O200" si="247">(N200*10^-3)*0.001*(10^6)</f>
        <v>4.7284714474084595</v>
      </c>
      <c r="P200" s="121">
        <f>_xlfn.STDEV.P(M200:M201)</f>
        <v>0.18527910200493691</v>
      </c>
      <c r="Q200" s="2"/>
      <c r="R200" s="123" t="e">
        <f t="shared" ref="R200" si="248">(($H$16-N200)/$H$16)*100</f>
        <v>#VALUE!</v>
      </c>
      <c r="S200" s="124">
        <f t="shared" ref="S200" si="249">(N200/20)*100</f>
        <v>23.642357237042297</v>
      </c>
    </row>
    <row r="201" spans="2:19" x14ac:dyDescent="0.25">
      <c r="B201" s="127"/>
      <c r="C201" s="99"/>
      <c r="D201" s="23" t="s">
        <v>19</v>
      </c>
      <c r="E201" s="24"/>
      <c r="F201" s="25"/>
      <c r="G201" s="19">
        <f t="shared" si="216"/>
        <v>-5.668471942609238</v>
      </c>
      <c r="H201" s="103"/>
      <c r="I201" s="102"/>
      <c r="J201" s="26"/>
      <c r="K201" s="27">
        <v>0.84899999999999998</v>
      </c>
      <c r="L201" s="28">
        <v>1012.2</v>
      </c>
      <c r="M201" s="22">
        <f t="shared" si="220"/>
        <v>4.9137505494133968</v>
      </c>
      <c r="N201" s="101"/>
      <c r="O201" s="101"/>
      <c r="P201" s="121"/>
      <c r="Q201" s="2"/>
      <c r="R201" s="123"/>
      <c r="S201" s="124"/>
    </row>
    <row r="202" spans="2:19" x14ac:dyDescent="0.25">
      <c r="B202" s="127">
        <v>24</v>
      </c>
      <c r="C202" s="98">
        <f t="shared" ref="C202" si="250">B202*60</f>
        <v>1440</v>
      </c>
      <c r="D202" s="29" t="s">
        <v>18</v>
      </c>
      <c r="E202" s="30"/>
      <c r="F202" s="31"/>
      <c r="G202" s="19">
        <f t="shared" si="216"/>
        <v>-5.668471942609238</v>
      </c>
      <c r="H202" s="103">
        <f>AVERAGE(G202:G203)</f>
        <v>-5.668471942609238</v>
      </c>
      <c r="I202" s="102">
        <f>_xlfn.STDEV.P(G202,G203)</f>
        <v>0</v>
      </c>
      <c r="J202" s="2"/>
      <c r="K202" s="32">
        <v>0.84899999999999998</v>
      </c>
      <c r="L202" s="33">
        <v>1127.3</v>
      </c>
      <c r="M202" s="22">
        <f t="shared" si="220"/>
        <v>5.6920580180545697</v>
      </c>
      <c r="N202" s="101">
        <f>AVERAGE(M202:M203)</f>
        <v>5.7748926530750246</v>
      </c>
      <c r="O202" s="100">
        <f t="shared" ref="O202" si="251">(N202*10^-3)*0.001*(10^6)</f>
        <v>5.7748926530750246</v>
      </c>
      <c r="P202" s="121">
        <f>_xlfn.STDEV.P(M202:M203)</f>
        <v>8.2834635020455405E-2</v>
      </c>
      <c r="Q202" s="2"/>
      <c r="R202" s="123" t="e">
        <f t="shared" ref="R202" si="252">(($H$16-N202)/$H$16)*100</f>
        <v>#VALUE!</v>
      </c>
      <c r="S202" s="124">
        <f t="shared" ref="S202" si="253">(N202/20)*100</f>
        <v>28.874463265375123</v>
      </c>
    </row>
    <row r="203" spans="2:19" x14ac:dyDescent="0.25">
      <c r="B203" s="127"/>
      <c r="C203" s="99"/>
      <c r="D203" s="23" t="s">
        <v>19</v>
      </c>
      <c r="E203" s="24"/>
      <c r="F203" s="25"/>
      <c r="G203" s="61">
        <f t="shared" si="216"/>
        <v>-5.668471942609238</v>
      </c>
      <c r="H203" s="103"/>
      <c r="I203" s="102"/>
      <c r="J203" s="26"/>
      <c r="K203" s="27">
        <v>0.84899999999999998</v>
      </c>
      <c r="L203" s="28">
        <v>1151.8</v>
      </c>
      <c r="M203" s="53">
        <f t="shared" si="220"/>
        <v>5.8577272880954805</v>
      </c>
      <c r="N203" s="101"/>
      <c r="O203" s="101"/>
      <c r="P203" s="121"/>
      <c r="Q203" s="2"/>
      <c r="R203" s="123"/>
      <c r="S203" s="124"/>
    </row>
  </sheetData>
  <mergeCells count="709">
    <mergeCell ref="B37:B38"/>
    <mergeCell ref="H37:H38"/>
    <mergeCell ref="I37:I38"/>
    <mergeCell ref="N37:N38"/>
    <mergeCell ref="P37:P38"/>
    <mergeCell ref="R37:R38"/>
    <mergeCell ref="B33:B34"/>
    <mergeCell ref="H33:H34"/>
    <mergeCell ref="I33:I34"/>
    <mergeCell ref="N33:N34"/>
    <mergeCell ref="P33:P34"/>
    <mergeCell ref="R33:R34"/>
    <mergeCell ref="O37:O38"/>
    <mergeCell ref="B41:F41"/>
    <mergeCell ref="B43:B44"/>
    <mergeCell ref="D43:D44"/>
    <mergeCell ref="E43:I43"/>
    <mergeCell ref="K43:P43"/>
    <mergeCell ref="B45:B46"/>
    <mergeCell ref="H45:H46"/>
    <mergeCell ref="I45:I46"/>
    <mergeCell ref="N45:N46"/>
    <mergeCell ref="P45:P46"/>
    <mergeCell ref="R45:R46"/>
    <mergeCell ref="S45:S46"/>
    <mergeCell ref="B47:B48"/>
    <mergeCell ref="H47:H48"/>
    <mergeCell ref="I47:I48"/>
    <mergeCell ref="N47:N48"/>
    <mergeCell ref="P47:P48"/>
    <mergeCell ref="R47:R48"/>
    <mergeCell ref="S47:S48"/>
    <mergeCell ref="O45:O46"/>
    <mergeCell ref="O47:O48"/>
    <mergeCell ref="S49:S50"/>
    <mergeCell ref="B51:B52"/>
    <mergeCell ref="H51:H52"/>
    <mergeCell ref="I51:I52"/>
    <mergeCell ref="N51:N52"/>
    <mergeCell ref="P51:P52"/>
    <mergeCell ref="R51:R52"/>
    <mergeCell ref="S51:S52"/>
    <mergeCell ref="B49:B50"/>
    <mergeCell ref="H49:H50"/>
    <mergeCell ref="I49:I50"/>
    <mergeCell ref="N49:N50"/>
    <mergeCell ref="P49:P50"/>
    <mergeCell ref="R49:R50"/>
    <mergeCell ref="O49:O50"/>
    <mergeCell ref="O51:O52"/>
    <mergeCell ref="S53:S54"/>
    <mergeCell ref="B55:B56"/>
    <mergeCell ref="H55:H56"/>
    <mergeCell ref="I55:I56"/>
    <mergeCell ref="N55:N56"/>
    <mergeCell ref="P55:P56"/>
    <mergeCell ref="R55:R56"/>
    <mergeCell ref="S55:S56"/>
    <mergeCell ref="B53:B54"/>
    <mergeCell ref="H53:H54"/>
    <mergeCell ref="I53:I54"/>
    <mergeCell ref="N53:N54"/>
    <mergeCell ref="P53:P54"/>
    <mergeCell ref="R53:R54"/>
    <mergeCell ref="C53:C54"/>
    <mergeCell ref="C55:C56"/>
    <mergeCell ref="O53:O54"/>
    <mergeCell ref="O55:O56"/>
    <mergeCell ref="S57:S58"/>
    <mergeCell ref="B59:B60"/>
    <mergeCell ref="H59:H60"/>
    <mergeCell ref="I59:I60"/>
    <mergeCell ref="N59:N60"/>
    <mergeCell ref="P59:P60"/>
    <mergeCell ref="R59:R60"/>
    <mergeCell ref="S59:S60"/>
    <mergeCell ref="B57:B58"/>
    <mergeCell ref="H57:H58"/>
    <mergeCell ref="I57:I58"/>
    <mergeCell ref="N57:N58"/>
    <mergeCell ref="P57:P58"/>
    <mergeCell ref="R57:R58"/>
    <mergeCell ref="C57:C58"/>
    <mergeCell ref="C59:C60"/>
    <mergeCell ref="O57:O58"/>
    <mergeCell ref="S61:S62"/>
    <mergeCell ref="B63:B64"/>
    <mergeCell ref="H63:H64"/>
    <mergeCell ref="I63:I64"/>
    <mergeCell ref="N63:N64"/>
    <mergeCell ref="P63:P64"/>
    <mergeCell ref="R63:R64"/>
    <mergeCell ref="S63:S64"/>
    <mergeCell ref="B61:B62"/>
    <mergeCell ref="H61:H62"/>
    <mergeCell ref="I61:I62"/>
    <mergeCell ref="N61:N62"/>
    <mergeCell ref="P61:P62"/>
    <mergeCell ref="R61:R62"/>
    <mergeCell ref="C61:C62"/>
    <mergeCell ref="C63:C64"/>
    <mergeCell ref="S103:S104"/>
    <mergeCell ref="B105:B106"/>
    <mergeCell ref="H105:H106"/>
    <mergeCell ref="I105:I106"/>
    <mergeCell ref="N105:N106"/>
    <mergeCell ref="B99:F99"/>
    <mergeCell ref="S65:S66"/>
    <mergeCell ref="B65:B66"/>
    <mergeCell ref="H65:H66"/>
    <mergeCell ref="I65:I66"/>
    <mergeCell ref="N65:N66"/>
    <mergeCell ref="P65:P66"/>
    <mergeCell ref="R65:R66"/>
    <mergeCell ref="P105:P106"/>
    <mergeCell ref="R105:R106"/>
    <mergeCell ref="S105:S106"/>
    <mergeCell ref="B69:F69"/>
    <mergeCell ref="B71:B72"/>
    <mergeCell ref="D71:D72"/>
    <mergeCell ref="E71:I71"/>
    <mergeCell ref="K71:P71"/>
    <mergeCell ref="B73:B74"/>
    <mergeCell ref="H73:H74"/>
    <mergeCell ref="I73:I74"/>
    <mergeCell ref="R117:R118"/>
    <mergeCell ref="B113:B114"/>
    <mergeCell ref="H113:H114"/>
    <mergeCell ref="I113:I114"/>
    <mergeCell ref="N113:N114"/>
    <mergeCell ref="P113:P114"/>
    <mergeCell ref="R113:R114"/>
    <mergeCell ref="R103:R104"/>
    <mergeCell ref="B107:B108"/>
    <mergeCell ref="H107:H108"/>
    <mergeCell ref="I107:I108"/>
    <mergeCell ref="N107:N108"/>
    <mergeCell ref="P107:P108"/>
    <mergeCell ref="R107:R108"/>
    <mergeCell ref="O109:O110"/>
    <mergeCell ref="O111:O112"/>
    <mergeCell ref="O113:O114"/>
    <mergeCell ref="O115:O116"/>
    <mergeCell ref="O117:O118"/>
    <mergeCell ref="B13:F13"/>
    <mergeCell ref="B15:B16"/>
    <mergeCell ref="D15:D16"/>
    <mergeCell ref="E15:I15"/>
    <mergeCell ref="K15:P15"/>
    <mergeCell ref="B17:B18"/>
    <mergeCell ref="H17:H18"/>
    <mergeCell ref="I17:I18"/>
    <mergeCell ref="N17:N18"/>
    <mergeCell ref="P17:P18"/>
    <mergeCell ref="S21:S22"/>
    <mergeCell ref="B23:B24"/>
    <mergeCell ref="H23:H24"/>
    <mergeCell ref="I23:I24"/>
    <mergeCell ref="N23:N24"/>
    <mergeCell ref="P23:P24"/>
    <mergeCell ref="R23:R24"/>
    <mergeCell ref="S23:S24"/>
    <mergeCell ref="S17:S18"/>
    <mergeCell ref="B19:B20"/>
    <mergeCell ref="H19:H20"/>
    <mergeCell ref="I19:I20"/>
    <mergeCell ref="N19:N20"/>
    <mergeCell ref="P19:P20"/>
    <mergeCell ref="R19:R20"/>
    <mergeCell ref="S19:S20"/>
    <mergeCell ref="B21:B22"/>
    <mergeCell ref="H21:H22"/>
    <mergeCell ref="I21:I22"/>
    <mergeCell ref="N21:N22"/>
    <mergeCell ref="P21:P22"/>
    <mergeCell ref="R21:R22"/>
    <mergeCell ref="R17:R18"/>
    <mergeCell ref="O17:O18"/>
    <mergeCell ref="S35:S36"/>
    <mergeCell ref="B31:B32"/>
    <mergeCell ref="H31:H32"/>
    <mergeCell ref="I31:I32"/>
    <mergeCell ref="N31:N32"/>
    <mergeCell ref="P31:P32"/>
    <mergeCell ref="R31:R32"/>
    <mergeCell ref="S31:S32"/>
    <mergeCell ref="S27:S28"/>
    <mergeCell ref="B29:B30"/>
    <mergeCell ref="H29:H30"/>
    <mergeCell ref="I29:I30"/>
    <mergeCell ref="N29:N30"/>
    <mergeCell ref="P29:P30"/>
    <mergeCell ref="R29:R30"/>
    <mergeCell ref="S29:S30"/>
    <mergeCell ref="B27:B28"/>
    <mergeCell ref="H27:H28"/>
    <mergeCell ref="I27:I28"/>
    <mergeCell ref="N27:N28"/>
    <mergeCell ref="P27:P28"/>
    <mergeCell ref="R27:R28"/>
    <mergeCell ref="O35:O36"/>
    <mergeCell ref="S25:S26"/>
    <mergeCell ref="B101:B102"/>
    <mergeCell ref="D101:D102"/>
    <mergeCell ref="E101:I101"/>
    <mergeCell ref="K101:P101"/>
    <mergeCell ref="B103:B104"/>
    <mergeCell ref="H103:H104"/>
    <mergeCell ref="I103:I104"/>
    <mergeCell ref="N103:N104"/>
    <mergeCell ref="P103:P104"/>
    <mergeCell ref="B25:B26"/>
    <mergeCell ref="H25:H26"/>
    <mergeCell ref="I25:I26"/>
    <mergeCell ref="N25:N26"/>
    <mergeCell ref="P25:P26"/>
    <mergeCell ref="R25:R26"/>
    <mergeCell ref="S37:S38"/>
    <mergeCell ref="S33:S34"/>
    <mergeCell ref="B35:B36"/>
    <mergeCell ref="H35:H36"/>
    <mergeCell ref="I35:I36"/>
    <mergeCell ref="N35:N36"/>
    <mergeCell ref="P35:P36"/>
    <mergeCell ref="R35:R36"/>
    <mergeCell ref="S107:S108"/>
    <mergeCell ref="S113:S114"/>
    <mergeCell ref="B115:B116"/>
    <mergeCell ref="H115:H116"/>
    <mergeCell ref="I115:I116"/>
    <mergeCell ref="N115:N116"/>
    <mergeCell ref="P115:P116"/>
    <mergeCell ref="R115:R116"/>
    <mergeCell ref="S115:S116"/>
    <mergeCell ref="S109:S110"/>
    <mergeCell ref="B111:B112"/>
    <mergeCell ref="H111:H112"/>
    <mergeCell ref="I111:I112"/>
    <mergeCell ref="N111:N112"/>
    <mergeCell ref="P111:P112"/>
    <mergeCell ref="R111:R112"/>
    <mergeCell ref="S111:S112"/>
    <mergeCell ref="B109:B110"/>
    <mergeCell ref="H109:H110"/>
    <mergeCell ref="I109:I110"/>
    <mergeCell ref="N109:N110"/>
    <mergeCell ref="P109:P110"/>
    <mergeCell ref="R109:R110"/>
    <mergeCell ref="O107:O108"/>
    <mergeCell ref="S119:S120"/>
    <mergeCell ref="B121:B122"/>
    <mergeCell ref="H121:H122"/>
    <mergeCell ref="I121:I122"/>
    <mergeCell ref="N121:N122"/>
    <mergeCell ref="P121:P122"/>
    <mergeCell ref="R121:R122"/>
    <mergeCell ref="S121:S122"/>
    <mergeCell ref="S117:S118"/>
    <mergeCell ref="B119:B120"/>
    <mergeCell ref="H119:H120"/>
    <mergeCell ref="I119:I120"/>
    <mergeCell ref="N119:N120"/>
    <mergeCell ref="P119:P120"/>
    <mergeCell ref="R119:R120"/>
    <mergeCell ref="B117:B118"/>
    <mergeCell ref="H117:H118"/>
    <mergeCell ref="I117:I118"/>
    <mergeCell ref="N117:N118"/>
    <mergeCell ref="C117:C118"/>
    <mergeCell ref="C119:C120"/>
    <mergeCell ref="C121:C122"/>
    <mergeCell ref="O119:O120"/>
    <mergeCell ref="O121:O122"/>
    <mergeCell ref="R130:R131"/>
    <mergeCell ref="S130:S131"/>
    <mergeCell ref="B132:B133"/>
    <mergeCell ref="H132:H133"/>
    <mergeCell ref="I132:I133"/>
    <mergeCell ref="N132:N133"/>
    <mergeCell ref="P132:P133"/>
    <mergeCell ref="R132:R133"/>
    <mergeCell ref="S132:S133"/>
    <mergeCell ref="B130:B131"/>
    <mergeCell ref="H130:H131"/>
    <mergeCell ref="I130:I131"/>
    <mergeCell ref="N130:N131"/>
    <mergeCell ref="P130:P131"/>
    <mergeCell ref="C130:C131"/>
    <mergeCell ref="C132:C133"/>
    <mergeCell ref="S134:S135"/>
    <mergeCell ref="B136:B137"/>
    <mergeCell ref="H136:H137"/>
    <mergeCell ref="I136:I137"/>
    <mergeCell ref="N136:N137"/>
    <mergeCell ref="P136:P137"/>
    <mergeCell ref="R136:R137"/>
    <mergeCell ref="S136:S137"/>
    <mergeCell ref="B134:B135"/>
    <mergeCell ref="H134:H135"/>
    <mergeCell ref="I134:I135"/>
    <mergeCell ref="N134:N135"/>
    <mergeCell ref="P134:P135"/>
    <mergeCell ref="R134:R135"/>
    <mergeCell ref="C136:C137"/>
    <mergeCell ref="C134:C135"/>
    <mergeCell ref="S138:S139"/>
    <mergeCell ref="B140:B141"/>
    <mergeCell ref="H140:H141"/>
    <mergeCell ref="I140:I141"/>
    <mergeCell ref="N140:N141"/>
    <mergeCell ref="P140:P141"/>
    <mergeCell ref="R140:R141"/>
    <mergeCell ref="S140:S141"/>
    <mergeCell ref="B138:B139"/>
    <mergeCell ref="H138:H139"/>
    <mergeCell ref="I138:I139"/>
    <mergeCell ref="N138:N139"/>
    <mergeCell ref="P138:P139"/>
    <mergeCell ref="R138:R139"/>
    <mergeCell ref="C138:C139"/>
    <mergeCell ref="C140:C141"/>
    <mergeCell ref="S142:S143"/>
    <mergeCell ref="B144:B145"/>
    <mergeCell ref="H144:H145"/>
    <mergeCell ref="I144:I145"/>
    <mergeCell ref="N144:N145"/>
    <mergeCell ref="P144:P145"/>
    <mergeCell ref="R144:R145"/>
    <mergeCell ref="S144:S145"/>
    <mergeCell ref="B142:B143"/>
    <mergeCell ref="H142:H143"/>
    <mergeCell ref="I142:I143"/>
    <mergeCell ref="N142:N143"/>
    <mergeCell ref="P142:P143"/>
    <mergeCell ref="R142:R143"/>
    <mergeCell ref="C144:C145"/>
    <mergeCell ref="C142:C143"/>
    <mergeCell ref="B146:B147"/>
    <mergeCell ref="H146:H147"/>
    <mergeCell ref="I146:I147"/>
    <mergeCell ref="N146:N147"/>
    <mergeCell ref="P146:P147"/>
    <mergeCell ref="R146:R147"/>
    <mergeCell ref="S146:S147"/>
    <mergeCell ref="S148:S149"/>
    <mergeCell ref="B152:F152"/>
    <mergeCell ref="R148:R149"/>
    <mergeCell ref="C146:C147"/>
    <mergeCell ref="O146:O147"/>
    <mergeCell ref="B154:B155"/>
    <mergeCell ref="D154:D155"/>
    <mergeCell ref="E154:I154"/>
    <mergeCell ref="K154:P154"/>
    <mergeCell ref="B148:B149"/>
    <mergeCell ref="H148:H149"/>
    <mergeCell ref="I148:I149"/>
    <mergeCell ref="N148:N149"/>
    <mergeCell ref="P148:P149"/>
    <mergeCell ref="C148:C149"/>
    <mergeCell ref="C154:C155"/>
    <mergeCell ref="O148:O149"/>
    <mergeCell ref="S156:S157"/>
    <mergeCell ref="B158:B159"/>
    <mergeCell ref="H158:H159"/>
    <mergeCell ref="I158:I159"/>
    <mergeCell ref="N158:N159"/>
    <mergeCell ref="P158:P159"/>
    <mergeCell ref="R158:R159"/>
    <mergeCell ref="S158:S159"/>
    <mergeCell ref="B156:B157"/>
    <mergeCell ref="H156:H157"/>
    <mergeCell ref="I156:I157"/>
    <mergeCell ref="N156:N157"/>
    <mergeCell ref="P156:P157"/>
    <mergeCell ref="R156:R157"/>
    <mergeCell ref="C156:C157"/>
    <mergeCell ref="C158:C159"/>
    <mergeCell ref="O156:O157"/>
    <mergeCell ref="O158:O159"/>
    <mergeCell ref="S160:S161"/>
    <mergeCell ref="B162:B163"/>
    <mergeCell ref="H162:H163"/>
    <mergeCell ref="I162:I163"/>
    <mergeCell ref="N162:N163"/>
    <mergeCell ref="P162:P163"/>
    <mergeCell ref="R162:R163"/>
    <mergeCell ref="S162:S163"/>
    <mergeCell ref="B160:B161"/>
    <mergeCell ref="H160:H161"/>
    <mergeCell ref="I160:I161"/>
    <mergeCell ref="N160:N161"/>
    <mergeCell ref="P160:P161"/>
    <mergeCell ref="R160:R161"/>
    <mergeCell ref="C160:C161"/>
    <mergeCell ref="C162:C163"/>
    <mergeCell ref="O160:O161"/>
    <mergeCell ref="O162:O163"/>
    <mergeCell ref="S164:S165"/>
    <mergeCell ref="B166:B167"/>
    <mergeCell ref="H166:H167"/>
    <mergeCell ref="I166:I167"/>
    <mergeCell ref="N166:N167"/>
    <mergeCell ref="P166:P167"/>
    <mergeCell ref="R166:R167"/>
    <mergeCell ref="S166:S167"/>
    <mergeCell ref="B164:B165"/>
    <mergeCell ref="H164:H165"/>
    <mergeCell ref="I164:I165"/>
    <mergeCell ref="N164:N165"/>
    <mergeCell ref="P164:P165"/>
    <mergeCell ref="R164:R165"/>
    <mergeCell ref="C164:C165"/>
    <mergeCell ref="C166:C167"/>
    <mergeCell ref="O164:O165"/>
    <mergeCell ref="O166:O167"/>
    <mergeCell ref="S168:S169"/>
    <mergeCell ref="B170:B171"/>
    <mergeCell ref="H170:H171"/>
    <mergeCell ref="I170:I171"/>
    <mergeCell ref="N170:N171"/>
    <mergeCell ref="P170:P171"/>
    <mergeCell ref="R170:R171"/>
    <mergeCell ref="S170:S171"/>
    <mergeCell ref="B168:B169"/>
    <mergeCell ref="H168:H169"/>
    <mergeCell ref="I168:I169"/>
    <mergeCell ref="N168:N169"/>
    <mergeCell ref="P168:P169"/>
    <mergeCell ref="R168:R169"/>
    <mergeCell ref="C168:C169"/>
    <mergeCell ref="C170:C171"/>
    <mergeCell ref="O168:O169"/>
    <mergeCell ref="O170:O171"/>
    <mergeCell ref="S174:S175"/>
    <mergeCell ref="B174:B175"/>
    <mergeCell ref="H174:H175"/>
    <mergeCell ref="I174:I175"/>
    <mergeCell ref="N174:N175"/>
    <mergeCell ref="P174:P175"/>
    <mergeCell ref="R174:R175"/>
    <mergeCell ref="B172:B173"/>
    <mergeCell ref="H172:H173"/>
    <mergeCell ref="I172:I173"/>
    <mergeCell ref="N172:N173"/>
    <mergeCell ref="P172:P173"/>
    <mergeCell ref="R172:R173"/>
    <mergeCell ref="S172:S173"/>
    <mergeCell ref="C172:C173"/>
    <mergeCell ref="C174:C175"/>
    <mergeCell ref="O172:O173"/>
    <mergeCell ref="O174:O175"/>
    <mergeCell ref="P73:P74"/>
    <mergeCell ref="R73:R74"/>
    <mergeCell ref="S73:S74"/>
    <mergeCell ref="B75:B76"/>
    <mergeCell ref="H75:H76"/>
    <mergeCell ref="I75:I76"/>
    <mergeCell ref="N75:N76"/>
    <mergeCell ref="P75:P76"/>
    <mergeCell ref="R75:R76"/>
    <mergeCell ref="S75:S76"/>
    <mergeCell ref="O75:O76"/>
    <mergeCell ref="B77:B78"/>
    <mergeCell ref="H77:H78"/>
    <mergeCell ref="I77:I78"/>
    <mergeCell ref="N77:N78"/>
    <mergeCell ref="P77:P78"/>
    <mergeCell ref="R77:R78"/>
    <mergeCell ref="S77:S78"/>
    <mergeCell ref="B79:B80"/>
    <mergeCell ref="H79:H80"/>
    <mergeCell ref="I79:I80"/>
    <mergeCell ref="N79:N80"/>
    <mergeCell ref="P79:P80"/>
    <mergeCell ref="R79:R80"/>
    <mergeCell ref="S79:S80"/>
    <mergeCell ref="O77:O78"/>
    <mergeCell ref="O79:O80"/>
    <mergeCell ref="B81:B82"/>
    <mergeCell ref="H81:H82"/>
    <mergeCell ref="I81:I82"/>
    <mergeCell ref="N81:N82"/>
    <mergeCell ref="P81:P82"/>
    <mergeCell ref="R81:R82"/>
    <mergeCell ref="S81:S82"/>
    <mergeCell ref="B83:B84"/>
    <mergeCell ref="H83:H84"/>
    <mergeCell ref="I83:I84"/>
    <mergeCell ref="N83:N84"/>
    <mergeCell ref="P83:P84"/>
    <mergeCell ref="R83:R84"/>
    <mergeCell ref="S83:S84"/>
    <mergeCell ref="O81:O82"/>
    <mergeCell ref="O83:O84"/>
    <mergeCell ref="B85:B86"/>
    <mergeCell ref="H85:H86"/>
    <mergeCell ref="I85:I86"/>
    <mergeCell ref="N85:N86"/>
    <mergeCell ref="P85:P86"/>
    <mergeCell ref="R85:R86"/>
    <mergeCell ref="S85:S86"/>
    <mergeCell ref="B87:B88"/>
    <mergeCell ref="H87:H88"/>
    <mergeCell ref="I87:I88"/>
    <mergeCell ref="N87:N88"/>
    <mergeCell ref="P87:P88"/>
    <mergeCell ref="R87:R88"/>
    <mergeCell ref="S87:S88"/>
    <mergeCell ref="C87:C88"/>
    <mergeCell ref="O85:O86"/>
    <mergeCell ref="O87:O88"/>
    <mergeCell ref="B89:B90"/>
    <mergeCell ref="H89:H90"/>
    <mergeCell ref="I89:I90"/>
    <mergeCell ref="N89:N90"/>
    <mergeCell ref="P89:P90"/>
    <mergeCell ref="R89:R90"/>
    <mergeCell ref="S89:S90"/>
    <mergeCell ref="B91:B92"/>
    <mergeCell ref="H91:H92"/>
    <mergeCell ref="I91:I92"/>
    <mergeCell ref="N91:N92"/>
    <mergeCell ref="P91:P92"/>
    <mergeCell ref="R91:R92"/>
    <mergeCell ref="S91:S92"/>
    <mergeCell ref="C89:C90"/>
    <mergeCell ref="C91:C92"/>
    <mergeCell ref="O89:O90"/>
    <mergeCell ref="O91:O92"/>
    <mergeCell ref="B93:B94"/>
    <mergeCell ref="H93:H94"/>
    <mergeCell ref="I93:I94"/>
    <mergeCell ref="N93:N94"/>
    <mergeCell ref="P93:P94"/>
    <mergeCell ref="R93:R94"/>
    <mergeCell ref="S93:S9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43:C44"/>
    <mergeCell ref="C45:C46"/>
    <mergeCell ref="C47:C48"/>
    <mergeCell ref="C49:C50"/>
    <mergeCell ref="C51:C52"/>
    <mergeCell ref="C93:C94"/>
    <mergeCell ref="C101:C102"/>
    <mergeCell ref="C103:C104"/>
    <mergeCell ref="C105:C106"/>
    <mergeCell ref="C107:C108"/>
    <mergeCell ref="C109:C110"/>
    <mergeCell ref="C111:C112"/>
    <mergeCell ref="C113:C114"/>
    <mergeCell ref="C115:C116"/>
    <mergeCell ref="B126:F126"/>
    <mergeCell ref="B128:B129"/>
    <mergeCell ref="D128:D129"/>
    <mergeCell ref="E128:I128"/>
    <mergeCell ref="O59:O60"/>
    <mergeCell ref="O61:O62"/>
    <mergeCell ref="O63:O64"/>
    <mergeCell ref="O65:O66"/>
    <mergeCell ref="O73:O74"/>
    <mergeCell ref="C128:C129"/>
    <mergeCell ref="C65:C66"/>
    <mergeCell ref="C71:C72"/>
    <mergeCell ref="C73:C74"/>
    <mergeCell ref="C75:C76"/>
    <mergeCell ref="C77:C78"/>
    <mergeCell ref="C79:C80"/>
    <mergeCell ref="C81:C82"/>
    <mergeCell ref="C83:C84"/>
    <mergeCell ref="C85:C86"/>
    <mergeCell ref="N73:N74"/>
    <mergeCell ref="K128:P128"/>
    <mergeCell ref="P117:P118"/>
    <mergeCell ref="O103:O104"/>
    <mergeCell ref="O105:O106"/>
    <mergeCell ref="O19:O20"/>
    <mergeCell ref="O21:O22"/>
    <mergeCell ref="O23:O24"/>
    <mergeCell ref="O25:O26"/>
    <mergeCell ref="O27:O28"/>
    <mergeCell ref="O29:O30"/>
    <mergeCell ref="O31:O32"/>
    <mergeCell ref="O33:O34"/>
    <mergeCell ref="O93:O94"/>
    <mergeCell ref="O123:O124"/>
    <mergeCell ref="O130:O131"/>
    <mergeCell ref="O132:O133"/>
    <mergeCell ref="O134:O135"/>
    <mergeCell ref="O136:O137"/>
    <mergeCell ref="O138:O139"/>
    <mergeCell ref="O140:O141"/>
    <mergeCell ref="O142:O143"/>
    <mergeCell ref="O144:O145"/>
    <mergeCell ref="B178:F178"/>
    <mergeCell ref="B180:B181"/>
    <mergeCell ref="C180:C181"/>
    <mergeCell ref="D180:D181"/>
    <mergeCell ref="E180:I180"/>
    <mergeCell ref="K180:P180"/>
    <mergeCell ref="B182:B183"/>
    <mergeCell ref="C182:C183"/>
    <mergeCell ref="H182:H183"/>
    <mergeCell ref="I182:I183"/>
    <mergeCell ref="N182:N183"/>
    <mergeCell ref="O182:O183"/>
    <mergeCell ref="P182:P183"/>
    <mergeCell ref="R182:R183"/>
    <mergeCell ref="S182:S183"/>
    <mergeCell ref="B184:B185"/>
    <mergeCell ref="C184:C185"/>
    <mergeCell ref="H184:H185"/>
    <mergeCell ref="I184:I185"/>
    <mergeCell ref="N184:N185"/>
    <mergeCell ref="O184:O185"/>
    <mergeCell ref="P184:P185"/>
    <mergeCell ref="R184:R185"/>
    <mergeCell ref="S184:S185"/>
    <mergeCell ref="B186:B187"/>
    <mergeCell ref="C186:C187"/>
    <mergeCell ref="H186:H187"/>
    <mergeCell ref="I186:I187"/>
    <mergeCell ref="N186:N187"/>
    <mergeCell ref="O186:O187"/>
    <mergeCell ref="P186:P187"/>
    <mergeCell ref="R186:R187"/>
    <mergeCell ref="S186:S187"/>
    <mergeCell ref="B188:B189"/>
    <mergeCell ref="C188:C189"/>
    <mergeCell ref="H188:H189"/>
    <mergeCell ref="I188:I189"/>
    <mergeCell ref="N188:N189"/>
    <mergeCell ref="O188:O189"/>
    <mergeCell ref="P188:P189"/>
    <mergeCell ref="R188:R189"/>
    <mergeCell ref="S188:S189"/>
    <mergeCell ref="B190:B191"/>
    <mergeCell ref="C190:C191"/>
    <mergeCell ref="H190:H191"/>
    <mergeCell ref="I190:I191"/>
    <mergeCell ref="N190:N191"/>
    <mergeCell ref="O190:O191"/>
    <mergeCell ref="P190:P191"/>
    <mergeCell ref="R190:R191"/>
    <mergeCell ref="S190:S191"/>
    <mergeCell ref="B192:B193"/>
    <mergeCell ref="C192:C193"/>
    <mergeCell ref="H192:H193"/>
    <mergeCell ref="I192:I193"/>
    <mergeCell ref="N192:N193"/>
    <mergeCell ref="O192:O193"/>
    <mergeCell ref="P192:P193"/>
    <mergeCell ref="R192:R193"/>
    <mergeCell ref="S192:S193"/>
    <mergeCell ref="B194:B195"/>
    <mergeCell ref="C194:C195"/>
    <mergeCell ref="H194:H195"/>
    <mergeCell ref="I194:I195"/>
    <mergeCell ref="N194:N195"/>
    <mergeCell ref="O194:O195"/>
    <mergeCell ref="P194:P195"/>
    <mergeCell ref="R194:R195"/>
    <mergeCell ref="S194:S195"/>
    <mergeCell ref="B196:B197"/>
    <mergeCell ref="C196:C197"/>
    <mergeCell ref="H196:H197"/>
    <mergeCell ref="I196:I197"/>
    <mergeCell ref="N196:N197"/>
    <mergeCell ref="O196:O197"/>
    <mergeCell ref="P196:P197"/>
    <mergeCell ref="R196:R197"/>
    <mergeCell ref="S196:S197"/>
    <mergeCell ref="B198:B199"/>
    <mergeCell ref="C198:C199"/>
    <mergeCell ref="H198:H199"/>
    <mergeCell ref="I198:I199"/>
    <mergeCell ref="N198:N199"/>
    <mergeCell ref="O198:O199"/>
    <mergeCell ref="P198:P199"/>
    <mergeCell ref="R198:R199"/>
    <mergeCell ref="S198:S199"/>
    <mergeCell ref="B200:B201"/>
    <mergeCell ref="C200:C201"/>
    <mergeCell ref="H200:H201"/>
    <mergeCell ref="I200:I201"/>
    <mergeCell ref="N200:N201"/>
    <mergeCell ref="O200:O201"/>
    <mergeCell ref="P200:P201"/>
    <mergeCell ref="R200:R201"/>
    <mergeCell ref="S200:S201"/>
    <mergeCell ref="B202:B203"/>
    <mergeCell ref="C202:C203"/>
    <mergeCell ref="H202:H203"/>
    <mergeCell ref="I202:I203"/>
    <mergeCell ref="N202:N203"/>
    <mergeCell ref="O202:O203"/>
    <mergeCell ref="P202:P203"/>
    <mergeCell ref="R202:R203"/>
    <mergeCell ref="S202:S20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" sqref="B1"/>
    </sheetView>
  </sheetViews>
  <sheetFormatPr baseColWidth="10" defaultRowHeight="15" x14ac:dyDescent="0.25"/>
  <cols>
    <col min="2" max="2" width="35.7109375" customWidth="1"/>
  </cols>
  <sheetData>
    <row r="1" spans="1:2" x14ac:dyDescent="0.25">
      <c r="A1" s="96" t="s">
        <v>76</v>
      </c>
      <c r="B1" s="96" t="s">
        <v>77</v>
      </c>
    </row>
    <row r="2" spans="1:2" x14ac:dyDescent="0.25">
      <c r="A2">
        <v>0</v>
      </c>
      <c r="B2">
        <v>0</v>
      </c>
    </row>
    <row r="3" spans="1:2" x14ac:dyDescent="0.25">
      <c r="A3">
        <v>45</v>
      </c>
      <c r="B3">
        <v>2.1203637961929882</v>
      </c>
    </row>
    <row r="4" spans="1:2" x14ac:dyDescent="0.25">
      <c r="A4">
        <v>60</v>
      </c>
      <c r="B4">
        <v>3.4257700240051401</v>
      </c>
    </row>
    <row r="5" spans="1:2" x14ac:dyDescent="0.25">
      <c r="A5">
        <v>80</v>
      </c>
      <c r="B5">
        <v>4.4819961456537172</v>
      </c>
    </row>
    <row r="6" spans="1:2" x14ac:dyDescent="0.25">
      <c r="A6">
        <v>100</v>
      </c>
      <c r="B6">
        <v>5.2133076376914502</v>
      </c>
    </row>
    <row r="7" spans="1:2" x14ac:dyDescent="0.25">
      <c r="A7">
        <v>120</v>
      </c>
      <c r="B7">
        <v>5.5750752273726212</v>
      </c>
    </row>
    <row r="8" spans="1:2" x14ac:dyDescent="0.25">
      <c r="A8">
        <v>159.60000000000002</v>
      </c>
      <c r="B8">
        <v>6.2269330899009363</v>
      </c>
    </row>
    <row r="9" spans="1:2" x14ac:dyDescent="0.25">
      <c r="A9">
        <v>180</v>
      </c>
      <c r="B9">
        <v>6.3493254894005489</v>
      </c>
    </row>
    <row r="10" spans="1:2" x14ac:dyDescent="0.25">
      <c r="A10">
        <v>300</v>
      </c>
      <c r="B10">
        <v>7.1759813368495804</v>
      </c>
    </row>
    <row r="11" spans="1:2" x14ac:dyDescent="0.25">
      <c r="A11">
        <v>1320</v>
      </c>
      <c r="B11">
        <v>13.382493153463841</v>
      </c>
    </row>
    <row r="12" spans="1:2" x14ac:dyDescent="0.25">
      <c r="A12">
        <v>1440</v>
      </c>
      <c r="B12">
        <v>13.84400040572066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2"/>
  <sheetViews>
    <sheetView topLeftCell="A10" zoomScale="87" zoomScaleNormal="87" workbookViewId="0">
      <selection activeCell="N14" sqref="N14"/>
    </sheetView>
  </sheetViews>
  <sheetFormatPr baseColWidth="10" defaultRowHeight="15" x14ac:dyDescent="0.25"/>
  <cols>
    <col min="2" max="3" width="24" customWidth="1"/>
    <col min="4" max="4" width="18.42578125" customWidth="1"/>
    <col min="5" max="5" width="19.5703125" hidden="1" customWidth="1"/>
    <col min="6" max="6" width="17.42578125" hidden="1" customWidth="1"/>
    <col min="7" max="7" width="21.140625" hidden="1" customWidth="1"/>
    <col min="8" max="8" width="11.42578125" hidden="1" customWidth="1"/>
    <col min="9" max="9" width="21.7109375" hidden="1" customWidth="1"/>
    <col min="10" max="10" width="3.42578125" hidden="1" customWidth="1"/>
    <col min="11" max="11" width="19.42578125" customWidth="1"/>
    <col min="12" max="12" width="24.140625" customWidth="1"/>
    <col min="13" max="13" width="22.5703125" customWidth="1"/>
    <col min="14" max="15" width="15.85546875" customWidth="1"/>
    <col min="16" max="16" width="19.140625" customWidth="1"/>
  </cols>
  <sheetData>
    <row r="1" spans="1:19" ht="21" x14ac:dyDescent="0.35">
      <c r="A1" s="50" t="s">
        <v>38</v>
      </c>
      <c r="B1" s="50"/>
      <c r="C1" s="1"/>
    </row>
    <row r="2" spans="1:19" ht="21" x14ac:dyDescent="0.35">
      <c r="A2" s="50" t="s">
        <v>51</v>
      </c>
    </row>
    <row r="3" spans="1:19" ht="21" x14ac:dyDescent="0.35">
      <c r="A3" s="50" t="s">
        <v>71</v>
      </c>
    </row>
    <row r="4" spans="1:19" ht="21" x14ac:dyDescent="0.35">
      <c r="A4" s="50"/>
    </row>
    <row r="5" spans="1:19" ht="18.75" x14ac:dyDescent="0.3">
      <c r="A5" s="3" t="s">
        <v>39</v>
      </c>
      <c r="B5" s="3"/>
      <c r="C5" s="3"/>
    </row>
    <row r="6" spans="1:19" x14ac:dyDescent="0.25">
      <c r="A6" t="s">
        <v>0</v>
      </c>
      <c r="D6" t="s">
        <v>1</v>
      </c>
      <c r="L6" s="93" t="s">
        <v>72</v>
      </c>
    </row>
    <row r="7" spans="1:19" x14ac:dyDescent="0.25">
      <c r="L7" s="94" t="s">
        <v>74</v>
      </c>
    </row>
    <row r="8" spans="1:19" x14ac:dyDescent="0.25">
      <c r="A8" s="95" t="s">
        <v>2</v>
      </c>
      <c r="B8" s="4"/>
      <c r="C8" s="4"/>
      <c r="D8" s="4"/>
      <c r="L8" s="94" t="s">
        <v>55</v>
      </c>
    </row>
    <row r="9" spans="1:19" x14ac:dyDescent="0.25">
      <c r="A9" s="4" t="s">
        <v>3</v>
      </c>
      <c r="B9" s="4"/>
      <c r="C9" s="4" t="s">
        <v>4</v>
      </c>
      <c r="D9" s="4"/>
      <c r="L9" s="94" t="s">
        <v>75</v>
      </c>
    </row>
    <row r="10" spans="1:19" x14ac:dyDescent="0.25">
      <c r="A10" s="4" t="s">
        <v>5</v>
      </c>
      <c r="B10" s="4">
        <v>3526.7</v>
      </c>
      <c r="C10" s="4" t="s">
        <v>5</v>
      </c>
      <c r="D10" s="4">
        <v>2957.7</v>
      </c>
      <c r="L10" s="94" t="s">
        <v>73</v>
      </c>
    </row>
    <row r="11" spans="1:19" x14ac:dyDescent="0.25">
      <c r="A11" s="4" t="s">
        <v>6</v>
      </c>
      <c r="B11" s="4">
        <v>999.55</v>
      </c>
      <c r="C11" s="4" t="s">
        <v>6</v>
      </c>
      <c r="D11" s="4">
        <v>285.52999999999997</v>
      </c>
    </row>
    <row r="14" spans="1:19" ht="15.75" x14ac:dyDescent="0.25">
      <c r="B14" s="128" t="s">
        <v>40</v>
      </c>
      <c r="C14" s="128"/>
      <c r="D14" s="128"/>
      <c r="E14" s="128"/>
      <c r="F14" s="128"/>
      <c r="M14" s="2"/>
      <c r="N14" s="2"/>
      <c r="O14" s="2"/>
    </row>
    <row r="15" spans="1:19" x14ac:dyDescent="0.25">
      <c r="M15" s="2"/>
      <c r="N15" s="2"/>
      <c r="O15" s="2"/>
    </row>
    <row r="16" spans="1:19" x14ac:dyDescent="0.25">
      <c r="B16" s="122" t="s">
        <v>7</v>
      </c>
      <c r="C16" s="98" t="s">
        <v>44</v>
      </c>
      <c r="D16" s="129" t="s">
        <v>8</v>
      </c>
      <c r="E16" s="116" t="s">
        <v>9</v>
      </c>
      <c r="F16" s="116"/>
      <c r="G16" s="116"/>
      <c r="H16" s="116"/>
      <c r="I16" s="116"/>
      <c r="J16" s="5"/>
      <c r="K16" s="117" t="s">
        <v>4</v>
      </c>
      <c r="L16" s="117"/>
      <c r="M16" s="117"/>
      <c r="N16" s="117"/>
      <c r="O16" s="117"/>
      <c r="P16" s="117"/>
      <c r="R16" s="6" t="s">
        <v>10</v>
      </c>
      <c r="S16" s="7" t="s">
        <v>11</v>
      </c>
    </row>
    <row r="17" spans="2:19" x14ac:dyDescent="0.25">
      <c r="B17" s="122"/>
      <c r="C17" s="99"/>
      <c r="D17" s="129"/>
      <c r="E17" s="8" t="s">
        <v>12</v>
      </c>
      <c r="F17" s="9" t="s">
        <v>13</v>
      </c>
      <c r="G17" s="9" t="s">
        <v>14</v>
      </c>
      <c r="H17" s="9" t="s">
        <v>15</v>
      </c>
      <c r="I17" s="10" t="s">
        <v>16</v>
      </c>
      <c r="J17" s="11"/>
      <c r="K17" s="12" t="s">
        <v>12</v>
      </c>
      <c r="L17" s="13" t="s">
        <v>13</v>
      </c>
      <c r="M17" s="13" t="s">
        <v>14</v>
      </c>
      <c r="N17" s="13" t="s">
        <v>45</v>
      </c>
      <c r="O17" s="60" t="s">
        <v>46</v>
      </c>
      <c r="P17" s="14" t="s">
        <v>16</v>
      </c>
      <c r="R17" s="15"/>
      <c r="S17" s="16"/>
    </row>
    <row r="18" spans="2:19" x14ac:dyDescent="0.25">
      <c r="B18" s="122">
        <v>0</v>
      </c>
      <c r="C18" s="98">
        <f>B18*60</f>
        <v>0</v>
      </c>
      <c r="D18" s="17" t="s">
        <v>18</v>
      </c>
      <c r="E18" s="18"/>
      <c r="F18" s="19"/>
      <c r="G18" s="19">
        <f t="shared" ref="G18:G39" si="0">((F18-$B$11)/$B$10)*20</f>
        <v>-5.668471942609238</v>
      </c>
      <c r="H18" s="103">
        <f>AVERAGE(G18:G19)</f>
        <v>-5.668471942609238</v>
      </c>
      <c r="I18" s="102">
        <f>_xlfn.STDEV.P(G18,G19)</f>
        <v>0</v>
      </c>
      <c r="J18" s="20"/>
      <c r="K18" s="21"/>
      <c r="L18" s="22"/>
      <c r="M18" s="22">
        <f>((L18-$D$11)/$D$10)*20</f>
        <v>-1.9307570071339217</v>
      </c>
      <c r="N18" s="126">
        <f>AVERAGE(M18:M19)</f>
        <v>-1.9307570071339217</v>
      </c>
      <c r="O18" s="100">
        <v>0</v>
      </c>
      <c r="P18" s="121">
        <f>_xlfn.STDEV.P(M18:M19)</f>
        <v>0</v>
      </c>
      <c r="R18" s="123">
        <f>((H18-N18)/H18)*100</f>
        <v>65.938668715626022</v>
      </c>
      <c r="S18" s="124">
        <f>(N18/20)*100</f>
        <v>-9.6537850356696087</v>
      </c>
    </row>
    <row r="19" spans="2:19" x14ac:dyDescent="0.25">
      <c r="B19" s="122"/>
      <c r="C19" s="99"/>
      <c r="D19" s="23" t="s">
        <v>19</v>
      </c>
      <c r="E19" s="24"/>
      <c r="F19" s="25"/>
      <c r="G19" s="19">
        <f t="shared" si="0"/>
        <v>-5.668471942609238</v>
      </c>
      <c r="H19" s="103"/>
      <c r="I19" s="102"/>
      <c r="J19" s="26"/>
      <c r="K19" s="27"/>
      <c r="L19" s="28"/>
      <c r="M19" s="22">
        <f>((L19-$D$11)/$D$10)*20</f>
        <v>-1.9307570071339217</v>
      </c>
      <c r="N19" s="126"/>
      <c r="O19" s="101"/>
      <c r="P19" s="121"/>
      <c r="R19" s="123"/>
      <c r="S19" s="124"/>
    </row>
    <row r="20" spans="2:19" x14ac:dyDescent="0.25">
      <c r="B20" s="122">
        <v>0.75</v>
      </c>
      <c r="C20" s="98">
        <f t="shared" ref="C20" si="1">B20*60</f>
        <v>45</v>
      </c>
      <c r="D20" s="17" t="s">
        <v>18</v>
      </c>
      <c r="E20" s="18"/>
      <c r="F20" s="19"/>
      <c r="G20" s="19">
        <f t="shared" si="0"/>
        <v>-5.668471942609238</v>
      </c>
      <c r="H20" s="103">
        <f>AVERAGE(G20:G21)</f>
        <v>-5.668471942609238</v>
      </c>
      <c r="I20" s="102">
        <f>_xlfn.STDEV.P(G20,G21)</f>
        <v>0</v>
      </c>
      <c r="J20" s="20"/>
      <c r="K20" s="21">
        <v>0.85499999999999998</v>
      </c>
      <c r="L20" s="51">
        <v>615.70000000000005</v>
      </c>
      <c r="M20" s="22">
        <f>((L20-$D$11)/$D$10)*20</f>
        <v>2.2326131791594825</v>
      </c>
      <c r="N20" s="126">
        <f>AVERAGE(M20:M21)</f>
        <v>2.0016905027555199</v>
      </c>
      <c r="O20" s="100">
        <f>(N20*10^-3)*0.001*(10^6)</f>
        <v>2.0016905027555199</v>
      </c>
      <c r="P20" s="121">
        <f>_xlfn.STDEV.P(M20:M21)</f>
        <v>0.23092267640396105</v>
      </c>
      <c r="R20" s="123" t="e">
        <f>(($H$17-N20)/$H$17)*100</f>
        <v>#VALUE!</v>
      </c>
      <c r="S20" s="124">
        <f t="shared" ref="S20" si="2">(N20/20)*100</f>
        <v>10.008452513777598</v>
      </c>
    </row>
    <row r="21" spans="2:19" x14ac:dyDescent="0.25">
      <c r="B21" s="122"/>
      <c r="C21" s="99"/>
      <c r="D21" s="23" t="s">
        <v>19</v>
      </c>
      <c r="E21" s="24"/>
      <c r="F21" s="25"/>
      <c r="G21" s="19">
        <f t="shared" si="0"/>
        <v>-5.668471942609238</v>
      </c>
      <c r="H21" s="103"/>
      <c r="I21" s="102"/>
      <c r="J21" s="26"/>
      <c r="K21" s="41">
        <v>0.85599999999999998</v>
      </c>
      <c r="L21" s="56">
        <v>547.4</v>
      </c>
      <c r="M21" s="22">
        <f>((L21-D11)/D10)*20</f>
        <v>1.7707678263515572</v>
      </c>
      <c r="N21" s="126"/>
      <c r="O21" s="101"/>
      <c r="P21" s="121"/>
      <c r="R21" s="123"/>
      <c r="S21" s="124"/>
    </row>
    <row r="22" spans="2:19" x14ac:dyDescent="0.25">
      <c r="B22" s="122">
        <v>1</v>
      </c>
      <c r="C22" s="98">
        <f t="shared" ref="C22" si="3">B22*60</f>
        <v>60</v>
      </c>
      <c r="D22" s="17" t="s">
        <v>18</v>
      </c>
      <c r="E22" s="18"/>
      <c r="F22" s="19"/>
      <c r="G22" s="19">
        <f t="shared" si="0"/>
        <v>-5.668471942609238</v>
      </c>
      <c r="H22" s="103">
        <f>AVERAGE(G22:G23)</f>
        <v>-5.668471942609238</v>
      </c>
      <c r="I22" s="102">
        <f>_xlfn.STDEV.P(G22,G23)</f>
        <v>0</v>
      </c>
      <c r="J22" s="20"/>
      <c r="K22" s="21">
        <v>0.85399999999999998</v>
      </c>
      <c r="L22" s="22">
        <v>794.7</v>
      </c>
      <c r="M22" s="22">
        <f t="shared" ref="M22:M39" si="4">((L22-$D$11)/$D$10)*20</f>
        <v>3.4430131521114387</v>
      </c>
      <c r="N22" s="126">
        <f>AVERAGE(M22:M23)</f>
        <v>3.1610372924907875</v>
      </c>
      <c r="O22" s="100">
        <f t="shared" ref="O22" si="5">(N22*10^-3)*0.001*(10^6)</f>
        <v>3.1610372924907875</v>
      </c>
      <c r="P22" s="121">
        <f>_xlfn.STDEV.P(M22:M23)</f>
        <v>0.28197585962065141</v>
      </c>
      <c r="R22" s="123" t="e">
        <f t="shared" ref="R22" si="6">(($H$17-N22)/$H$17)*100</f>
        <v>#VALUE!</v>
      </c>
      <c r="S22" s="124">
        <f t="shared" ref="S22" si="7">(N22/20)*100</f>
        <v>15.805186462453937</v>
      </c>
    </row>
    <row r="23" spans="2:19" x14ac:dyDescent="0.25">
      <c r="B23" s="122"/>
      <c r="C23" s="99"/>
      <c r="D23" s="23" t="s">
        <v>19</v>
      </c>
      <c r="E23" s="24"/>
      <c r="F23" s="25"/>
      <c r="G23" s="19">
        <f t="shared" si="0"/>
        <v>-5.668471942609238</v>
      </c>
      <c r="H23" s="103"/>
      <c r="I23" s="102"/>
      <c r="J23" s="26"/>
      <c r="K23" s="27">
        <v>0.85499999999999998</v>
      </c>
      <c r="L23" s="28">
        <v>711.3</v>
      </c>
      <c r="M23" s="22">
        <f t="shared" si="4"/>
        <v>2.8790614328701358</v>
      </c>
      <c r="N23" s="126"/>
      <c r="O23" s="101"/>
      <c r="P23" s="121"/>
      <c r="R23" s="123"/>
      <c r="S23" s="124"/>
    </row>
    <row r="24" spans="2:19" x14ac:dyDescent="0.25">
      <c r="B24" s="127">
        <v>1.33</v>
      </c>
      <c r="C24" s="98">
        <v>80</v>
      </c>
      <c r="D24" s="17" t="s">
        <v>18</v>
      </c>
      <c r="E24" s="18"/>
      <c r="F24" s="19"/>
      <c r="G24" s="19">
        <f t="shared" si="0"/>
        <v>-5.668471942609238</v>
      </c>
      <c r="H24" s="103">
        <f>AVERAGE(G24:G25)</f>
        <v>-5.668471942609238</v>
      </c>
      <c r="I24" s="102">
        <f>_xlfn.STDEV.P(G24,G25)</f>
        <v>0</v>
      </c>
      <c r="J24" s="2"/>
      <c r="K24" s="21">
        <v>0.85499999999999998</v>
      </c>
      <c r="L24" s="22">
        <v>906.7</v>
      </c>
      <c r="M24" s="22">
        <f t="shared" si="4"/>
        <v>4.2003583865841705</v>
      </c>
      <c r="N24" s="126">
        <f>AVERAGE(M24:M25)</f>
        <v>4.0647800655915072</v>
      </c>
      <c r="O24" s="100">
        <f t="shared" ref="O24" si="8">(N24*10^-3)*0.001*(10^6)</f>
        <v>4.0647800655915072</v>
      </c>
      <c r="P24" s="121">
        <f>_xlfn.STDEV.P(M24:M25)</f>
        <v>0.13557832099266309</v>
      </c>
      <c r="R24" s="123" t="e">
        <f t="shared" ref="R24" si="9">(($H$17-N24)/$H$17)*100</f>
        <v>#VALUE!</v>
      </c>
      <c r="S24" s="124">
        <f t="shared" ref="S24" si="10">(N24/20)*100</f>
        <v>20.323900327957535</v>
      </c>
    </row>
    <row r="25" spans="2:19" x14ac:dyDescent="0.25">
      <c r="B25" s="127"/>
      <c r="C25" s="99"/>
      <c r="D25" s="23" t="s">
        <v>19</v>
      </c>
      <c r="E25" s="24"/>
      <c r="F25" s="25"/>
      <c r="G25" s="19">
        <f t="shared" si="0"/>
        <v>-5.668471942609238</v>
      </c>
      <c r="H25" s="103"/>
      <c r="I25" s="102"/>
      <c r="J25" s="2"/>
      <c r="K25" s="27">
        <v>0.85499999999999998</v>
      </c>
      <c r="L25" s="28">
        <v>866.6</v>
      </c>
      <c r="M25" s="22">
        <f t="shared" si="4"/>
        <v>3.9292017445988443</v>
      </c>
      <c r="N25" s="126"/>
      <c r="O25" s="101"/>
      <c r="P25" s="121"/>
      <c r="R25" s="123"/>
      <c r="S25" s="124"/>
    </row>
    <row r="26" spans="2:19" x14ac:dyDescent="0.25">
      <c r="B26" s="122">
        <v>1.66</v>
      </c>
      <c r="C26" s="98">
        <v>100</v>
      </c>
      <c r="D26" s="29" t="s">
        <v>18</v>
      </c>
      <c r="E26" s="30"/>
      <c r="F26" s="31"/>
      <c r="G26" s="19">
        <f t="shared" si="0"/>
        <v>-5.668471942609238</v>
      </c>
      <c r="H26" s="103">
        <f>AVERAGE(G26:G27)</f>
        <v>-5.668471942609238</v>
      </c>
      <c r="I26" s="102">
        <f>_xlfn.STDEV.P(G26,G27)</f>
        <v>0</v>
      </c>
      <c r="J26" s="2"/>
      <c r="K26" s="32">
        <v>0.85499999999999998</v>
      </c>
      <c r="L26" s="33">
        <v>1049.8</v>
      </c>
      <c r="M26" s="22">
        <f t="shared" si="4"/>
        <v>5.1680021638435267</v>
      </c>
      <c r="N26" s="101">
        <f>AVERAGE(M26:M27)</f>
        <v>5.1341921087331368</v>
      </c>
      <c r="O26" s="100">
        <f t="shared" ref="O26" si="11">(N26*10^-3)*0.001*(10^6)</f>
        <v>5.1341921087331368</v>
      </c>
      <c r="P26" s="121">
        <f>_xlfn.STDEV.P(M26:M27)</f>
        <v>3.3810055110389925E-2</v>
      </c>
      <c r="R26" s="123" t="e">
        <f t="shared" ref="R26" si="12">(($H$17-N26)/$H$17)*100</f>
        <v>#VALUE!</v>
      </c>
      <c r="S26" s="124">
        <f t="shared" ref="S26" si="13">(N26/20)*100</f>
        <v>25.670960543665682</v>
      </c>
    </row>
    <row r="27" spans="2:19" x14ac:dyDescent="0.25">
      <c r="B27" s="122"/>
      <c r="C27" s="99"/>
      <c r="D27" s="23" t="s">
        <v>19</v>
      </c>
      <c r="E27" s="24"/>
      <c r="F27" s="25"/>
      <c r="G27" s="19">
        <f t="shared" si="0"/>
        <v>-5.668471942609238</v>
      </c>
      <c r="H27" s="103"/>
      <c r="I27" s="102"/>
      <c r="J27" s="26"/>
      <c r="K27" s="27">
        <v>0.85599999999999998</v>
      </c>
      <c r="L27" s="28">
        <v>1039.8</v>
      </c>
      <c r="M27" s="22">
        <f t="shared" si="4"/>
        <v>5.1003820536227469</v>
      </c>
      <c r="N27" s="101"/>
      <c r="O27" s="101"/>
      <c r="P27" s="121"/>
      <c r="R27" s="123"/>
      <c r="S27" s="124"/>
    </row>
    <row r="28" spans="2:19" x14ac:dyDescent="0.25">
      <c r="B28" s="122">
        <v>2</v>
      </c>
      <c r="C28" s="98">
        <f t="shared" ref="C28" si="14">B28*60</f>
        <v>120</v>
      </c>
      <c r="D28" s="29" t="s">
        <v>18</v>
      </c>
      <c r="E28" s="30"/>
      <c r="F28" s="31"/>
      <c r="G28" s="19">
        <f t="shared" si="0"/>
        <v>-5.668471942609238</v>
      </c>
      <c r="H28" s="103">
        <f>AVERAGE(G28:G29)</f>
        <v>-5.668471942609238</v>
      </c>
      <c r="I28" s="102">
        <f>_xlfn.STDEV.P(G28,G29)</f>
        <v>0</v>
      </c>
      <c r="J28" s="2"/>
      <c r="K28" s="32">
        <v>0.85699999999999998</v>
      </c>
      <c r="L28" s="33">
        <v>1142.5999999999999</v>
      </c>
      <c r="M28" s="22">
        <f t="shared" si="4"/>
        <v>5.795516786692362</v>
      </c>
      <c r="N28" s="101">
        <f>AVERAGE(M28:M29)</f>
        <v>5.6386381309801532</v>
      </c>
      <c r="O28" s="100">
        <f t="shared" ref="O28" si="15">(N28*10^-3)*0.001*(10^6)</f>
        <v>5.6386381309801532</v>
      </c>
      <c r="P28" s="121">
        <f>_xlfn.STDEV.P(M28:M29)</f>
        <v>0.15687865571220838</v>
      </c>
      <c r="R28" s="123" t="e">
        <f t="shared" ref="R28" si="16">(($H$17-N28)/$H$17)*100</f>
        <v>#VALUE!</v>
      </c>
      <c r="S28" s="124">
        <f t="shared" ref="S28" si="17">(N28/20)*100</f>
        <v>28.193190654900768</v>
      </c>
    </row>
    <row r="29" spans="2:19" x14ac:dyDescent="0.25">
      <c r="B29" s="122"/>
      <c r="C29" s="99"/>
      <c r="D29" s="23" t="s">
        <v>19</v>
      </c>
      <c r="E29" s="24"/>
      <c r="F29" s="25"/>
      <c r="G29" s="19">
        <f t="shared" si="0"/>
        <v>-5.668471942609238</v>
      </c>
      <c r="H29" s="103"/>
      <c r="I29" s="102"/>
      <c r="J29" s="26"/>
      <c r="K29" s="27">
        <v>0.85599999999999998</v>
      </c>
      <c r="L29" s="28">
        <v>1096.2</v>
      </c>
      <c r="M29" s="22">
        <f t="shared" si="4"/>
        <v>5.4817594752679453</v>
      </c>
      <c r="N29" s="101"/>
      <c r="O29" s="101"/>
      <c r="P29" s="121"/>
      <c r="R29" s="123"/>
      <c r="S29" s="124"/>
    </row>
    <row r="30" spans="2:19" x14ac:dyDescent="0.25">
      <c r="B30" s="122">
        <v>2.33</v>
      </c>
      <c r="C30" s="98">
        <v>140</v>
      </c>
      <c r="D30" s="29" t="s">
        <v>18</v>
      </c>
      <c r="E30" s="30"/>
      <c r="F30" s="31"/>
      <c r="G30" s="19">
        <f t="shared" si="0"/>
        <v>-5.668471942609238</v>
      </c>
      <c r="H30" s="103">
        <f>AVERAGE(G30:G31)</f>
        <v>-5.668471942609238</v>
      </c>
      <c r="I30" s="102">
        <f>_xlfn.STDEV.P(G30,G31)</f>
        <v>0</v>
      </c>
      <c r="J30" s="2"/>
      <c r="K30" s="32">
        <v>0.85699999999999998</v>
      </c>
      <c r="L30" s="33">
        <v>1221.9000000000001</v>
      </c>
      <c r="M30" s="22">
        <f t="shared" si="4"/>
        <v>6.3317442607431467</v>
      </c>
      <c r="N30" s="101">
        <f>AVERAGE(M30:M31)</f>
        <v>6.0822260540284692</v>
      </c>
      <c r="O30" s="100">
        <f t="shared" ref="O30" si="18">(N30*10^-3)*0.001*(10^6)</f>
        <v>6.0822260540284692</v>
      </c>
      <c r="P30" s="121">
        <f>_xlfn.STDEV.P(M30:M31)</f>
        <v>0.24951820671467795</v>
      </c>
      <c r="R30" s="123" t="e">
        <f t="shared" ref="R30" si="19">(($H$17-N30)/$H$17)*100</f>
        <v>#VALUE!</v>
      </c>
      <c r="S30" s="124">
        <f t="shared" ref="S30" si="20">(N30/20)*100</f>
        <v>30.411130270142344</v>
      </c>
    </row>
    <row r="31" spans="2:19" x14ac:dyDescent="0.25">
      <c r="B31" s="122"/>
      <c r="C31" s="99"/>
      <c r="D31" s="23" t="s">
        <v>19</v>
      </c>
      <c r="E31" s="24"/>
      <c r="F31" s="25"/>
      <c r="G31" s="19">
        <f t="shared" si="0"/>
        <v>-5.668471942609238</v>
      </c>
      <c r="H31" s="103"/>
      <c r="I31" s="102"/>
      <c r="J31" s="26"/>
      <c r="K31" s="27">
        <v>0.85599999999999998</v>
      </c>
      <c r="L31" s="28">
        <v>1148.0999999999999</v>
      </c>
      <c r="M31" s="22">
        <f t="shared" si="4"/>
        <v>5.8327078473137908</v>
      </c>
      <c r="N31" s="101"/>
      <c r="O31" s="101"/>
      <c r="P31" s="121"/>
      <c r="R31" s="123"/>
      <c r="S31" s="124"/>
    </row>
    <row r="32" spans="2:19" x14ac:dyDescent="0.25">
      <c r="B32" s="122">
        <v>3.5</v>
      </c>
      <c r="C32" s="98">
        <f t="shared" ref="C32" si="21">B32*60</f>
        <v>210</v>
      </c>
      <c r="D32" s="29" t="s">
        <v>18</v>
      </c>
      <c r="E32" s="30"/>
      <c r="F32" s="31"/>
      <c r="G32" s="19">
        <f t="shared" si="0"/>
        <v>-5.668471942609238</v>
      </c>
      <c r="H32" s="103">
        <f>AVERAGE(G32:G33)</f>
        <v>-5.668471942609238</v>
      </c>
      <c r="I32" s="102">
        <f>_xlfn.STDEV.P(G32,G33)</f>
        <v>0</v>
      </c>
      <c r="J32" s="2"/>
      <c r="K32" s="32">
        <v>0.85599999999999998</v>
      </c>
      <c r="L32" s="33">
        <v>1314.5</v>
      </c>
      <c r="M32" s="22">
        <f t="shared" si="4"/>
        <v>6.9579064813875657</v>
      </c>
      <c r="N32" s="101">
        <f>AVERAGE(M32:M33)</f>
        <v>6.5805862663556152</v>
      </c>
      <c r="O32" s="100">
        <f t="shared" ref="O32" si="22">(N32*10^-3)*0.001*(10^6)</f>
        <v>6.5805862663556152</v>
      </c>
      <c r="P32" s="121">
        <f>_xlfn.STDEV.P(M32:M33)</f>
        <v>0.37732021503195057</v>
      </c>
      <c r="R32" s="123" t="e">
        <f t="shared" ref="R32" si="23">(($H$17-N32)/$H$17)*100</f>
        <v>#VALUE!</v>
      </c>
      <c r="S32" s="124">
        <f t="shared" ref="S32" si="24">(N32/20)*100</f>
        <v>32.902931331778071</v>
      </c>
    </row>
    <row r="33" spans="2:19" x14ac:dyDescent="0.25">
      <c r="B33" s="122"/>
      <c r="C33" s="99"/>
      <c r="D33" s="23" t="s">
        <v>19</v>
      </c>
      <c r="E33" s="24"/>
      <c r="F33" s="25"/>
      <c r="G33" s="19">
        <f t="shared" si="0"/>
        <v>-5.668471942609238</v>
      </c>
      <c r="H33" s="103"/>
      <c r="I33" s="102"/>
      <c r="J33" s="26"/>
      <c r="K33" s="27">
        <v>0.85499999999999998</v>
      </c>
      <c r="L33" s="28">
        <v>1202.9000000000001</v>
      </c>
      <c r="M33" s="22">
        <f t="shared" si="4"/>
        <v>6.2032660513236646</v>
      </c>
      <c r="N33" s="101"/>
      <c r="O33" s="101"/>
      <c r="P33" s="121"/>
      <c r="R33" s="123"/>
      <c r="S33" s="124"/>
    </row>
    <row r="34" spans="2:19" x14ac:dyDescent="0.25">
      <c r="B34" s="122">
        <v>5</v>
      </c>
      <c r="C34" s="98">
        <f t="shared" ref="C34" si="25">B34*60</f>
        <v>300</v>
      </c>
      <c r="D34" s="29" t="s">
        <v>18</v>
      </c>
      <c r="E34" s="30"/>
      <c r="F34" s="31"/>
      <c r="G34" s="19">
        <f t="shared" si="0"/>
        <v>-5.668471942609238</v>
      </c>
      <c r="H34" s="103">
        <f>AVERAGE(G34:G35)</f>
        <v>-5.668471942609238</v>
      </c>
      <c r="I34" s="102">
        <f>_xlfn.STDEV.P(G34,G35)</f>
        <v>0</v>
      </c>
      <c r="J34" s="2"/>
      <c r="K34" s="32">
        <v>0.85499999999999998</v>
      </c>
      <c r="L34" s="33">
        <v>1319.1</v>
      </c>
      <c r="M34" s="22">
        <f t="shared" si="4"/>
        <v>6.9890117320891232</v>
      </c>
      <c r="N34" s="101">
        <f>AVERAGE(M34:M35)</f>
        <v>7.1742908340940605</v>
      </c>
      <c r="O34" s="100">
        <f t="shared" ref="O34" si="26">(N34*10^-3)*0.001*(10^6)</f>
        <v>7.1742908340940605</v>
      </c>
      <c r="P34" s="121">
        <f>_xlfn.STDEV.P(M34:M35)</f>
        <v>0.18527910200493736</v>
      </c>
      <c r="R34" s="123" t="e">
        <f t="shared" ref="R34" si="27">(($H$17-N34)/$H$17)*100</f>
        <v>#VALUE!</v>
      </c>
      <c r="S34" s="124">
        <f t="shared" ref="S34" si="28">(N34/20)*100</f>
        <v>35.871454170470301</v>
      </c>
    </row>
    <row r="35" spans="2:19" x14ac:dyDescent="0.25">
      <c r="B35" s="122"/>
      <c r="C35" s="99"/>
      <c r="D35" s="23" t="s">
        <v>19</v>
      </c>
      <c r="E35" s="24"/>
      <c r="F35" s="25"/>
      <c r="G35" s="19">
        <f t="shared" si="0"/>
        <v>-5.668471942609238</v>
      </c>
      <c r="H35" s="103"/>
      <c r="I35" s="102"/>
      <c r="J35" s="26"/>
      <c r="K35" s="27">
        <v>0.85499999999999998</v>
      </c>
      <c r="L35" s="28">
        <v>1373.9</v>
      </c>
      <c r="M35" s="22">
        <f t="shared" si="4"/>
        <v>7.3595699360989979</v>
      </c>
      <c r="N35" s="101"/>
      <c r="O35" s="101"/>
      <c r="P35" s="121"/>
      <c r="R35" s="123"/>
      <c r="S35" s="124"/>
    </row>
    <row r="36" spans="2:19" x14ac:dyDescent="0.25">
      <c r="B36" s="127">
        <v>22</v>
      </c>
      <c r="C36" s="98">
        <f t="shared" ref="C36" si="29">B36*60</f>
        <v>1320</v>
      </c>
      <c r="D36" s="29" t="s">
        <v>18</v>
      </c>
      <c r="E36" s="30"/>
      <c r="F36" s="31"/>
      <c r="G36" s="19">
        <f t="shared" si="0"/>
        <v>-5.668471942609238</v>
      </c>
      <c r="H36" s="103">
        <f>AVERAGE(G36:G37)</f>
        <v>-5.668471942609238</v>
      </c>
      <c r="I36" s="102">
        <f>_xlfn.STDEV.P(G36,G37)</f>
        <v>0</v>
      </c>
      <c r="J36" s="2"/>
      <c r="K36" s="32">
        <v>0.85599999999999998</v>
      </c>
      <c r="L36" s="33">
        <v>1318.9</v>
      </c>
      <c r="M36" s="22">
        <f t="shared" si="4"/>
        <v>6.9876593298847087</v>
      </c>
      <c r="N36" s="101">
        <f>AVERAGE(M36:M37)</f>
        <v>6.9122629069885386</v>
      </c>
      <c r="O36" s="100">
        <f t="shared" ref="O36" si="30">(N36*10^-3)*0.001*(10^6)</f>
        <v>6.9122629069885386</v>
      </c>
      <c r="P36" s="121">
        <f>_xlfn.STDEV.P(M36:M37)</f>
        <v>7.5396422896170101E-2</v>
      </c>
      <c r="R36" s="123" t="e">
        <f t="shared" ref="R36" si="31">(($H$17-N36)/$H$17)*100</f>
        <v>#VALUE!</v>
      </c>
      <c r="S36" s="124">
        <f t="shared" ref="S36" si="32">(N36/20)*100</f>
        <v>34.561314534942696</v>
      </c>
    </row>
    <row r="37" spans="2:19" x14ac:dyDescent="0.25">
      <c r="B37" s="127"/>
      <c r="C37" s="99"/>
      <c r="D37" s="23" t="s">
        <v>19</v>
      </c>
      <c r="E37" s="24"/>
      <c r="F37" s="25"/>
      <c r="G37" s="19">
        <f t="shared" si="0"/>
        <v>-5.668471942609238</v>
      </c>
      <c r="H37" s="103"/>
      <c r="I37" s="102"/>
      <c r="J37" s="26"/>
      <c r="K37" s="27">
        <v>0.85599999999999998</v>
      </c>
      <c r="L37" s="28">
        <v>1296.5999999999999</v>
      </c>
      <c r="M37" s="22">
        <f t="shared" si="4"/>
        <v>6.8368664840923685</v>
      </c>
      <c r="N37" s="101"/>
      <c r="O37" s="101"/>
      <c r="P37" s="121"/>
      <c r="R37" s="123"/>
      <c r="S37" s="124"/>
    </row>
    <row r="38" spans="2:19" x14ac:dyDescent="0.25">
      <c r="B38" s="127">
        <v>24</v>
      </c>
      <c r="C38" s="98">
        <f t="shared" ref="C38" si="33">B38*60</f>
        <v>1440</v>
      </c>
      <c r="D38" s="29" t="s">
        <v>18</v>
      </c>
      <c r="E38" s="30"/>
      <c r="F38" s="31"/>
      <c r="G38" s="19">
        <f t="shared" si="0"/>
        <v>-5.668471942609238</v>
      </c>
      <c r="H38" s="103">
        <f>AVERAGE(G38:G39)</f>
        <v>-5.668471942609238</v>
      </c>
      <c r="I38" s="102">
        <f>_xlfn.STDEV.P(G38,G39)</f>
        <v>0</v>
      </c>
      <c r="J38" s="2"/>
      <c r="K38" s="32">
        <v>0.85599999999999998</v>
      </c>
      <c r="L38" s="33">
        <v>1276.8</v>
      </c>
      <c r="M38" s="22">
        <f t="shared" si="4"/>
        <v>6.7029786658552259</v>
      </c>
      <c r="N38" s="101">
        <f>AVERAGE(M38:M39)</f>
        <v>6.7408459275788619</v>
      </c>
      <c r="O38" s="100">
        <f t="shared" ref="O38" si="34">(N38*10^-3)*0.001*(10^6)</f>
        <v>6.7408459275788628</v>
      </c>
      <c r="P38" s="121">
        <f>_xlfn.STDEV.P(M38:M39)</f>
        <v>3.7867261723636414E-2</v>
      </c>
      <c r="R38" s="123" t="e">
        <f t="shared" ref="R38" si="35">(($H$17-N38)/$H$17)*100</f>
        <v>#VALUE!</v>
      </c>
      <c r="S38" s="124">
        <f>(N38/20)*100</f>
        <v>33.704229637894315</v>
      </c>
    </row>
    <row r="39" spans="2:19" x14ac:dyDescent="0.25">
      <c r="B39" s="127"/>
      <c r="C39" s="99"/>
      <c r="D39" s="23" t="s">
        <v>19</v>
      </c>
      <c r="E39" s="24"/>
      <c r="F39" s="25"/>
      <c r="G39" s="61">
        <f t="shared" si="0"/>
        <v>-5.668471942609238</v>
      </c>
      <c r="H39" s="103"/>
      <c r="I39" s="102"/>
      <c r="J39" s="26"/>
      <c r="K39" s="27">
        <v>0.85599999999999998</v>
      </c>
      <c r="L39" s="28">
        <v>1288</v>
      </c>
      <c r="M39" s="53">
        <f t="shared" si="4"/>
        <v>6.7787131893024988</v>
      </c>
      <c r="N39" s="101"/>
      <c r="O39" s="101"/>
      <c r="P39" s="121"/>
      <c r="R39" s="123"/>
      <c r="S39" s="124"/>
    </row>
    <row r="40" spans="2:19" x14ac:dyDescent="0.25">
      <c r="R40" s="59"/>
      <c r="S40" s="59"/>
    </row>
    <row r="42" spans="2:19" ht="15.75" x14ac:dyDescent="0.25">
      <c r="B42" s="128" t="s">
        <v>49</v>
      </c>
      <c r="C42" s="128"/>
      <c r="D42" s="128"/>
      <c r="E42" s="128"/>
      <c r="F42" s="128"/>
      <c r="M42" s="2"/>
      <c r="N42" s="2"/>
      <c r="O42" s="2"/>
    </row>
    <row r="43" spans="2:19" x14ac:dyDescent="0.25">
      <c r="M43" s="2"/>
      <c r="N43" s="2"/>
      <c r="O43" s="2"/>
    </row>
    <row r="44" spans="2:19" x14ac:dyDescent="0.25">
      <c r="B44" s="122" t="s">
        <v>7</v>
      </c>
      <c r="C44" s="98" t="s">
        <v>44</v>
      </c>
      <c r="D44" s="129" t="s">
        <v>8</v>
      </c>
      <c r="E44" s="116" t="s">
        <v>9</v>
      </c>
      <c r="F44" s="116"/>
      <c r="G44" s="116"/>
      <c r="H44" s="116"/>
      <c r="I44" s="116"/>
      <c r="J44" s="5"/>
      <c r="K44" s="117" t="s">
        <v>4</v>
      </c>
      <c r="L44" s="117"/>
      <c r="M44" s="117"/>
      <c r="N44" s="117"/>
      <c r="O44" s="117"/>
      <c r="P44" s="117"/>
      <c r="R44" s="6" t="s">
        <v>10</v>
      </c>
      <c r="S44" s="7" t="s">
        <v>11</v>
      </c>
    </row>
    <row r="45" spans="2:19" x14ac:dyDescent="0.25">
      <c r="B45" s="122"/>
      <c r="C45" s="99"/>
      <c r="D45" s="129"/>
      <c r="E45" s="8" t="s">
        <v>12</v>
      </c>
      <c r="F45" s="9" t="s">
        <v>13</v>
      </c>
      <c r="G45" s="9" t="s">
        <v>14</v>
      </c>
      <c r="H45" s="9" t="s">
        <v>15</v>
      </c>
      <c r="I45" s="10" t="s">
        <v>16</v>
      </c>
      <c r="J45" s="11"/>
      <c r="K45" s="12" t="s">
        <v>12</v>
      </c>
      <c r="L45" s="13" t="s">
        <v>13</v>
      </c>
      <c r="M45" s="13" t="s">
        <v>14</v>
      </c>
      <c r="N45" s="13" t="s">
        <v>17</v>
      </c>
      <c r="O45" s="60" t="s">
        <v>46</v>
      </c>
      <c r="P45" s="14" t="s">
        <v>16</v>
      </c>
      <c r="R45" s="15"/>
      <c r="S45" s="16"/>
    </row>
    <row r="46" spans="2:19" x14ac:dyDescent="0.25">
      <c r="B46" s="122">
        <v>0</v>
      </c>
      <c r="C46" s="98">
        <f>B46*60</f>
        <v>0</v>
      </c>
      <c r="D46" s="17" t="s">
        <v>18</v>
      </c>
      <c r="E46" s="18"/>
      <c r="F46" s="19"/>
      <c r="G46" s="19">
        <f t="shared" ref="G46:G69" si="36">((F46-$B$11)/$B$10)*20</f>
        <v>-5.668471942609238</v>
      </c>
      <c r="H46" s="103">
        <f>AVERAGE(G46:G47)</f>
        <v>-5.668471942609238</v>
      </c>
      <c r="I46" s="102">
        <f>_xlfn.STDEV.P(G46,G47)</f>
        <v>0</v>
      </c>
      <c r="J46" s="20"/>
      <c r="K46" s="21"/>
      <c r="L46" s="22"/>
      <c r="M46" s="22">
        <f>((L46-$D$11)/$D$10)*20</f>
        <v>-1.9307570071339217</v>
      </c>
      <c r="N46" s="126">
        <f>AVERAGE(M46:M47)</f>
        <v>-1.9307570071339217</v>
      </c>
      <c r="O46" s="100">
        <v>0</v>
      </c>
      <c r="P46" s="121">
        <f>_xlfn.STDEV.P(M46:M47)</f>
        <v>0</v>
      </c>
      <c r="R46" s="123">
        <f>((H46-N46)/H46)*100</f>
        <v>65.938668715626022</v>
      </c>
      <c r="S46" s="124">
        <f>(N46/20)*100</f>
        <v>-9.6537850356696087</v>
      </c>
    </row>
    <row r="47" spans="2:19" x14ac:dyDescent="0.25">
      <c r="B47" s="122"/>
      <c r="C47" s="99"/>
      <c r="D47" s="23" t="s">
        <v>19</v>
      </c>
      <c r="E47" s="24"/>
      <c r="F47" s="25"/>
      <c r="G47" s="19">
        <f t="shared" si="36"/>
        <v>-5.668471942609238</v>
      </c>
      <c r="H47" s="103"/>
      <c r="I47" s="102"/>
      <c r="J47" s="26"/>
      <c r="K47" s="27"/>
      <c r="L47" s="28"/>
      <c r="M47" s="22">
        <f>((L47-$D$11)/$D$10)*20</f>
        <v>-1.9307570071339217</v>
      </c>
      <c r="N47" s="126"/>
      <c r="O47" s="101"/>
      <c r="P47" s="121"/>
      <c r="R47" s="123"/>
      <c r="S47" s="124"/>
    </row>
    <row r="48" spans="2:19" x14ac:dyDescent="0.25">
      <c r="B48" s="122">
        <v>0.75</v>
      </c>
      <c r="C48" s="98">
        <f t="shared" ref="C48" si="37">B48*60</f>
        <v>45</v>
      </c>
      <c r="D48" s="17" t="s">
        <v>18</v>
      </c>
      <c r="E48" s="18"/>
      <c r="F48" s="19"/>
      <c r="G48" s="19">
        <f t="shared" si="36"/>
        <v>-5.668471942609238</v>
      </c>
      <c r="H48" s="103">
        <f>AVERAGE(G48:G49)</f>
        <v>-5.668471942609238</v>
      </c>
      <c r="I48" s="102">
        <f>_xlfn.STDEV.P(G48,G49)</f>
        <v>0</v>
      </c>
      <c r="J48" s="20"/>
      <c r="K48" s="21">
        <v>0.85699999999999998</v>
      </c>
      <c r="L48" s="45">
        <v>372.9</v>
      </c>
      <c r="M48" s="22">
        <f>((L48-$D$11)/$D$10)*20</f>
        <v>0.59079690299895193</v>
      </c>
      <c r="N48" s="126">
        <f>AVERAGE(M48:M49)</f>
        <v>0.63204517023362772</v>
      </c>
      <c r="O48" s="100">
        <f>(N48*10^-3)*0.001*(10^6)</f>
        <v>0.63204517023362783</v>
      </c>
      <c r="P48" s="121">
        <f>_xlfn.STDEV.P(M48:M49)</f>
        <v>4.1248267234675784E-2</v>
      </c>
      <c r="R48" s="123" t="e">
        <f>(($H$17-N48)/$H$17)*100</f>
        <v>#VALUE!</v>
      </c>
      <c r="S48" s="124">
        <f t="shared" ref="S48" si="38">(N48/20)*100</f>
        <v>3.1602258511681387</v>
      </c>
    </row>
    <row r="49" spans="2:19" x14ac:dyDescent="0.25">
      <c r="B49" s="122"/>
      <c r="C49" s="99"/>
      <c r="D49" s="23" t="s">
        <v>19</v>
      </c>
      <c r="E49" s="24"/>
      <c r="F49" s="25"/>
      <c r="G49" s="19">
        <f t="shared" si="36"/>
        <v>-5.668471942609238</v>
      </c>
      <c r="H49" s="103"/>
      <c r="I49" s="102"/>
      <c r="J49" s="26"/>
      <c r="K49" s="41">
        <v>0.85699999999999998</v>
      </c>
      <c r="L49" s="54">
        <v>385.1</v>
      </c>
      <c r="M49" s="22">
        <f>((L49-D11)/D10)*20</f>
        <v>0.6732934374683035</v>
      </c>
      <c r="N49" s="126"/>
      <c r="O49" s="101"/>
      <c r="P49" s="121"/>
      <c r="R49" s="123"/>
      <c r="S49" s="124"/>
    </row>
    <row r="50" spans="2:19" x14ac:dyDescent="0.25">
      <c r="B50" s="122">
        <v>1</v>
      </c>
      <c r="C50" s="98">
        <f t="shared" ref="C50" si="39">B50*60</f>
        <v>60</v>
      </c>
      <c r="D50" s="17" t="s">
        <v>18</v>
      </c>
      <c r="E50" s="18"/>
      <c r="F50" s="19"/>
      <c r="G50" s="19">
        <f t="shared" si="36"/>
        <v>-5.668471942609238</v>
      </c>
      <c r="H50" s="103">
        <f>AVERAGE(G50:G51)</f>
        <v>-5.668471942609238</v>
      </c>
      <c r="I50" s="102">
        <f>_xlfn.STDEV.P(G50,G51)</f>
        <v>0</v>
      </c>
      <c r="J50" s="20"/>
      <c r="K50" s="21">
        <v>0.85699999999999998</v>
      </c>
      <c r="L50" s="45">
        <v>496.3</v>
      </c>
      <c r="M50" s="22">
        <f t="shared" ref="M50:M69" si="40">((L50-$D$11)/$D$10)*20</f>
        <v>1.4252290631233733</v>
      </c>
      <c r="N50" s="126">
        <f>AVERAGE(M50:M51)</f>
        <v>1.3265037022010349</v>
      </c>
      <c r="O50" s="100">
        <f t="shared" ref="O50" si="41">(N50*10^-3)*0.001*(10^6)</f>
        <v>1.3265037022010349</v>
      </c>
      <c r="P50" s="121">
        <f>_xlfn.STDEV.P(M50:M51)</f>
        <v>9.8725360922338301E-2</v>
      </c>
      <c r="R50" s="123" t="e">
        <f t="shared" ref="R50" si="42">(($H$17-N50)/$H$17)*100</f>
        <v>#VALUE!</v>
      </c>
      <c r="S50" s="124">
        <f t="shared" ref="S50" si="43">(N50/20)*100</f>
        <v>6.6325185110051743</v>
      </c>
    </row>
    <row r="51" spans="2:19" x14ac:dyDescent="0.25">
      <c r="B51" s="122"/>
      <c r="C51" s="99"/>
      <c r="D51" s="23" t="s">
        <v>19</v>
      </c>
      <c r="E51" s="24"/>
      <c r="F51" s="25"/>
      <c r="G51" s="19">
        <f t="shared" si="36"/>
        <v>-5.668471942609238</v>
      </c>
      <c r="H51" s="103"/>
      <c r="I51" s="102"/>
      <c r="J51" s="26"/>
      <c r="K51" s="27">
        <v>0.86</v>
      </c>
      <c r="L51" s="47">
        <v>467.1</v>
      </c>
      <c r="M51" s="22">
        <f t="shared" si="40"/>
        <v>1.2277783412786967</v>
      </c>
      <c r="N51" s="126"/>
      <c r="O51" s="101"/>
      <c r="P51" s="121"/>
      <c r="R51" s="123"/>
      <c r="S51" s="124"/>
    </row>
    <row r="52" spans="2:19" x14ac:dyDescent="0.25">
      <c r="B52" s="127">
        <v>1.33</v>
      </c>
      <c r="C52" s="98">
        <v>80</v>
      </c>
      <c r="D52" s="17" t="s">
        <v>18</v>
      </c>
      <c r="E52" s="18"/>
      <c r="F52" s="19"/>
      <c r="G52" s="19">
        <f t="shared" si="36"/>
        <v>-5.668471942609238</v>
      </c>
      <c r="H52" s="103">
        <f>AVERAGE(G52:G53)</f>
        <v>-5.668471942609238</v>
      </c>
      <c r="I52" s="102">
        <f>_xlfn.STDEV.P(G52,G53)</f>
        <v>0</v>
      </c>
      <c r="J52" s="2"/>
      <c r="K52" s="21">
        <v>0.85599999999999998</v>
      </c>
      <c r="L52" s="22">
        <v>604.6</v>
      </c>
      <c r="M52" s="22">
        <f t="shared" si="40"/>
        <v>2.1575548568144169</v>
      </c>
      <c r="N52" s="126">
        <f>AVERAGE(M52:M53)</f>
        <v>2.2792710552118205</v>
      </c>
      <c r="O52" s="100">
        <f t="shared" ref="O52" si="44">(N52*10^-3)*0.001*(10^6)</f>
        <v>2.2792710552118205</v>
      </c>
      <c r="P52" s="121">
        <f>_xlfn.STDEV.P(M52:M53)</f>
        <v>0.12171619839740355</v>
      </c>
      <c r="R52" s="123" t="e">
        <f t="shared" ref="R52" si="45">(($H$17-N52)/$H$17)*100</f>
        <v>#VALUE!</v>
      </c>
      <c r="S52" s="124">
        <f t="shared" ref="S52" si="46">(N52/20)*100</f>
        <v>11.396355276059102</v>
      </c>
    </row>
    <row r="53" spans="2:19" x14ac:dyDescent="0.25">
      <c r="B53" s="127"/>
      <c r="C53" s="99"/>
      <c r="D53" s="23" t="s">
        <v>19</v>
      </c>
      <c r="E53" s="24"/>
      <c r="F53" s="25"/>
      <c r="G53" s="19">
        <f t="shared" si="36"/>
        <v>-5.668471942609238</v>
      </c>
      <c r="H53" s="103"/>
      <c r="I53" s="102"/>
      <c r="J53" s="2"/>
      <c r="K53" s="27">
        <v>0.85599999999999998</v>
      </c>
      <c r="L53" s="28">
        <v>640.6</v>
      </c>
      <c r="M53" s="22">
        <f t="shared" si="40"/>
        <v>2.400987253609224</v>
      </c>
      <c r="N53" s="126"/>
      <c r="O53" s="101"/>
      <c r="P53" s="121"/>
      <c r="R53" s="123"/>
      <c r="S53" s="124"/>
    </row>
    <row r="54" spans="2:19" x14ac:dyDescent="0.25">
      <c r="B54" s="122">
        <v>1.66</v>
      </c>
      <c r="C54" s="98">
        <v>100</v>
      </c>
      <c r="D54" s="29" t="s">
        <v>18</v>
      </c>
      <c r="E54" s="30"/>
      <c r="F54" s="31"/>
      <c r="G54" s="19">
        <f t="shared" si="36"/>
        <v>-5.668471942609238</v>
      </c>
      <c r="H54" s="103">
        <f>AVERAGE(G54:G55)</f>
        <v>-5.668471942609238</v>
      </c>
      <c r="I54" s="102">
        <f>_xlfn.STDEV.P(G54,G55)</f>
        <v>0</v>
      </c>
      <c r="J54" s="2"/>
      <c r="K54" s="32">
        <v>0.85599999999999998</v>
      </c>
      <c r="L54" s="33">
        <v>697.4</v>
      </c>
      <c r="M54" s="22">
        <f t="shared" si="40"/>
        <v>2.7850694796632518</v>
      </c>
      <c r="N54" s="101">
        <f>AVERAGE(M54:M55)</f>
        <v>2.5416370828684451</v>
      </c>
      <c r="O54" s="100">
        <f t="shared" ref="O54" si="47">(N54*10^-3)*0.001*(10^6)</f>
        <v>2.5416370828684451</v>
      </c>
      <c r="P54" s="121">
        <f>_xlfn.STDEV.P(M54:M55)</f>
        <v>0.24343239679480666</v>
      </c>
      <c r="R54" s="123" t="e">
        <f t="shared" ref="R54" si="48">(($H$17-N54)/$H$17)*100</f>
        <v>#VALUE!</v>
      </c>
      <c r="S54" s="124">
        <f t="shared" ref="S54" si="49">(N54/20)*100</f>
        <v>12.708185414342227</v>
      </c>
    </row>
    <row r="55" spans="2:19" x14ac:dyDescent="0.25">
      <c r="B55" s="122"/>
      <c r="C55" s="99"/>
      <c r="D55" s="23" t="s">
        <v>19</v>
      </c>
      <c r="E55" s="24"/>
      <c r="F55" s="25"/>
      <c r="G55" s="19">
        <f t="shared" si="36"/>
        <v>-5.668471942609238</v>
      </c>
      <c r="H55" s="103"/>
      <c r="I55" s="102"/>
      <c r="J55" s="26"/>
      <c r="K55" s="27">
        <v>0.85599999999999998</v>
      </c>
      <c r="L55" s="28">
        <v>625.4</v>
      </c>
      <c r="M55" s="22">
        <f t="shared" si="40"/>
        <v>2.2982046860736385</v>
      </c>
      <c r="N55" s="101"/>
      <c r="O55" s="101"/>
      <c r="P55" s="121"/>
      <c r="R55" s="123"/>
      <c r="S55" s="124"/>
    </row>
    <row r="56" spans="2:19" x14ac:dyDescent="0.25">
      <c r="B56" s="122">
        <v>2</v>
      </c>
      <c r="C56" s="98">
        <f t="shared" ref="C56" si="50">B56*60</f>
        <v>120</v>
      </c>
      <c r="D56" s="29" t="s">
        <v>18</v>
      </c>
      <c r="E56" s="30"/>
      <c r="F56" s="31"/>
      <c r="G56" s="19">
        <f t="shared" si="36"/>
        <v>-5.668471942609238</v>
      </c>
      <c r="H56" s="103">
        <f>AVERAGE(G56:G57)</f>
        <v>-5.668471942609238</v>
      </c>
      <c r="I56" s="102">
        <f>_xlfn.STDEV.P(G56,G57)</f>
        <v>0</v>
      </c>
      <c r="J56" s="2"/>
      <c r="K56" s="32">
        <v>0.85599999999999998</v>
      </c>
      <c r="L56" s="33">
        <v>736.9</v>
      </c>
      <c r="M56" s="22">
        <f t="shared" si="40"/>
        <v>3.0521689150353315</v>
      </c>
      <c r="N56" s="101">
        <f>AVERAGE(M56:M57)</f>
        <v>3.0866551712479291</v>
      </c>
      <c r="O56" s="100">
        <f t="shared" ref="O56" si="51">(N56*10^-3)*0.001*(10^6)</f>
        <v>3.0866551712479291</v>
      </c>
      <c r="P56" s="121">
        <f>_xlfn.STDEV.P(M56:M57)</f>
        <v>3.4486256212597821E-2</v>
      </c>
      <c r="R56" s="123" t="e">
        <f t="shared" ref="R56" si="52">(($H$17-N56)/$H$17)*100</f>
        <v>#VALUE!</v>
      </c>
      <c r="S56" s="124">
        <f t="shared" ref="S56" si="53">(N56/20)*100</f>
        <v>15.433275856239645</v>
      </c>
    </row>
    <row r="57" spans="2:19" x14ac:dyDescent="0.25">
      <c r="B57" s="122"/>
      <c r="C57" s="99"/>
      <c r="D57" s="23" t="s">
        <v>19</v>
      </c>
      <c r="E57" s="24"/>
      <c r="F57" s="25"/>
      <c r="G57" s="19">
        <f t="shared" si="36"/>
        <v>-5.668471942609238</v>
      </c>
      <c r="H57" s="103"/>
      <c r="I57" s="102"/>
      <c r="J57" s="26"/>
      <c r="K57" s="27">
        <v>0.85599999999999998</v>
      </c>
      <c r="L57" s="28">
        <v>747.1</v>
      </c>
      <c r="M57" s="22">
        <f t="shared" si="40"/>
        <v>3.1211414274605271</v>
      </c>
      <c r="N57" s="101"/>
      <c r="O57" s="101"/>
      <c r="P57" s="121"/>
      <c r="R57" s="123"/>
      <c r="S57" s="124"/>
    </row>
    <row r="58" spans="2:19" x14ac:dyDescent="0.25">
      <c r="B58" s="122">
        <v>2.5</v>
      </c>
      <c r="C58" s="98">
        <f t="shared" ref="C58" si="54">B58*60</f>
        <v>150</v>
      </c>
      <c r="D58" s="29" t="s">
        <v>18</v>
      </c>
      <c r="E58" s="30"/>
      <c r="F58" s="31"/>
      <c r="G58" s="19">
        <f t="shared" si="36"/>
        <v>-5.668471942609238</v>
      </c>
      <c r="H58" s="103">
        <f>AVERAGE(G58:G59)</f>
        <v>-5.668471942609238</v>
      </c>
      <c r="I58" s="102">
        <f>_xlfn.STDEV.P(G58,G59)</f>
        <v>0</v>
      </c>
      <c r="J58" s="2"/>
      <c r="K58" s="32">
        <v>0.85199999999999998</v>
      </c>
      <c r="L58" s="33">
        <v>755.6</v>
      </c>
      <c r="M58" s="22">
        <f t="shared" si="40"/>
        <v>3.1786185211481897</v>
      </c>
      <c r="N58" s="101">
        <f>AVERAGE(M58:M59)</f>
        <v>3.1197890252561118</v>
      </c>
      <c r="O58" s="100">
        <f t="shared" ref="O58" si="55">(N58*10^-3)*0.001*(10^6)</f>
        <v>3.1197890252561118</v>
      </c>
      <c r="P58" s="121">
        <f>_xlfn.STDEV.P(M58:M59)</f>
        <v>5.8829495892078087E-2</v>
      </c>
      <c r="R58" s="123" t="e">
        <f t="shared" ref="R58" si="56">(($H$17-N58)/$H$17)*100</f>
        <v>#VALUE!</v>
      </c>
      <c r="S58" s="124">
        <f t="shared" ref="S58" si="57">(N58/20)*100</f>
        <v>15.598945126280558</v>
      </c>
    </row>
    <row r="59" spans="2:19" x14ac:dyDescent="0.25">
      <c r="B59" s="122"/>
      <c r="C59" s="99"/>
      <c r="D59" s="23" t="s">
        <v>19</v>
      </c>
      <c r="E59" s="24"/>
      <c r="F59" s="25"/>
      <c r="G59" s="19">
        <f t="shared" si="36"/>
        <v>-5.668471942609238</v>
      </c>
      <c r="H59" s="103"/>
      <c r="I59" s="102"/>
      <c r="J59" s="26"/>
      <c r="K59" s="27">
        <v>0.85099999999999998</v>
      </c>
      <c r="L59" s="28">
        <v>738.2</v>
      </c>
      <c r="M59" s="22">
        <f t="shared" si="40"/>
        <v>3.0609595293640335</v>
      </c>
      <c r="N59" s="101"/>
      <c r="O59" s="101"/>
      <c r="P59" s="121"/>
      <c r="R59" s="123"/>
      <c r="S59" s="124"/>
    </row>
    <row r="60" spans="2:19" x14ac:dyDescent="0.25">
      <c r="B60" s="122">
        <f>C60/60</f>
        <v>3.1666666666666665</v>
      </c>
      <c r="C60" s="98">
        <v>190</v>
      </c>
      <c r="D60" s="29" t="s">
        <v>18</v>
      </c>
      <c r="E60" s="30"/>
      <c r="F60" s="31"/>
      <c r="G60" s="19">
        <f t="shared" si="36"/>
        <v>-5.668471942609238</v>
      </c>
      <c r="H60" s="103">
        <f>AVERAGE(G60:G61)</f>
        <v>-5.668471942609238</v>
      </c>
      <c r="I60" s="102">
        <f>_xlfn.STDEV.P(G60,G61)</f>
        <v>0</v>
      </c>
      <c r="J60" s="2"/>
      <c r="K60" s="32">
        <v>0.85099999999999998</v>
      </c>
      <c r="L60" s="33">
        <v>797.2</v>
      </c>
      <c r="M60" s="22">
        <f t="shared" si="40"/>
        <v>3.4599181796666336</v>
      </c>
      <c r="N60" s="101">
        <f>AVERAGE(M60:M61)</f>
        <v>3.2800486864793594</v>
      </c>
      <c r="O60" s="100">
        <f t="shared" ref="O60" si="58">(N60*10^-3)*0.001*(10^6)</f>
        <v>3.2800486864793594</v>
      </c>
      <c r="P60" s="121">
        <f>_xlfn.STDEV.P(M60:M61)</f>
        <v>0.17986949318727419</v>
      </c>
      <c r="R60" s="123" t="e">
        <f t="shared" ref="R60" si="59">(($H$17-N60)/$H$17)*100</f>
        <v>#VALUE!</v>
      </c>
      <c r="S60" s="124">
        <f t="shared" ref="S60" si="60">(N60/20)*100</f>
        <v>16.400243432396795</v>
      </c>
    </row>
    <row r="61" spans="2:19" x14ac:dyDescent="0.25">
      <c r="B61" s="122"/>
      <c r="C61" s="99"/>
      <c r="D61" s="23" t="s">
        <v>19</v>
      </c>
      <c r="E61" s="24"/>
      <c r="F61" s="25"/>
      <c r="G61" s="19">
        <f t="shared" si="36"/>
        <v>-5.668471942609238</v>
      </c>
      <c r="H61" s="103"/>
      <c r="I61" s="102"/>
      <c r="J61" s="26"/>
      <c r="K61" s="27">
        <v>0.85099999999999998</v>
      </c>
      <c r="L61" s="28">
        <v>744</v>
      </c>
      <c r="M61" s="22">
        <f t="shared" si="40"/>
        <v>3.1001791932920852</v>
      </c>
      <c r="N61" s="101"/>
      <c r="O61" s="101"/>
      <c r="P61" s="121"/>
      <c r="R61" s="123"/>
      <c r="S61" s="124"/>
    </row>
    <row r="62" spans="2:19" x14ac:dyDescent="0.25">
      <c r="B62" s="122">
        <v>3.5</v>
      </c>
      <c r="C62" s="98">
        <f t="shared" ref="C62:C64" si="61">B62*60</f>
        <v>210</v>
      </c>
      <c r="D62" s="29" t="s">
        <v>18</v>
      </c>
      <c r="E62" s="30"/>
      <c r="F62" s="31"/>
      <c r="G62" s="19">
        <f t="shared" si="36"/>
        <v>-5.668471942609238</v>
      </c>
      <c r="H62" s="103">
        <f>AVERAGE(G62:G63)</f>
        <v>-5.668471942609238</v>
      </c>
      <c r="I62" s="102">
        <f>_xlfn.STDEV.P(G62,G63)</f>
        <v>0</v>
      </c>
      <c r="J62" s="2"/>
      <c r="K62" s="32">
        <v>0.85099999999999998</v>
      </c>
      <c r="L62" s="33">
        <v>843.5</v>
      </c>
      <c r="M62" s="22">
        <f t="shared" si="40"/>
        <v>3.7729992899888432</v>
      </c>
      <c r="N62" s="101">
        <f>AVERAGE(M62:M63)</f>
        <v>3.7645467762112457</v>
      </c>
      <c r="O62" s="100">
        <f t="shared" ref="O62:O64" si="62">(N62*10^-3)*0.001*(10^6)</f>
        <v>3.7645467762112457</v>
      </c>
      <c r="P62" s="121">
        <f>_xlfn.STDEV.P(M62:M63)</f>
        <v>8.4525137775974812E-3</v>
      </c>
      <c r="R62" s="123" t="e">
        <f t="shared" ref="R62" si="63">(($H$17-N62)/$H$17)*100</f>
        <v>#VALUE!</v>
      </c>
      <c r="S62" s="124">
        <f t="shared" ref="S62" si="64">(N62/20)*100</f>
        <v>18.822733881056227</v>
      </c>
    </row>
    <row r="63" spans="2:19" x14ac:dyDescent="0.25">
      <c r="B63" s="122"/>
      <c r="C63" s="99"/>
      <c r="D63" s="23" t="s">
        <v>19</v>
      </c>
      <c r="E63" s="24"/>
      <c r="F63" s="25"/>
      <c r="G63" s="19">
        <f t="shared" si="36"/>
        <v>-5.668471942609238</v>
      </c>
      <c r="H63" s="103"/>
      <c r="I63" s="102"/>
      <c r="J63" s="26"/>
      <c r="K63" s="27">
        <v>0.85099999999999998</v>
      </c>
      <c r="L63" s="28">
        <v>841</v>
      </c>
      <c r="M63" s="22">
        <f t="shared" si="40"/>
        <v>3.7560942624336482</v>
      </c>
      <c r="N63" s="101"/>
      <c r="O63" s="101"/>
      <c r="P63" s="121"/>
      <c r="R63" s="123"/>
      <c r="S63" s="124"/>
    </row>
    <row r="64" spans="2:19" x14ac:dyDescent="0.25">
      <c r="B64" s="122">
        <v>5</v>
      </c>
      <c r="C64" s="98">
        <f t="shared" si="61"/>
        <v>300</v>
      </c>
      <c r="D64" s="29" t="s">
        <v>18</v>
      </c>
      <c r="E64" s="30"/>
      <c r="F64" s="31"/>
      <c r="G64" s="19">
        <f t="shared" si="36"/>
        <v>-5.668471942609238</v>
      </c>
      <c r="H64" s="103">
        <f>AVERAGE(G64:G65)</f>
        <v>-5.668471942609238</v>
      </c>
      <c r="I64" s="102">
        <f>_xlfn.STDEV.P(G64,G65)</f>
        <v>0</v>
      </c>
      <c r="J64" s="2"/>
      <c r="K64" s="32">
        <v>0.85099999999999998</v>
      </c>
      <c r="L64" s="33">
        <v>945.3</v>
      </c>
      <c r="M64" s="22">
        <f t="shared" si="40"/>
        <v>4.4613720120363798</v>
      </c>
      <c r="N64" s="101">
        <f>AVERAGE(M64:M65)</f>
        <v>4.1263143658924166</v>
      </c>
      <c r="O64" s="100">
        <f t="shared" si="62"/>
        <v>4.1263143658924175</v>
      </c>
      <c r="P64" s="121">
        <f>_xlfn.STDEV.P(M64:M65)</f>
        <v>0.33505764614396316</v>
      </c>
      <c r="R64" s="123" t="e">
        <f t="shared" ref="R64" si="65">(($H$17-N64)/$H$17)*100</f>
        <v>#VALUE!</v>
      </c>
      <c r="S64" s="124">
        <f t="shared" ref="S64" si="66">(N64/20)*100</f>
        <v>20.631571829462082</v>
      </c>
    </row>
    <row r="65" spans="2:19" x14ac:dyDescent="0.25">
      <c r="B65" s="122"/>
      <c r="C65" s="99"/>
      <c r="D65" s="23" t="s">
        <v>19</v>
      </c>
      <c r="E65" s="24"/>
      <c r="F65" s="25"/>
      <c r="G65" s="19">
        <f t="shared" si="36"/>
        <v>-5.668471942609238</v>
      </c>
      <c r="H65" s="103"/>
      <c r="I65" s="102"/>
      <c r="J65" s="26"/>
      <c r="K65" s="27">
        <v>0.85099999999999998</v>
      </c>
      <c r="L65" s="28">
        <v>846.2</v>
      </c>
      <c r="M65" s="22">
        <f t="shared" si="40"/>
        <v>3.7912567197484535</v>
      </c>
      <c r="N65" s="101"/>
      <c r="O65" s="101"/>
      <c r="P65" s="121"/>
      <c r="R65" s="123"/>
      <c r="S65" s="124"/>
    </row>
    <row r="66" spans="2:19" x14ac:dyDescent="0.25">
      <c r="B66" s="127">
        <v>22.5</v>
      </c>
      <c r="C66" s="98">
        <f t="shared" ref="C66" si="67">B66*60</f>
        <v>1350</v>
      </c>
      <c r="D66" s="29" t="s">
        <v>18</v>
      </c>
      <c r="E66" s="30"/>
      <c r="F66" s="31"/>
      <c r="G66" s="19">
        <f t="shared" si="36"/>
        <v>-5.668471942609238</v>
      </c>
      <c r="H66" s="103">
        <f>AVERAGE(G66:G67)</f>
        <v>-5.668471942609238</v>
      </c>
      <c r="I66" s="102">
        <f>_xlfn.STDEV.P(G66,G67)</f>
        <v>0</v>
      </c>
      <c r="J66" s="2"/>
      <c r="K66" s="72">
        <v>0.86</v>
      </c>
      <c r="L66" s="73">
        <v>1331.9</v>
      </c>
      <c r="M66" s="22">
        <f t="shared" si="40"/>
        <v>7.0755654731717224</v>
      </c>
      <c r="N66" s="101">
        <f>AVERAGE(M66:M67)</f>
        <v>7.1682050241741901</v>
      </c>
      <c r="O66" s="100">
        <f t="shared" ref="O66" si="68">(N66*10^-3)*0.001*(10^6)</f>
        <v>7.1682050241741901</v>
      </c>
      <c r="P66" s="121">
        <f>_xlfn.STDEV.P(M66:M67)</f>
        <v>9.263955100246779E-2</v>
      </c>
      <c r="R66" s="123" t="e">
        <f t="shared" ref="R66" si="69">(($H$17-N66)/$H$17)*100</f>
        <v>#VALUE!</v>
      </c>
      <c r="S66" s="124">
        <f t="shared" ref="S66" si="70">(N66/20)*100</f>
        <v>35.841025120870952</v>
      </c>
    </row>
    <row r="67" spans="2:19" x14ac:dyDescent="0.25">
      <c r="B67" s="127"/>
      <c r="C67" s="99"/>
      <c r="D67" s="23" t="s">
        <v>19</v>
      </c>
      <c r="E67" s="24"/>
      <c r="F67" s="25"/>
      <c r="G67" s="19">
        <f t="shared" si="36"/>
        <v>-5.668471942609238</v>
      </c>
      <c r="H67" s="103"/>
      <c r="I67" s="102"/>
      <c r="J67" s="26"/>
      <c r="K67" s="55">
        <v>0.85899999999999999</v>
      </c>
      <c r="L67" s="55">
        <v>1359.3</v>
      </c>
      <c r="M67" s="22">
        <f t="shared" si="40"/>
        <v>7.2608445751766579</v>
      </c>
      <c r="N67" s="101"/>
      <c r="O67" s="101"/>
      <c r="P67" s="121"/>
      <c r="R67" s="123"/>
      <c r="S67" s="124"/>
    </row>
    <row r="68" spans="2:19" x14ac:dyDescent="0.25">
      <c r="B68" s="127">
        <v>24</v>
      </c>
      <c r="C68" s="98">
        <f t="shared" ref="C68" si="71">B68*60</f>
        <v>1440</v>
      </c>
      <c r="D68" s="29" t="s">
        <v>18</v>
      </c>
      <c r="E68" s="30"/>
      <c r="F68" s="31"/>
      <c r="G68" s="19">
        <f t="shared" si="36"/>
        <v>-5.668471942609238</v>
      </c>
      <c r="H68" s="103">
        <f>AVERAGE(G68:G69)</f>
        <v>-5.668471942609238</v>
      </c>
      <c r="I68" s="102">
        <f>_xlfn.STDEV.P(G68,G69)</f>
        <v>0</v>
      </c>
      <c r="J68" s="2"/>
      <c r="K68" s="32">
        <v>0.84899999999999998</v>
      </c>
      <c r="L68" s="33">
        <v>1018.3</v>
      </c>
      <c r="M68" s="22">
        <f t="shared" si="40"/>
        <v>4.9549988166480716</v>
      </c>
      <c r="N68" s="101">
        <f>AVERAGE(M68:M69)</f>
        <v>4.88636440477398</v>
      </c>
      <c r="O68" s="100">
        <f t="shared" ref="O68" si="72">(N68*10^-3)*0.001*(10^6)</f>
        <v>4.88636440477398</v>
      </c>
      <c r="P68" s="121">
        <f>_xlfn.STDEV.P(M68:M69)</f>
        <v>6.8634411874091139E-2</v>
      </c>
      <c r="R68" s="123" t="e">
        <f t="shared" ref="R68" si="73">(($H$17-N68)/$H$17)*100</f>
        <v>#VALUE!</v>
      </c>
      <c r="S68" s="124">
        <f>(N68/20)*100</f>
        <v>24.431822023869902</v>
      </c>
    </row>
    <row r="69" spans="2:19" x14ac:dyDescent="0.25">
      <c r="B69" s="127"/>
      <c r="C69" s="99"/>
      <c r="D69" s="23" t="s">
        <v>19</v>
      </c>
      <c r="E69" s="24"/>
      <c r="F69" s="25"/>
      <c r="G69" s="61">
        <f t="shared" si="36"/>
        <v>-5.668471942609238</v>
      </c>
      <c r="H69" s="103"/>
      <c r="I69" s="102"/>
      <c r="J69" s="26"/>
      <c r="K69" s="27">
        <v>0.84899999999999998</v>
      </c>
      <c r="L69" s="28">
        <v>998</v>
      </c>
      <c r="M69" s="53">
        <f t="shared" si="40"/>
        <v>4.8177299928998893</v>
      </c>
      <c r="N69" s="101"/>
      <c r="O69" s="101"/>
      <c r="P69" s="121"/>
      <c r="R69" s="123"/>
      <c r="S69" s="124"/>
    </row>
    <row r="70" spans="2:19" x14ac:dyDescent="0.25">
      <c r="R70" s="59"/>
      <c r="S70" s="59"/>
    </row>
    <row r="71" spans="2:19" x14ac:dyDescent="0.25">
      <c r="R71" s="59"/>
      <c r="S71" s="59"/>
    </row>
    <row r="72" spans="2:19" ht="15.75" x14ac:dyDescent="0.25">
      <c r="B72" s="128" t="s">
        <v>41</v>
      </c>
      <c r="C72" s="128"/>
      <c r="D72" s="128"/>
      <c r="E72" s="128"/>
      <c r="F72" s="128"/>
      <c r="M72" s="2"/>
      <c r="N72" s="2"/>
      <c r="O72" s="2"/>
    </row>
    <row r="73" spans="2:19" x14ac:dyDescent="0.25">
      <c r="M73" s="2"/>
      <c r="N73" s="2"/>
      <c r="O73" s="2"/>
    </row>
    <row r="74" spans="2:19" x14ac:dyDescent="0.25">
      <c r="B74" s="122" t="s">
        <v>7</v>
      </c>
      <c r="C74" s="98" t="s">
        <v>44</v>
      </c>
      <c r="D74" s="129" t="s">
        <v>8</v>
      </c>
      <c r="E74" s="116" t="s">
        <v>9</v>
      </c>
      <c r="F74" s="116"/>
      <c r="G74" s="116"/>
      <c r="H74" s="116"/>
      <c r="I74" s="116"/>
      <c r="J74" s="5"/>
      <c r="K74" s="117" t="s">
        <v>4</v>
      </c>
      <c r="L74" s="117"/>
      <c r="M74" s="117"/>
      <c r="N74" s="117"/>
      <c r="O74" s="117"/>
      <c r="P74" s="117"/>
      <c r="R74" s="6" t="s">
        <v>10</v>
      </c>
      <c r="S74" s="7" t="s">
        <v>11</v>
      </c>
    </row>
    <row r="75" spans="2:19" x14ac:dyDescent="0.25">
      <c r="B75" s="122"/>
      <c r="C75" s="99"/>
      <c r="D75" s="129"/>
      <c r="E75" s="8" t="s">
        <v>12</v>
      </c>
      <c r="F75" s="9" t="s">
        <v>13</v>
      </c>
      <c r="G75" s="9" t="s">
        <v>14</v>
      </c>
      <c r="H75" s="9" t="s">
        <v>15</v>
      </c>
      <c r="I75" s="10" t="s">
        <v>16</v>
      </c>
      <c r="J75" s="11"/>
      <c r="K75" s="12" t="s">
        <v>12</v>
      </c>
      <c r="L75" s="13" t="s">
        <v>13</v>
      </c>
      <c r="M75" s="13" t="s">
        <v>14</v>
      </c>
      <c r="N75" s="13" t="s">
        <v>17</v>
      </c>
      <c r="O75" s="60" t="s">
        <v>46</v>
      </c>
      <c r="P75" s="14" t="s">
        <v>16</v>
      </c>
      <c r="R75" s="15"/>
      <c r="S75" s="16"/>
    </row>
    <row r="76" spans="2:19" x14ac:dyDescent="0.25">
      <c r="B76" s="122">
        <v>0</v>
      </c>
      <c r="C76" s="98">
        <f>B76*60</f>
        <v>0</v>
      </c>
      <c r="D76" s="17" t="s">
        <v>18</v>
      </c>
      <c r="E76" s="18"/>
      <c r="F76" s="19"/>
      <c r="G76" s="19">
        <f t="shared" ref="G76:G97" si="74">((F76-$B$11)/$B$10)*20</f>
        <v>-5.668471942609238</v>
      </c>
      <c r="H76" s="103">
        <f>AVERAGE(G76:G77)</f>
        <v>-5.668471942609238</v>
      </c>
      <c r="I76" s="102">
        <f>_xlfn.STDEV.P(G76,G77)</f>
        <v>0</v>
      </c>
      <c r="J76" s="20"/>
      <c r="K76" s="21"/>
      <c r="L76" s="22"/>
      <c r="M76" s="22">
        <f>((L76-$D$11)/$D$10)*20</f>
        <v>-1.9307570071339217</v>
      </c>
      <c r="N76" s="126">
        <f>AVERAGE(M76:M77)</f>
        <v>-1.9307570071339217</v>
      </c>
      <c r="O76" s="100">
        <v>0</v>
      </c>
      <c r="P76" s="121">
        <f>_xlfn.STDEV.P(M76:M77)</f>
        <v>0</v>
      </c>
      <c r="R76" s="123">
        <f>((H76-N76)/H76)*100</f>
        <v>65.938668715626022</v>
      </c>
      <c r="S76" s="124">
        <f>(N76/20)*100</f>
        <v>-9.6537850356696087</v>
      </c>
    </row>
    <row r="77" spans="2:19" x14ac:dyDescent="0.25">
      <c r="B77" s="122"/>
      <c r="C77" s="99"/>
      <c r="D77" s="23" t="s">
        <v>19</v>
      </c>
      <c r="E77" s="24"/>
      <c r="F77" s="25"/>
      <c r="G77" s="19">
        <f t="shared" si="74"/>
        <v>-5.668471942609238</v>
      </c>
      <c r="H77" s="103"/>
      <c r="I77" s="102"/>
      <c r="J77" s="26"/>
      <c r="K77" s="27"/>
      <c r="L77" s="28"/>
      <c r="M77" s="22">
        <f>((L77-$D$11)/$D$10)*20</f>
        <v>-1.9307570071339217</v>
      </c>
      <c r="N77" s="126"/>
      <c r="O77" s="101"/>
      <c r="P77" s="121"/>
      <c r="R77" s="123"/>
      <c r="S77" s="124"/>
    </row>
    <row r="78" spans="2:19" x14ac:dyDescent="0.25">
      <c r="B78" s="122">
        <v>0.75</v>
      </c>
      <c r="C78" s="98">
        <f t="shared" ref="C78" si="75">B78*60</f>
        <v>45</v>
      </c>
      <c r="D78" s="17" t="s">
        <v>18</v>
      </c>
      <c r="E78" s="18"/>
      <c r="F78" s="19"/>
      <c r="G78" s="19">
        <f t="shared" si="74"/>
        <v>-5.668471942609238</v>
      </c>
      <c r="H78" s="103">
        <f>AVERAGE(G78:G79)</f>
        <v>-5.668471942609238</v>
      </c>
      <c r="I78" s="102">
        <f>_xlfn.STDEV.P(G78,G79)</f>
        <v>0</v>
      </c>
      <c r="J78" s="20"/>
      <c r="K78" s="21">
        <v>0.85499999999999998</v>
      </c>
      <c r="L78" s="45">
        <v>347</v>
      </c>
      <c r="M78" s="22">
        <f>((L78-$D$11)/$D$10)*20</f>
        <v>0.4156608175271328</v>
      </c>
      <c r="N78" s="126" t="e">
        <f>AVERAGE(M78:M79)</f>
        <v>#DIV/0!</v>
      </c>
      <c r="O78" s="100" t="e">
        <f>(N78*10^-3)*0.001*(10^6)</f>
        <v>#DIV/0!</v>
      </c>
      <c r="P78" s="121" t="e">
        <f>_xlfn.STDEV.P(M78:M79)</f>
        <v>#DIV/0!</v>
      </c>
      <c r="R78" s="123" t="e">
        <f>(($H$17-N78)/$H$17)*100</f>
        <v>#VALUE!</v>
      </c>
      <c r="S78" s="124" t="e">
        <f t="shared" ref="S78" si="76">(N78/20)*100</f>
        <v>#DIV/0!</v>
      </c>
    </row>
    <row r="79" spans="2:19" x14ac:dyDescent="0.25">
      <c r="B79" s="122"/>
      <c r="C79" s="99"/>
      <c r="D79" s="23" t="s">
        <v>19</v>
      </c>
      <c r="E79" s="24"/>
      <c r="F79" s="25"/>
      <c r="G79" s="19">
        <f t="shared" si="74"/>
        <v>-5.668471942609238</v>
      </c>
      <c r="H79" s="103"/>
      <c r="I79" s="102"/>
      <c r="J79" s="26"/>
      <c r="K79" s="41">
        <v>0.85599999999999998</v>
      </c>
      <c r="L79" s="54">
        <v>343.2</v>
      </c>
      <c r="M79" s="22" t="e">
        <f>((L79-F39)/F38)*20</f>
        <v>#DIV/0!</v>
      </c>
      <c r="N79" s="126"/>
      <c r="O79" s="101"/>
      <c r="P79" s="121"/>
      <c r="R79" s="123"/>
      <c r="S79" s="124"/>
    </row>
    <row r="80" spans="2:19" x14ac:dyDescent="0.25">
      <c r="B80" s="122">
        <v>1</v>
      </c>
      <c r="C80" s="98">
        <f t="shared" ref="C80" si="77">B80*60</f>
        <v>60</v>
      </c>
      <c r="D80" s="17" t="s">
        <v>18</v>
      </c>
      <c r="E80" s="18"/>
      <c r="F80" s="19"/>
      <c r="G80" s="19">
        <f t="shared" si="74"/>
        <v>-5.668471942609238</v>
      </c>
      <c r="H80" s="103">
        <f>AVERAGE(G80:G81)</f>
        <v>-5.668471942609238</v>
      </c>
      <c r="I80" s="102">
        <f>_xlfn.STDEV.P(G80,G81)</f>
        <v>0</v>
      </c>
      <c r="J80" s="20"/>
      <c r="K80" s="21">
        <v>0.85499999999999998</v>
      </c>
      <c r="L80" s="45">
        <v>481.8</v>
      </c>
      <c r="M80" s="22">
        <f t="shared" ref="M80:M97" si="78">((L80-$D$11)/$D$10)*20</f>
        <v>1.3271799033032428</v>
      </c>
      <c r="N80" s="126">
        <f>AVERAGE(M80:M81)</f>
        <v>1.1895729790039562</v>
      </c>
      <c r="O80" s="100">
        <f t="shared" ref="O80" si="79">(N80*10^-3)*0.001*(10^6)</f>
        <v>1.1895729790039564</v>
      </c>
      <c r="P80" s="121">
        <f>_xlfn.STDEV.P(M80:M81)</f>
        <v>0.1376069242992867</v>
      </c>
      <c r="R80" s="123" t="e">
        <f t="shared" ref="R80" si="80">(($H$17-N80)/$H$17)*100</f>
        <v>#VALUE!</v>
      </c>
      <c r="S80" s="124">
        <f t="shared" ref="S80" si="81">(N80/20)*100</f>
        <v>5.947864895019781</v>
      </c>
    </row>
    <row r="81" spans="2:19" x14ac:dyDescent="0.25">
      <c r="B81" s="122"/>
      <c r="C81" s="99"/>
      <c r="D81" s="23" t="s">
        <v>19</v>
      </c>
      <c r="E81" s="24"/>
      <c r="F81" s="25"/>
      <c r="G81" s="19">
        <f t="shared" si="74"/>
        <v>-5.668471942609238</v>
      </c>
      <c r="H81" s="103"/>
      <c r="I81" s="102"/>
      <c r="J81" s="26"/>
      <c r="K81" s="27">
        <v>0.85499999999999998</v>
      </c>
      <c r="L81" s="47">
        <v>441.1</v>
      </c>
      <c r="M81" s="22">
        <f t="shared" si="78"/>
        <v>1.0519660547046696</v>
      </c>
      <c r="N81" s="126"/>
      <c r="O81" s="101"/>
      <c r="P81" s="121"/>
      <c r="R81" s="123"/>
      <c r="S81" s="124"/>
    </row>
    <row r="82" spans="2:19" x14ac:dyDescent="0.25">
      <c r="B82" s="127">
        <v>1.33</v>
      </c>
      <c r="C82" s="98">
        <v>80</v>
      </c>
      <c r="D82" s="17" t="s">
        <v>18</v>
      </c>
      <c r="E82" s="18"/>
      <c r="F82" s="19"/>
      <c r="G82" s="19">
        <f t="shared" si="74"/>
        <v>-5.668471942609238</v>
      </c>
      <c r="H82" s="103">
        <f>AVERAGE(G82:G83)</f>
        <v>-5.668471942609238</v>
      </c>
      <c r="I82" s="102">
        <f>_xlfn.STDEV.P(G82,G83)</f>
        <v>0</v>
      </c>
      <c r="J82" s="2"/>
      <c r="K82" s="21">
        <v>0.85499999999999998</v>
      </c>
      <c r="L82" s="22">
        <v>603.9</v>
      </c>
      <c r="M82" s="22">
        <f t="shared" si="78"/>
        <v>2.1528214490989623</v>
      </c>
      <c r="N82" s="126">
        <f>AVERAGE(M82:M83)</f>
        <v>2.0138621225952598</v>
      </c>
      <c r="O82" s="100">
        <f t="shared" ref="O82" si="82">(N82*10^-3)*0.001*(10^6)</f>
        <v>2.0138621225952598</v>
      </c>
      <c r="P82" s="121">
        <f>_xlfn.STDEV.P(M82:M83)</f>
        <v>0.13895932650370235</v>
      </c>
      <c r="R82" s="123" t="e">
        <f t="shared" ref="R82" si="83">(($H$17-N82)/$H$17)*100</f>
        <v>#VALUE!</v>
      </c>
      <c r="S82" s="124">
        <f t="shared" ref="S82" si="84">(N82/20)*100</f>
        <v>10.069310612976299</v>
      </c>
    </row>
    <row r="83" spans="2:19" x14ac:dyDescent="0.25">
      <c r="B83" s="127"/>
      <c r="C83" s="99"/>
      <c r="D83" s="23" t="s">
        <v>19</v>
      </c>
      <c r="E83" s="24"/>
      <c r="F83" s="25"/>
      <c r="G83" s="19">
        <f t="shared" si="74"/>
        <v>-5.668471942609238</v>
      </c>
      <c r="H83" s="103"/>
      <c r="I83" s="102"/>
      <c r="J83" s="2"/>
      <c r="K83" s="27">
        <v>0.85</v>
      </c>
      <c r="L83" s="28">
        <v>562.79999999999995</v>
      </c>
      <c r="M83" s="22">
        <f t="shared" si="78"/>
        <v>1.8749027960915576</v>
      </c>
      <c r="N83" s="126"/>
      <c r="O83" s="101"/>
      <c r="P83" s="121"/>
      <c r="R83" s="123"/>
      <c r="S83" s="124"/>
    </row>
    <row r="84" spans="2:19" x14ac:dyDescent="0.25">
      <c r="B84" s="122">
        <v>1.66</v>
      </c>
      <c r="C84" s="98">
        <v>100</v>
      </c>
      <c r="D84" s="29" t="s">
        <v>18</v>
      </c>
      <c r="E84" s="30"/>
      <c r="F84" s="31"/>
      <c r="G84" s="19">
        <f t="shared" si="74"/>
        <v>-5.668471942609238</v>
      </c>
      <c r="H84" s="103">
        <f>AVERAGE(G84:G85)</f>
        <v>-5.668471942609238</v>
      </c>
      <c r="I84" s="102">
        <f>_xlfn.STDEV.P(G84,G85)</f>
        <v>0</v>
      </c>
      <c r="J84" s="2"/>
      <c r="K84" s="32">
        <v>0.85599999999999998</v>
      </c>
      <c r="L84" s="33">
        <v>756.9</v>
      </c>
      <c r="M84" s="22">
        <f t="shared" si="78"/>
        <v>3.1874091354768912</v>
      </c>
      <c r="N84" s="101">
        <f>AVERAGE(M84:M85)</f>
        <v>2.907461879162863</v>
      </c>
      <c r="O84" s="100">
        <f t="shared" ref="O84" si="85">(N84*10^-3)*0.001*(10^6)</f>
        <v>2.9074618791628635</v>
      </c>
      <c r="P84" s="121">
        <f>_xlfn.STDEV.P(M84:M85)</f>
        <v>0.27994725631402795</v>
      </c>
      <c r="R84" s="123" t="e">
        <f t="shared" ref="R84" si="86">(($H$17-N84)/$H$17)*100</f>
        <v>#VALUE!</v>
      </c>
      <c r="S84" s="124">
        <f t="shared" ref="S84" si="87">(N84/20)*100</f>
        <v>14.537309395814315</v>
      </c>
    </row>
    <row r="85" spans="2:19" x14ac:dyDescent="0.25">
      <c r="B85" s="122"/>
      <c r="C85" s="99"/>
      <c r="D85" s="23" t="s">
        <v>19</v>
      </c>
      <c r="E85" s="24"/>
      <c r="F85" s="25"/>
      <c r="G85" s="19">
        <f t="shared" si="74"/>
        <v>-5.668471942609238</v>
      </c>
      <c r="H85" s="103"/>
      <c r="I85" s="102"/>
      <c r="J85" s="26"/>
      <c r="K85" s="27">
        <v>0.85599999999999998</v>
      </c>
      <c r="L85" s="28">
        <v>674.1</v>
      </c>
      <c r="M85" s="22">
        <f t="shared" si="78"/>
        <v>2.6275146228488353</v>
      </c>
      <c r="N85" s="101"/>
      <c r="O85" s="101"/>
      <c r="P85" s="121"/>
      <c r="R85" s="123"/>
      <c r="S85" s="124"/>
    </row>
    <row r="86" spans="2:19" x14ac:dyDescent="0.25">
      <c r="B86" s="122">
        <v>2</v>
      </c>
      <c r="C86" s="98">
        <f t="shared" ref="C86" si="88">B86*60</f>
        <v>120</v>
      </c>
      <c r="D86" s="29" t="s">
        <v>18</v>
      </c>
      <c r="E86" s="30"/>
      <c r="F86" s="31"/>
      <c r="G86" s="19">
        <f t="shared" si="74"/>
        <v>-5.668471942609238</v>
      </c>
      <c r="H86" s="103">
        <f>AVERAGE(G86:G87)</f>
        <v>-5.668471942609238</v>
      </c>
      <c r="I86" s="102">
        <f>_xlfn.STDEV.P(G86,G87)</f>
        <v>0</v>
      </c>
      <c r="J86" s="2"/>
      <c r="K86" s="32">
        <v>0.85699999999999998</v>
      </c>
      <c r="L86" s="33">
        <v>808.3</v>
      </c>
      <c r="M86" s="22">
        <f t="shared" si="78"/>
        <v>3.5349765020116983</v>
      </c>
      <c r="N86" s="101">
        <f>AVERAGE(M86:M87)</f>
        <v>3.3554451093755286</v>
      </c>
      <c r="O86" s="100">
        <f t="shared" ref="O86" si="89">(N86*10^-3)*0.001*(10^6)</f>
        <v>3.3554451093755286</v>
      </c>
      <c r="P86" s="121">
        <f>_xlfn.STDEV.P(M86:M87)</f>
        <v>0.17953139263616968</v>
      </c>
      <c r="R86" s="123" t="e">
        <f t="shared" ref="R86" si="90">(($H$17-N86)/$H$17)*100</f>
        <v>#VALUE!</v>
      </c>
      <c r="S86" s="124">
        <f t="shared" ref="S86" si="91">(N86/20)*100</f>
        <v>16.777225546877645</v>
      </c>
    </row>
    <row r="87" spans="2:19" x14ac:dyDescent="0.25">
      <c r="B87" s="122"/>
      <c r="C87" s="99"/>
      <c r="D87" s="23" t="s">
        <v>19</v>
      </c>
      <c r="E87" s="24"/>
      <c r="F87" s="25"/>
      <c r="G87" s="19">
        <f t="shared" si="74"/>
        <v>-5.668471942609238</v>
      </c>
      <c r="H87" s="103"/>
      <c r="I87" s="102"/>
      <c r="J87" s="26"/>
      <c r="K87" s="27">
        <v>0.85599999999999998</v>
      </c>
      <c r="L87" s="28">
        <v>755.2</v>
      </c>
      <c r="M87" s="22">
        <f t="shared" si="78"/>
        <v>3.175913716739359</v>
      </c>
      <c r="N87" s="101"/>
      <c r="O87" s="101"/>
      <c r="P87" s="121"/>
      <c r="R87" s="123"/>
      <c r="S87" s="124"/>
    </row>
    <row r="88" spans="2:19" x14ac:dyDescent="0.25">
      <c r="B88" s="122">
        <v>2.5</v>
      </c>
      <c r="C88" s="98">
        <f t="shared" ref="C88" si="92">B88*60</f>
        <v>150</v>
      </c>
      <c r="D88" s="29" t="s">
        <v>18</v>
      </c>
      <c r="E88" s="30"/>
      <c r="F88" s="31"/>
      <c r="G88" s="19">
        <f t="shared" si="74"/>
        <v>-5.668471942609238</v>
      </c>
      <c r="H88" s="103">
        <f>AVERAGE(G88:G89)</f>
        <v>-5.668471942609238</v>
      </c>
      <c r="I88" s="102">
        <f>_xlfn.STDEV.P(G88,G89)</f>
        <v>0</v>
      </c>
      <c r="J88" s="2"/>
      <c r="K88" s="32">
        <v>0.85599999999999998</v>
      </c>
      <c r="L88" s="33">
        <v>931.2</v>
      </c>
      <c r="M88" s="22">
        <f t="shared" si="78"/>
        <v>4.3660276566250813</v>
      </c>
      <c r="N88" s="101">
        <f>AVERAGE(M88:M89)</f>
        <v>4.2527639720052752</v>
      </c>
      <c r="O88" s="100">
        <f t="shared" ref="O88" si="93">(N88*10^-3)*0.001*(10^6)</f>
        <v>4.2527639720052761</v>
      </c>
      <c r="P88" s="121">
        <f>_xlfn.STDEV.P(M88:M89)</f>
        <v>0.11326368461980607</v>
      </c>
      <c r="R88" s="123" t="e">
        <f t="shared" ref="R88" si="94">(($H$17-N88)/$H$17)*100</f>
        <v>#VALUE!</v>
      </c>
      <c r="S88" s="124">
        <f t="shared" ref="S88" si="95">(N88/20)*100</f>
        <v>21.263819860026377</v>
      </c>
    </row>
    <row r="89" spans="2:19" x14ac:dyDescent="0.25">
      <c r="B89" s="122"/>
      <c r="C89" s="99"/>
      <c r="D89" s="23" t="s">
        <v>19</v>
      </c>
      <c r="E89" s="24"/>
      <c r="F89" s="25"/>
      <c r="G89" s="19">
        <f t="shared" si="74"/>
        <v>-5.668471942609238</v>
      </c>
      <c r="H89" s="103"/>
      <c r="I89" s="102"/>
      <c r="J89" s="26"/>
      <c r="K89" s="27">
        <v>0.85599999999999998</v>
      </c>
      <c r="L89" s="28">
        <v>897.7</v>
      </c>
      <c r="M89" s="22">
        <f t="shared" si="78"/>
        <v>4.1395002873854692</v>
      </c>
      <c r="N89" s="101"/>
      <c r="O89" s="101"/>
      <c r="P89" s="121"/>
      <c r="R89" s="123"/>
      <c r="S89" s="124"/>
    </row>
    <row r="90" spans="2:19" x14ac:dyDescent="0.25">
      <c r="B90" s="122">
        <v>3.5</v>
      </c>
      <c r="C90" s="98">
        <f t="shared" ref="C90" si="96">B90*60</f>
        <v>210</v>
      </c>
      <c r="D90" s="29" t="s">
        <v>18</v>
      </c>
      <c r="E90" s="30"/>
      <c r="F90" s="31"/>
      <c r="G90" s="19">
        <f t="shared" si="74"/>
        <v>-5.668471942609238</v>
      </c>
      <c r="H90" s="103">
        <f>AVERAGE(G90:G91)</f>
        <v>-5.668471942609238</v>
      </c>
      <c r="I90" s="102">
        <f>_xlfn.STDEV.P(G90,G91)</f>
        <v>0</v>
      </c>
      <c r="J90" s="2"/>
      <c r="K90" s="32">
        <v>0.85699999999999998</v>
      </c>
      <c r="L90" s="33">
        <v>1077.4000000000001</v>
      </c>
      <c r="M90" s="22">
        <f t="shared" si="78"/>
        <v>5.3546336680528803</v>
      </c>
      <c r="N90" s="101">
        <f>AVERAGE(M90:M91)</f>
        <v>5.1304730026709953</v>
      </c>
      <c r="O90" s="100">
        <f t="shared" ref="O90" si="97">(N90*10^-3)*0.001*(10^6)</f>
        <v>5.1304730026709953</v>
      </c>
      <c r="P90" s="121">
        <f>_xlfn.STDEV.P(M90:M91)</f>
        <v>0.22416066538188506</v>
      </c>
      <c r="R90" s="123" t="e">
        <f t="shared" ref="R90" si="98">(($H$17-N90)/$H$17)*100</f>
        <v>#VALUE!</v>
      </c>
      <c r="S90" s="124">
        <f t="shared" ref="S90" si="99">(N90/20)*100</f>
        <v>25.652365013354977</v>
      </c>
    </row>
    <row r="91" spans="2:19" x14ac:dyDescent="0.25">
      <c r="B91" s="122"/>
      <c r="C91" s="99"/>
      <c r="D91" s="23" t="s">
        <v>19</v>
      </c>
      <c r="E91" s="24"/>
      <c r="F91" s="25"/>
      <c r="G91" s="19">
        <f t="shared" si="74"/>
        <v>-5.668471942609238</v>
      </c>
      <c r="H91" s="103"/>
      <c r="I91" s="102"/>
      <c r="J91" s="26"/>
      <c r="K91" s="27">
        <v>0.85599999999999998</v>
      </c>
      <c r="L91" s="28">
        <v>1011.1</v>
      </c>
      <c r="M91" s="22">
        <f t="shared" si="78"/>
        <v>4.9063123372891102</v>
      </c>
      <c r="N91" s="101"/>
      <c r="O91" s="101"/>
      <c r="P91" s="121"/>
      <c r="R91" s="123"/>
      <c r="S91" s="124"/>
    </row>
    <row r="92" spans="2:19" x14ac:dyDescent="0.25">
      <c r="B92" s="122">
        <v>5</v>
      </c>
      <c r="C92" s="98">
        <f t="shared" ref="C92" si="100">B92*60</f>
        <v>300</v>
      </c>
      <c r="D92" s="29" t="s">
        <v>18</v>
      </c>
      <c r="E92" s="30"/>
      <c r="F92" s="31"/>
      <c r="G92" s="19">
        <f t="shared" si="74"/>
        <v>-5.668471942609238</v>
      </c>
      <c r="H92" s="103">
        <f>AVERAGE(G92:G93)</f>
        <v>-5.668471942609238</v>
      </c>
      <c r="I92" s="102">
        <f>_xlfn.STDEV.P(G92,G93)</f>
        <v>0</v>
      </c>
      <c r="J92" s="2"/>
      <c r="K92" s="32">
        <v>0.85499999999999998</v>
      </c>
      <c r="L92" s="33">
        <v>1259.8</v>
      </c>
      <c r="M92" s="22">
        <f t="shared" si="78"/>
        <v>6.5880244784799</v>
      </c>
      <c r="N92" s="101">
        <f>AVERAGE(M92:M93)</f>
        <v>6.3871927511241848</v>
      </c>
      <c r="O92" s="100">
        <f t="shared" ref="O92" si="101">(N92*10^-3)*0.001*(10^6)</f>
        <v>6.3871927511241857</v>
      </c>
      <c r="P92" s="121">
        <f>_xlfn.STDEV.P(M92:M93)</f>
        <v>0.20083172735571519</v>
      </c>
      <c r="R92" s="123" t="e">
        <f t="shared" ref="R92" si="102">(($H$17-N92)/$H$17)*100</f>
        <v>#VALUE!</v>
      </c>
      <c r="S92" s="124">
        <f t="shared" ref="S92" si="103">(N92/20)*100</f>
        <v>31.935963755620921</v>
      </c>
    </row>
    <row r="93" spans="2:19" x14ac:dyDescent="0.25">
      <c r="B93" s="122"/>
      <c r="C93" s="99"/>
      <c r="D93" s="23" t="s">
        <v>19</v>
      </c>
      <c r="E93" s="24"/>
      <c r="F93" s="25"/>
      <c r="G93" s="19">
        <f t="shared" si="74"/>
        <v>-5.668471942609238</v>
      </c>
      <c r="H93" s="103"/>
      <c r="I93" s="102"/>
      <c r="J93" s="26"/>
      <c r="K93" s="27">
        <v>0.85499999999999998</v>
      </c>
      <c r="L93" s="28">
        <v>1200.4000000000001</v>
      </c>
      <c r="M93" s="22">
        <f t="shared" si="78"/>
        <v>6.1863610237684696</v>
      </c>
      <c r="N93" s="101"/>
      <c r="O93" s="101"/>
      <c r="P93" s="121"/>
      <c r="R93" s="123"/>
      <c r="S93" s="124"/>
    </row>
    <row r="94" spans="2:19" x14ac:dyDescent="0.25">
      <c r="B94" s="127">
        <v>22</v>
      </c>
      <c r="C94" s="98">
        <f t="shared" ref="C94" si="104">B94*60</f>
        <v>1320</v>
      </c>
      <c r="D94" s="29" t="s">
        <v>18</v>
      </c>
      <c r="E94" s="30"/>
      <c r="F94" s="31"/>
      <c r="G94" s="19">
        <f t="shared" si="74"/>
        <v>-5.668471942609238</v>
      </c>
      <c r="H94" s="103">
        <f>AVERAGE(G94:G95)</f>
        <v>-5.668471942609238</v>
      </c>
      <c r="I94" s="102">
        <f>_xlfn.STDEV.P(G94,G95)</f>
        <v>0</v>
      </c>
      <c r="J94" s="2"/>
      <c r="K94" s="32">
        <v>0.85499999999999998</v>
      </c>
      <c r="L94" s="33">
        <v>1593.6</v>
      </c>
      <c r="M94" s="22">
        <f t="shared" si="78"/>
        <v>8.8451837576495258</v>
      </c>
      <c r="N94" s="101">
        <f>AVERAGE(M94:M95)</f>
        <v>7.5384251276329586</v>
      </c>
      <c r="O94" s="100">
        <f t="shared" ref="O94" si="105">(N94*10^-3)*0.001*(10^6)</f>
        <v>7.5384251276329586</v>
      </c>
      <c r="P94" s="121">
        <f>_xlfn.STDEV.P(M94:M95)</f>
        <v>1.3067586300165679</v>
      </c>
      <c r="R94" s="123" t="e">
        <f t="shared" ref="R94" si="106">(($H$17-N94)/$H$17)*100</f>
        <v>#VALUE!</v>
      </c>
      <c r="S94" s="124">
        <f t="shared" ref="S94" si="107">(N94/20)*100</f>
        <v>37.692125638164789</v>
      </c>
    </row>
    <row r="95" spans="2:19" x14ac:dyDescent="0.25">
      <c r="B95" s="127"/>
      <c r="C95" s="99"/>
      <c r="D95" s="23" t="s">
        <v>19</v>
      </c>
      <c r="E95" s="24"/>
      <c r="F95" s="25"/>
      <c r="G95" s="19">
        <f t="shared" si="74"/>
        <v>-5.668471942609238</v>
      </c>
      <c r="H95" s="103"/>
      <c r="I95" s="102"/>
      <c r="J95" s="26"/>
      <c r="K95" s="27">
        <v>0.85799999999999998</v>
      </c>
      <c r="L95" s="28">
        <v>1207.0999999999999</v>
      </c>
      <c r="M95" s="22">
        <f t="shared" si="78"/>
        <v>6.2316664976163914</v>
      </c>
      <c r="N95" s="101"/>
      <c r="O95" s="101"/>
      <c r="P95" s="121"/>
      <c r="R95" s="123"/>
      <c r="S95" s="124"/>
    </row>
    <row r="96" spans="2:19" x14ac:dyDescent="0.25">
      <c r="B96" s="127">
        <v>24</v>
      </c>
      <c r="C96" s="98">
        <f t="shared" ref="C96" si="108">B96*60</f>
        <v>1440</v>
      </c>
      <c r="D96" s="29" t="s">
        <v>18</v>
      </c>
      <c r="E96" s="30"/>
      <c r="F96" s="31"/>
      <c r="G96" s="19">
        <f t="shared" si="74"/>
        <v>-5.668471942609238</v>
      </c>
      <c r="H96" s="103">
        <f>AVERAGE(G96:G97)</f>
        <v>-5.668471942609238</v>
      </c>
      <c r="I96" s="102">
        <f>_xlfn.STDEV.P(G96,G97)</f>
        <v>0</v>
      </c>
      <c r="J96" s="2"/>
      <c r="K96" s="32">
        <v>0.85599999999999998</v>
      </c>
      <c r="L96" s="33">
        <v>1133</v>
      </c>
      <c r="M96" s="22">
        <f t="shared" si="78"/>
        <v>5.7306014808804138</v>
      </c>
      <c r="N96" s="101">
        <f>AVERAGE(M96:M97)</f>
        <v>5.4706021570815153</v>
      </c>
      <c r="O96" s="100">
        <f t="shared" ref="O96" si="109">(N96*10^-3)*0.001*(10^6)</f>
        <v>5.4706021570815153</v>
      </c>
      <c r="P96" s="121">
        <f>_xlfn.STDEV.P(M96:M97)</f>
        <v>0.25999932379889801</v>
      </c>
      <c r="R96" s="123" t="e">
        <f t="shared" ref="R96" si="110">(($H$17-N96)/$H$17)*100</f>
        <v>#VALUE!</v>
      </c>
      <c r="S96" s="124">
        <f>(N96/20)*100</f>
        <v>27.353010785407577</v>
      </c>
    </row>
    <row r="97" spans="2:19" x14ac:dyDescent="0.25">
      <c r="B97" s="127"/>
      <c r="C97" s="99"/>
      <c r="D97" s="23" t="s">
        <v>19</v>
      </c>
      <c r="E97" s="24"/>
      <c r="F97" s="25"/>
      <c r="G97" s="61">
        <f t="shared" si="74"/>
        <v>-5.668471942609238</v>
      </c>
      <c r="H97" s="103"/>
      <c r="I97" s="102"/>
      <c r="J97" s="26"/>
      <c r="K97" s="27">
        <v>0.85599999999999998</v>
      </c>
      <c r="L97" s="28">
        <v>1056.0999999999999</v>
      </c>
      <c r="M97" s="53">
        <f t="shared" si="78"/>
        <v>5.2106028332826178</v>
      </c>
      <c r="N97" s="101"/>
      <c r="O97" s="101"/>
      <c r="P97" s="121"/>
      <c r="R97" s="123"/>
      <c r="S97" s="124"/>
    </row>
    <row r="98" spans="2:19" x14ac:dyDescent="0.25">
      <c r="R98" s="59"/>
      <c r="S98" s="59"/>
    </row>
    <row r="101" spans="2:19" ht="15.75" x14ac:dyDescent="0.25">
      <c r="B101" s="128" t="s">
        <v>42</v>
      </c>
      <c r="C101" s="128"/>
      <c r="D101" s="128"/>
      <c r="E101" s="128"/>
      <c r="F101" s="128"/>
      <c r="M101" s="2"/>
      <c r="N101" s="2"/>
      <c r="O101" s="2"/>
    </row>
    <row r="102" spans="2:19" x14ac:dyDescent="0.25">
      <c r="M102" s="2"/>
      <c r="N102" s="2"/>
      <c r="O102" s="2"/>
    </row>
    <row r="103" spans="2:19" x14ac:dyDescent="0.25">
      <c r="B103" s="98" t="s">
        <v>7</v>
      </c>
      <c r="C103" s="98" t="s">
        <v>44</v>
      </c>
      <c r="D103" s="98" t="s">
        <v>8</v>
      </c>
      <c r="E103" s="115" t="s">
        <v>9</v>
      </c>
      <c r="F103" s="116"/>
      <c r="G103" s="116"/>
      <c r="H103" s="116"/>
      <c r="I103" s="116"/>
      <c r="J103" s="5"/>
      <c r="K103" s="117" t="s">
        <v>4</v>
      </c>
      <c r="L103" s="117"/>
      <c r="M103" s="117"/>
      <c r="N103" s="117"/>
      <c r="O103" s="117"/>
      <c r="P103" s="117"/>
      <c r="R103" s="6" t="s">
        <v>10</v>
      </c>
      <c r="S103" s="7" t="s">
        <v>11</v>
      </c>
    </row>
    <row r="104" spans="2:19" x14ac:dyDescent="0.25">
      <c r="B104" s="99"/>
      <c r="C104" s="99"/>
      <c r="D104" s="99"/>
      <c r="E104" s="8" t="s">
        <v>12</v>
      </c>
      <c r="F104" s="9" t="s">
        <v>13</v>
      </c>
      <c r="G104" s="9" t="s">
        <v>14</v>
      </c>
      <c r="H104" s="9" t="s">
        <v>15</v>
      </c>
      <c r="I104" s="10" t="s">
        <v>16</v>
      </c>
      <c r="J104" s="11"/>
      <c r="K104" s="12" t="s">
        <v>12</v>
      </c>
      <c r="L104" s="13" t="s">
        <v>13</v>
      </c>
      <c r="M104" s="13" t="s">
        <v>14</v>
      </c>
      <c r="N104" s="13" t="s">
        <v>17</v>
      </c>
      <c r="O104" s="60" t="s">
        <v>46</v>
      </c>
      <c r="P104" s="14" t="s">
        <v>16</v>
      </c>
      <c r="R104" s="15"/>
      <c r="S104" s="16"/>
    </row>
    <row r="105" spans="2:19" x14ac:dyDescent="0.25">
      <c r="B105" s="122">
        <v>0</v>
      </c>
      <c r="C105" s="98">
        <f>B105*60</f>
        <v>0</v>
      </c>
      <c r="D105" s="17" t="s">
        <v>18</v>
      </c>
      <c r="E105" s="18"/>
      <c r="F105" s="19"/>
      <c r="G105" s="19">
        <f t="shared" ref="G105:G124" si="111">((F105-$B$11)/$B$10)*20</f>
        <v>-5.668471942609238</v>
      </c>
      <c r="H105" s="103">
        <f>AVERAGE(G105:G106)</f>
        <v>-5.668471942609238</v>
      </c>
      <c r="I105" s="102">
        <f>_xlfn.STDEV.P(G105,G106)</f>
        <v>0</v>
      </c>
      <c r="J105" s="20"/>
      <c r="K105" s="21"/>
      <c r="L105" s="22"/>
      <c r="M105" s="22">
        <f>((L105-$D$11)/$D$10)*20</f>
        <v>-1.9307570071339217</v>
      </c>
      <c r="N105" s="126">
        <f>AVERAGE(M105:M106)</f>
        <v>-1.9307570071339217</v>
      </c>
      <c r="O105" s="100">
        <v>0</v>
      </c>
      <c r="P105" s="121">
        <f>_xlfn.STDEV.P(M105:M106)</f>
        <v>0</v>
      </c>
      <c r="R105" s="123">
        <f>((H105-N105)/H105)*100</f>
        <v>65.938668715626022</v>
      </c>
      <c r="S105" s="124">
        <f>(N105/20)*100</f>
        <v>-9.6537850356696087</v>
      </c>
    </row>
    <row r="106" spans="2:19" x14ac:dyDescent="0.25">
      <c r="B106" s="122"/>
      <c r="C106" s="99"/>
      <c r="D106" s="23" t="s">
        <v>19</v>
      </c>
      <c r="E106" s="24"/>
      <c r="F106" s="25"/>
      <c r="G106" s="19">
        <f t="shared" si="111"/>
        <v>-5.668471942609238</v>
      </c>
      <c r="H106" s="103"/>
      <c r="I106" s="102"/>
      <c r="J106" s="26"/>
      <c r="K106" s="27"/>
      <c r="L106" s="28"/>
      <c r="M106" s="22">
        <f>((L106-$D$11)/$D$10)*20</f>
        <v>-1.9307570071339217</v>
      </c>
      <c r="N106" s="126"/>
      <c r="O106" s="101"/>
      <c r="P106" s="121"/>
      <c r="R106" s="123"/>
      <c r="S106" s="124"/>
    </row>
    <row r="107" spans="2:19" x14ac:dyDescent="0.25">
      <c r="B107" s="122">
        <v>0.75</v>
      </c>
      <c r="C107" s="98">
        <f t="shared" ref="C107" si="112">B107*60</f>
        <v>45</v>
      </c>
      <c r="D107" s="17" t="s">
        <v>18</v>
      </c>
      <c r="E107" s="18"/>
      <c r="F107" s="19"/>
      <c r="G107" s="19">
        <f t="shared" si="111"/>
        <v>-5.668471942609238</v>
      </c>
      <c r="H107" s="103">
        <f>AVERAGE(G107:G108)</f>
        <v>-5.668471942609238</v>
      </c>
      <c r="I107" s="102">
        <f>_xlfn.STDEV.P(G107,G108)</f>
        <v>0</v>
      </c>
      <c r="J107" s="20"/>
      <c r="K107" s="21">
        <v>0.85599999999999998</v>
      </c>
      <c r="L107" s="45">
        <v>499.1</v>
      </c>
      <c r="M107" s="22">
        <f>((L107-$D$11)/$D$10)*20</f>
        <v>1.4441626939851917</v>
      </c>
      <c r="N107" s="126">
        <f>AVERAGE(M107:M108)</f>
        <v>1.3119653785035674</v>
      </c>
      <c r="O107" s="100">
        <f>(N107*10^-3)*0.001*(10^6)</f>
        <v>1.3119653785035674</v>
      </c>
      <c r="P107" s="121">
        <f>_xlfn.STDEV.P(M107:M108)</f>
        <v>0.1321973154816237</v>
      </c>
      <c r="R107" s="123" t="e">
        <f>(($H$17-N107)/$H$17)*100</f>
        <v>#VALUE!</v>
      </c>
      <c r="S107" s="124">
        <f t="shared" ref="S107" si="113">(N107/20)*100</f>
        <v>6.5598268925178367</v>
      </c>
    </row>
    <row r="108" spans="2:19" x14ac:dyDescent="0.25">
      <c r="B108" s="122"/>
      <c r="C108" s="99"/>
      <c r="D108" s="23" t="s">
        <v>19</v>
      </c>
      <c r="E108" s="24"/>
      <c r="F108" s="25"/>
      <c r="G108" s="19">
        <f t="shared" si="111"/>
        <v>-5.668471942609238</v>
      </c>
      <c r="H108" s="103"/>
      <c r="I108" s="102"/>
      <c r="J108" s="26"/>
      <c r="K108" s="41">
        <v>0.85599999999999998</v>
      </c>
      <c r="L108" s="54">
        <v>460</v>
      </c>
      <c r="M108" s="22">
        <f>((L108-D11)/D10)*20</f>
        <v>1.1797680630219429</v>
      </c>
      <c r="N108" s="126"/>
      <c r="O108" s="101"/>
      <c r="P108" s="121"/>
      <c r="R108" s="123"/>
      <c r="S108" s="124"/>
    </row>
    <row r="109" spans="2:19" x14ac:dyDescent="0.25">
      <c r="B109" s="122">
        <v>1</v>
      </c>
      <c r="C109" s="98">
        <f t="shared" ref="C109" si="114">B109*60</f>
        <v>60</v>
      </c>
      <c r="D109" s="17" t="s">
        <v>18</v>
      </c>
      <c r="E109" s="18"/>
      <c r="F109" s="19"/>
      <c r="G109" s="19">
        <f t="shared" si="111"/>
        <v>-5.668471942609238</v>
      </c>
      <c r="H109" s="103">
        <f>AVERAGE(G109:G110)</f>
        <v>-5.668471942609238</v>
      </c>
      <c r="I109" s="102">
        <f>_xlfn.STDEV.P(G109,G110)</f>
        <v>0</v>
      </c>
      <c r="J109" s="20"/>
      <c r="K109" s="21">
        <v>0.85599999999999998</v>
      </c>
      <c r="L109" s="22">
        <v>615</v>
      </c>
      <c r="M109" s="22">
        <f t="shared" ref="M109:M124" si="115">((L109-$D$11)/$D$10)*20</f>
        <v>2.2278797714440275</v>
      </c>
      <c r="N109" s="126">
        <f>AVERAGE(M109:M110)</f>
        <v>2.1852791020049365</v>
      </c>
      <c r="O109" s="100">
        <f t="shared" ref="O109" si="116">(N109*10^-3)*0.001*(10^6)</f>
        <v>2.1852791020049369</v>
      </c>
      <c r="P109" s="121">
        <f>_xlfn.STDEV.P(M109:M110)</f>
        <v>4.2600669439091243E-2</v>
      </c>
      <c r="R109" s="123" t="e">
        <f t="shared" ref="R109" si="117">(($H$17-N109)/$H$17)*100</f>
        <v>#VALUE!</v>
      </c>
      <c r="S109" s="124">
        <f t="shared" ref="S109" si="118">(N109/20)*100</f>
        <v>10.926395510024681</v>
      </c>
    </row>
    <row r="110" spans="2:19" x14ac:dyDescent="0.25">
      <c r="B110" s="122"/>
      <c r="C110" s="99"/>
      <c r="D110" s="23" t="s">
        <v>19</v>
      </c>
      <c r="E110" s="24"/>
      <c r="F110" s="25"/>
      <c r="G110" s="19">
        <f t="shared" si="111"/>
        <v>-5.668471942609238</v>
      </c>
      <c r="H110" s="103"/>
      <c r="I110" s="102"/>
      <c r="J110" s="26"/>
      <c r="K110" s="27">
        <v>0.85699999999999998</v>
      </c>
      <c r="L110" s="28">
        <v>602.4</v>
      </c>
      <c r="M110" s="22">
        <f t="shared" si="115"/>
        <v>2.142678432565845</v>
      </c>
      <c r="N110" s="126"/>
      <c r="O110" s="101"/>
      <c r="P110" s="121"/>
      <c r="R110" s="123"/>
      <c r="S110" s="124"/>
    </row>
    <row r="111" spans="2:19" x14ac:dyDescent="0.25">
      <c r="B111" s="127">
        <v>1.33</v>
      </c>
      <c r="C111" s="98">
        <v>80</v>
      </c>
      <c r="D111" s="17" t="s">
        <v>18</v>
      </c>
      <c r="E111" s="18"/>
      <c r="F111" s="19"/>
      <c r="G111" s="19">
        <f t="shared" si="111"/>
        <v>-5.668471942609238</v>
      </c>
      <c r="H111" s="103">
        <f>AVERAGE(G111:G112)</f>
        <v>-5.668471942609238</v>
      </c>
      <c r="I111" s="102">
        <f>_xlfn.STDEV.P(G111,G112)</f>
        <v>0</v>
      </c>
      <c r="J111" s="2"/>
      <c r="K111" s="21">
        <v>0.85499999999999998</v>
      </c>
      <c r="L111" s="22">
        <v>743.2</v>
      </c>
      <c r="M111" s="22">
        <f t="shared" si="115"/>
        <v>3.0947695844744234</v>
      </c>
      <c r="N111" s="126">
        <f>AVERAGE(M111:M112)</f>
        <v>3.0602833282618258</v>
      </c>
      <c r="O111" s="100">
        <f t="shared" ref="O111" si="119">(N111*10^-3)*0.001*(10^6)</f>
        <v>3.0602833282618258</v>
      </c>
      <c r="P111" s="121">
        <f>_xlfn.STDEV.P(M111:M112)</f>
        <v>3.4486256212597821E-2</v>
      </c>
      <c r="R111" s="123" t="e">
        <f t="shared" ref="R111" si="120">(($H$17-N111)/$H$17)*100</f>
        <v>#VALUE!</v>
      </c>
      <c r="S111" s="124">
        <f t="shared" ref="S111" si="121">(N111/20)*100</f>
        <v>15.301416641309128</v>
      </c>
    </row>
    <row r="112" spans="2:19" x14ac:dyDescent="0.25">
      <c r="B112" s="127"/>
      <c r="C112" s="99"/>
      <c r="D112" s="23" t="s">
        <v>19</v>
      </c>
      <c r="E112" s="24"/>
      <c r="F112" s="25"/>
      <c r="G112" s="19">
        <f t="shared" si="111"/>
        <v>-5.668471942609238</v>
      </c>
      <c r="H112" s="103"/>
      <c r="I112" s="102"/>
      <c r="J112" s="2"/>
      <c r="K112" s="27">
        <v>0.85499999999999998</v>
      </c>
      <c r="L112" s="28">
        <v>733</v>
      </c>
      <c r="M112" s="22">
        <f t="shared" si="115"/>
        <v>3.0257970720492278</v>
      </c>
      <c r="N112" s="126"/>
      <c r="O112" s="101"/>
      <c r="P112" s="121"/>
      <c r="R112" s="123"/>
      <c r="S112" s="124"/>
    </row>
    <row r="113" spans="2:20" x14ac:dyDescent="0.25">
      <c r="B113" s="122">
        <v>1.66</v>
      </c>
      <c r="C113" s="98">
        <v>100</v>
      </c>
      <c r="D113" s="29" t="s">
        <v>18</v>
      </c>
      <c r="E113" s="30"/>
      <c r="F113" s="31"/>
      <c r="G113" s="19">
        <f t="shared" si="111"/>
        <v>-5.668471942609238</v>
      </c>
      <c r="H113" s="103">
        <f>AVERAGE(G113:G114)</f>
        <v>-5.668471942609238</v>
      </c>
      <c r="I113" s="102">
        <f>_xlfn.STDEV.P(G113,G114)</f>
        <v>0</v>
      </c>
      <c r="J113" s="2"/>
      <c r="K113" s="32">
        <v>0.85599999999999998</v>
      </c>
      <c r="L113" s="33">
        <v>834.2</v>
      </c>
      <c r="M113" s="22">
        <f t="shared" si="115"/>
        <v>3.7101125874835184</v>
      </c>
      <c r="N113" s="101">
        <f>AVERAGE(M113:M114)</f>
        <v>3.5897487912905301</v>
      </c>
      <c r="O113" s="100">
        <f t="shared" ref="O113" si="122">(N113*10^-3)*0.001*(10^6)</f>
        <v>3.5897487912905301</v>
      </c>
      <c r="P113" s="121">
        <f>_xlfn.STDEV.P(M113:M114)</f>
        <v>0.12036379619298798</v>
      </c>
      <c r="R113" s="123" t="e">
        <f t="shared" ref="R113" si="123">(($H$17-N113)/$H$17)*100</f>
        <v>#VALUE!</v>
      </c>
      <c r="S113" s="124">
        <f t="shared" ref="S113" si="124">(N113/20)*100</f>
        <v>17.948743956452653</v>
      </c>
    </row>
    <row r="114" spans="2:20" x14ac:dyDescent="0.25">
      <c r="B114" s="122"/>
      <c r="C114" s="99"/>
      <c r="D114" s="23" t="s">
        <v>19</v>
      </c>
      <c r="E114" s="24"/>
      <c r="F114" s="25"/>
      <c r="G114" s="19">
        <f t="shared" si="111"/>
        <v>-5.668471942609238</v>
      </c>
      <c r="H114" s="103"/>
      <c r="I114" s="102"/>
      <c r="J114" s="26"/>
      <c r="K114" s="27">
        <v>0.85599999999999998</v>
      </c>
      <c r="L114" s="28">
        <v>798.6</v>
      </c>
      <c r="M114" s="22">
        <f t="shared" si="115"/>
        <v>3.4693849950975424</v>
      </c>
      <c r="N114" s="101"/>
      <c r="O114" s="101"/>
      <c r="P114" s="121"/>
      <c r="R114" s="123"/>
      <c r="S114" s="124"/>
    </row>
    <row r="115" spans="2:20" x14ac:dyDescent="0.25">
      <c r="B115" s="122">
        <v>2</v>
      </c>
      <c r="C115" s="98">
        <f t="shared" ref="C115" si="125">B115*60</f>
        <v>120</v>
      </c>
      <c r="D115" s="29" t="s">
        <v>18</v>
      </c>
      <c r="E115" s="30"/>
      <c r="F115" s="31"/>
      <c r="G115" s="19">
        <f t="shared" si="111"/>
        <v>-5.668471942609238</v>
      </c>
      <c r="H115" s="103">
        <f>AVERAGE(G115:G116)</f>
        <v>-5.668471942609238</v>
      </c>
      <c r="I115" s="102">
        <f>_xlfn.STDEV.P(G115,G116)</f>
        <v>0</v>
      </c>
      <c r="J115" s="2"/>
      <c r="K115" s="32">
        <v>0.85499999999999998</v>
      </c>
      <c r="L115" s="33">
        <v>917</v>
      </c>
      <c r="M115" s="22">
        <f t="shared" si="115"/>
        <v>4.2700071001115738</v>
      </c>
      <c r="N115" s="101">
        <f>AVERAGE(M115:M116)</f>
        <v>4.2206444196504052</v>
      </c>
      <c r="O115" s="100">
        <f t="shared" ref="O115" si="126">(N115*10^-3)*0.001*(10^6)</f>
        <v>4.2206444196504052</v>
      </c>
      <c r="P115" s="121">
        <f>_xlfn.STDEV.P(M115:M116)</f>
        <v>4.9362680461169095E-2</v>
      </c>
      <c r="R115" s="123" t="e">
        <f t="shared" ref="R115" si="127">(($H$17-N115)/$H$17)*100</f>
        <v>#VALUE!</v>
      </c>
      <c r="S115" s="124">
        <f t="shared" ref="S115" si="128">(N115/20)*100</f>
        <v>21.103222098252026</v>
      </c>
    </row>
    <row r="116" spans="2:20" x14ac:dyDescent="0.25">
      <c r="B116" s="122"/>
      <c r="C116" s="99"/>
      <c r="D116" s="23" t="s">
        <v>19</v>
      </c>
      <c r="E116" s="24"/>
      <c r="F116" s="25"/>
      <c r="G116" s="19">
        <f t="shared" si="111"/>
        <v>-5.668471942609238</v>
      </c>
      <c r="H116" s="103"/>
      <c r="I116" s="102"/>
      <c r="J116" s="26"/>
      <c r="K116" s="27">
        <v>0.85399999999999998</v>
      </c>
      <c r="L116" s="28">
        <v>902.4</v>
      </c>
      <c r="M116" s="22">
        <f t="shared" si="115"/>
        <v>4.1712817391892356</v>
      </c>
      <c r="N116" s="101"/>
      <c r="O116" s="101"/>
      <c r="P116" s="121"/>
      <c r="R116" s="123"/>
      <c r="S116" s="124"/>
    </row>
    <row r="117" spans="2:20" x14ac:dyDescent="0.25">
      <c r="B117" s="122">
        <v>2.5</v>
      </c>
      <c r="C117" s="98">
        <f t="shared" ref="C117" si="129">B117*60</f>
        <v>150</v>
      </c>
      <c r="D117" s="29" t="s">
        <v>18</v>
      </c>
      <c r="E117" s="30"/>
      <c r="F117" s="31"/>
      <c r="G117" s="19">
        <f t="shared" si="111"/>
        <v>-5.668471942609238</v>
      </c>
      <c r="H117" s="103">
        <f>AVERAGE(G117:G118)</f>
        <v>-5.668471942609238</v>
      </c>
      <c r="I117" s="102">
        <f>_xlfn.STDEV.P(G117,G118)</f>
        <v>0</v>
      </c>
      <c r="J117" s="2"/>
      <c r="K117" s="32">
        <v>0.85499999999999998</v>
      </c>
      <c r="L117" s="33">
        <v>985.5</v>
      </c>
      <c r="M117" s="22">
        <f t="shared" si="115"/>
        <v>4.7332048551239145</v>
      </c>
      <c r="N117" s="101">
        <f>AVERAGE(M117:M118)</f>
        <v>4.8647259695033309</v>
      </c>
      <c r="O117" s="100">
        <f t="shared" ref="O117" si="130">(N117*10^-3)*0.001*(10^6)</f>
        <v>4.8647259695033318</v>
      </c>
      <c r="P117" s="121">
        <f>_xlfn.STDEV.P(M117:M118)</f>
        <v>0.13152111437941683</v>
      </c>
      <c r="R117" s="123" t="e">
        <f t="shared" ref="R117" si="131">(($H$17-N117)/$H$17)*100</f>
        <v>#VALUE!</v>
      </c>
      <c r="S117" s="124">
        <f t="shared" ref="S117" si="132">(N117/20)*100</f>
        <v>24.323629847516653</v>
      </c>
    </row>
    <row r="118" spans="2:20" x14ac:dyDescent="0.25">
      <c r="B118" s="122"/>
      <c r="C118" s="99"/>
      <c r="D118" s="23" t="s">
        <v>19</v>
      </c>
      <c r="E118" s="24"/>
      <c r="F118" s="25"/>
      <c r="G118" s="19">
        <f t="shared" si="111"/>
        <v>-5.668471942609238</v>
      </c>
      <c r="H118" s="103"/>
      <c r="I118" s="102"/>
      <c r="J118" s="26"/>
      <c r="K118" s="27">
        <v>0.85599999999999998</v>
      </c>
      <c r="L118" s="28">
        <v>1024.4000000000001</v>
      </c>
      <c r="M118" s="22">
        <f t="shared" si="115"/>
        <v>4.9962470838827482</v>
      </c>
      <c r="N118" s="101"/>
      <c r="O118" s="101"/>
      <c r="P118" s="121"/>
      <c r="R118" s="123"/>
      <c r="S118" s="124"/>
    </row>
    <row r="119" spans="2:20" x14ac:dyDescent="0.25">
      <c r="B119" s="122">
        <v>3.5</v>
      </c>
      <c r="C119" s="98">
        <f t="shared" ref="C119" si="133">B119*60</f>
        <v>210</v>
      </c>
      <c r="D119" s="29" t="s">
        <v>18</v>
      </c>
      <c r="E119" s="30"/>
      <c r="F119" s="31"/>
      <c r="G119" s="19">
        <f t="shared" si="111"/>
        <v>-5.668471942609238</v>
      </c>
      <c r="H119" s="103">
        <f>AVERAGE(G119:G120)</f>
        <v>-5.668471942609238</v>
      </c>
      <c r="I119" s="102">
        <f>_xlfn.STDEV.P(G119,G120)</f>
        <v>0</v>
      </c>
      <c r="J119" s="2"/>
      <c r="K119" s="32">
        <v>0.85599999999999998</v>
      </c>
      <c r="L119" s="33">
        <v>1104.7</v>
      </c>
      <c r="M119" s="22">
        <f t="shared" si="115"/>
        <v>5.5392365689556078</v>
      </c>
      <c r="N119" s="101">
        <f>AVERAGE(M119:M120)</f>
        <v>5.6234236061804781</v>
      </c>
      <c r="O119" s="100">
        <f t="shared" ref="O119" si="134">(N119*10^-3)*0.001*(10^6)</f>
        <v>5.6234236061804781</v>
      </c>
      <c r="P119" s="121">
        <f>_xlfn.STDEV.P(M119:M120)</f>
        <v>8.4187037224870309E-2</v>
      </c>
      <c r="R119" s="123" t="e">
        <f t="shared" ref="R119" si="135">(($H$17-N119)/$H$17)*100</f>
        <v>#VALUE!</v>
      </c>
      <c r="S119" s="124">
        <f t="shared" ref="S119" si="136">(N119/20)*100</f>
        <v>28.11711803090239</v>
      </c>
    </row>
    <row r="120" spans="2:20" x14ac:dyDescent="0.25">
      <c r="B120" s="122"/>
      <c r="C120" s="99"/>
      <c r="D120" s="23" t="s">
        <v>19</v>
      </c>
      <c r="E120" s="24"/>
      <c r="F120" s="25"/>
      <c r="G120" s="19">
        <f t="shared" si="111"/>
        <v>-5.668471942609238</v>
      </c>
      <c r="H120" s="103"/>
      <c r="I120" s="102"/>
      <c r="J120" s="26"/>
      <c r="K120" s="27">
        <v>0.85599999999999998</v>
      </c>
      <c r="L120" s="28">
        <v>1129.5999999999999</v>
      </c>
      <c r="M120" s="22">
        <f t="shared" si="115"/>
        <v>5.7076106434053484</v>
      </c>
      <c r="N120" s="101"/>
      <c r="O120" s="101"/>
      <c r="P120" s="121"/>
      <c r="R120" s="123"/>
      <c r="S120" s="124"/>
    </row>
    <row r="121" spans="2:20" x14ac:dyDescent="0.25">
      <c r="B121" s="127">
        <v>20</v>
      </c>
      <c r="C121" s="98">
        <f t="shared" ref="C121" si="137">B121*60</f>
        <v>1200</v>
      </c>
      <c r="D121" s="29" t="s">
        <v>18</v>
      </c>
      <c r="E121" s="30"/>
      <c r="F121" s="31"/>
      <c r="G121" s="19">
        <f t="shared" si="111"/>
        <v>-5.668471942609238</v>
      </c>
      <c r="H121" s="103">
        <f>AVERAGE(G121:G122)</f>
        <v>-5.668471942609238</v>
      </c>
      <c r="I121" s="102">
        <f>_xlfn.STDEV.P(G121,G122)</f>
        <v>0</v>
      </c>
      <c r="J121" s="2"/>
      <c r="K121" s="32">
        <v>0.85599999999999998</v>
      </c>
      <c r="L121" s="33">
        <v>983.3</v>
      </c>
      <c r="M121" s="22">
        <f t="shared" si="115"/>
        <v>4.7183284308753421</v>
      </c>
      <c r="N121" s="101">
        <f>AVERAGE(M121:M122)</f>
        <v>4.7223856374885891</v>
      </c>
      <c r="O121" s="100">
        <f t="shared" ref="O121" si="138">(N121*10^-3)*0.001*(10^6)</f>
        <v>4.7223856374885891</v>
      </c>
      <c r="P121" s="121">
        <f>_xlfn.STDEV.P(M121:M122)</f>
        <v>4.0572066132469331E-3</v>
      </c>
      <c r="R121" s="123" t="e">
        <f t="shared" ref="R121" si="139">(($H$17-N121)/$H$17)*100</f>
        <v>#VALUE!</v>
      </c>
      <c r="S121" s="124">
        <f t="shared" ref="S121" si="140">(N121/20)*100</f>
        <v>23.611928187442945</v>
      </c>
    </row>
    <row r="122" spans="2:20" x14ac:dyDescent="0.25">
      <c r="B122" s="127"/>
      <c r="C122" s="99"/>
      <c r="D122" s="23" t="s">
        <v>19</v>
      </c>
      <c r="E122" s="24"/>
      <c r="F122" s="25"/>
      <c r="G122" s="19">
        <f t="shared" si="111"/>
        <v>-5.668471942609238</v>
      </c>
      <c r="H122" s="103"/>
      <c r="I122" s="102"/>
      <c r="J122" s="26"/>
      <c r="K122" s="27">
        <v>0.85</v>
      </c>
      <c r="L122" s="28">
        <v>984.5</v>
      </c>
      <c r="M122" s="22">
        <f t="shared" si="115"/>
        <v>4.726442844101836</v>
      </c>
      <c r="N122" s="101"/>
      <c r="O122" s="101"/>
      <c r="P122" s="121"/>
      <c r="R122" s="123"/>
      <c r="S122" s="124"/>
    </row>
    <row r="123" spans="2:20" x14ac:dyDescent="0.25">
      <c r="B123" s="127">
        <v>24</v>
      </c>
      <c r="C123" s="98">
        <f t="shared" ref="C123" si="141">B123*60</f>
        <v>1440</v>
      </c>
      <c r="D123" s="29" t="s">
        <v>18</v>
      </c>
      <c r="E123" s="30"/>
      <c r="F123" s="31"/>
      <c r="G123" s="19">
        <f t="shared" si="111"/>
        <v>-5.668471942609238</v>
      </c>
      <c r="H123" s="103">
        <f>AVERAGE(G123:G124)</f>
        <v>-5.668471942609238</v>
      </c>
      <c r="I123" s="102">
        <f>_xlfn.STDEV.P(G123,G124)</f>
        <v>0</v>
      </c>
      <c r="J123" s="2"/>
      <c r="K123" s="32">
        <v>0.85699999999999998</v>
      </c>
      <c r="L123" s="33">
        <v>1131.8</v>
      </c>
      <c r="M123" s="22">
        <f t="shared" si="115"/>
        <v>5.7224870676539208</v>
      </c>
      <c r="N123" s="101">
        <f>AVERAGE(M123:M124)</f>
        <v>5.6027994725631416</v>
      </c>
      <c r="O123" s="100">
        <f t="shared" ref="O123" si="142">(N123*10^-3)*0.001*(10^6)</f>
        <v>5.6027994725631416</v>
      </c>
      <c r="P123" s="121">
        <f>_xlfn.STDEV.P(M123:M124)</f>
        <v>0.1196875950907792</v>
      </c>
      <c r="R123" s="123" t="e">
        <f t="shared" ref="R123" si="143">(($H$17-N123)/$H$17)*100</f>
        <v>#VALUE!</v>
      </c>
      <c r="S123" s="124">
        <f t="shared" ref="S123" si="144">(N123/20)*100</f>
        <v>28.013997362815708</v>
      </c>
    </row>
    <row r="124" spans="2:20" x14ac:dyDescent="0.25">
      <c r="B124" s="127"/>
      <c r="C124" s="99"/>
      <c r="D124" s="23" t="s">
        <v>19</v>
      </c>
      <c r="E124" s="24"/>
      <c r="F124" s="25"/>
      <c r="G124" s="61">
        <f t="shared" si="111"/>
        <v>-5.668471942609238</v>
      </c>
      <c r="H124" s="103"/>
      <c r="I124" s="102"/>
      <c r="J124" s="26"/>
      <c r="K124" s="27">
        <v>0.85599999999999998</v>
      </c>
      <c r="L124" s="28">
        <v>1096.4000000000001</v>
      </c>
      <c r="M124" s="53">
        <f t="shared" si="115"/>
        <v>5.4831118774723624</v>
      </c>
      <c r="N124" s="101"/>
      <c r="O124" s="101"/>
      <c r="P124" s="121"/>
      <c r="R124" s="123"/>
      <c r="S124" s="124"/>
    </row>
    <row r="125" spans="2:20" x14ac:dyDescent="0.25">
      <c r="B125" s="63"/>
      <c r="C125" s="67"/>
      <c r="R125" s="59"/>
      <c r="S125" s="59"/>
      <c r="T125" s="62"/>
    </row>
    <row r="126" spans="2:20" x14ac:dyDescent="0.25">
      <c r="B126" s="65"/>
      <c r="C126" s="74"/>
    </row>
    <row r="127" spans="2:20" ht="15.75" x14ac:dyDescent="0.25">
      <c r="B127" s="128" t="s">
        <v>48</v>
      </c>
      <c r="C127" s="128"/>
      <c r="D127" s="128"/>
      <c r="E127" s="128"/>
      <c r="F127" s="128"/>
      <c r="M127" s="2"/>
      <c r="N127" s="2"/>
      <c r="O127" s="2"/>
    </row>
    <row r="128" spans="2:20" x14ac:dyDescent="0.25">
      <c r="M128" s="2"/>
      <c r="N128" s="2"/>
      <c r="O128" s="2"/>
    </row>
    <row r="129" spans="2:19" x14ac:dyDescent="0.25">
      <c r="B129" s="122" t="s">
        <v>7</v>
      </c>
      <c r="C129" s="98" t="s">
        <v>44</v>
      </c>
      <c r="D129" s="129" t="s">
        <v>8</v>
      </c>
      <c r="E129" s="116" t="s">
        <v>9</v>
      </c>
      <c r="F129" s="116"/>
      <c r="G129" s="116"/>
      <c r="H129" s="116"/>
      <c r="I129" s="116"/>
      <c r="J129" s="5"/>
      <c r="K129" s="117" t="s">
        <v>4</v>
      </c>
      <c r="L129" s="117"/>
      <c r="M129" s="117"/>
      <c r="N129" s="117"/>
      <c r="O129" s="117"/>
      <c r="P129" s="117"/>
      <c r="R129" s="6" t="s">
        <v>10</v>
      </c>
      <c r="S129" s="7" t="s">
        <v>11</v>
      </c>
    </row>
    <row r="130" spans="2:19" x14ac:dyDescent="0.25">
      <c r="B130" s="122"/>
      <c r="C130" s="99"/>
      <c r="D130" s="129"/>
      <c r="E130" s="8" t="s">
        <v>12</v>
      </c>
      <c r="F130" s="9" t="s">
        <v>13</v>
      </c>
      <c r="G130" s="9" t="s">
        <v>14</v>
      </c>
      <c r="H130" s="9" t="s">
        <v>15</v>
      </c>
      <c r="I130" s="10" t="s">
        <v>16</v>
      </c>
      <c r="J130" s="11"/>
      <c r="K130" s="12" t="s">
        <v>12</v>
      </c>
      <c r="L130" s="13" t="s">
        <v>13</v>
      </c>
      <c r="M130" s="13" t="s">
        <v>14</v>
      </c>
      <c r="N130" s="13" t="s">
        <v>17</v>
      </c>
      <c r="O130" s="60" t="s">
        <v>46</v>
      </c>
      <c r="P130" s="14" t="s">
        <v>16</v>
      </c>
      <c r="R130" s="15"/>
      <c r="S130" s="16"/>
    </row>
    <row r="131" spans="2:19" x14ac:dyDescent="0.25">
      <c r="B131" s="122">
        <v>0</v>
      </c>
      <c r="C131" s="98">
        <f>B131*60</f>
        <v>0</v>
      </c>
      <c r="D131" s="17" t="s">
        <v>18</v>
      </c>
      <c r="E131" s="18"/>
      <c r="F131" s="19"/>
      <c r="G131" s="19">
        <f t="shared" ref="G131:G154" si="145">((F131-$B$11)/$B$10)*20</f>
        <v>-5.668471942609238</v>
      </c>
      <c r="H131" s="103">
        <f>AVERAGE(G131:G132)</f>
        <v>-5.668471942609238</v>
      </c>
      <c r="I131" s="102">
        <f>_xlfn.STDEV.P(G131,G132)</f>
        <v>0</v>
      </c>
      <c r="J131" s="20"/>
      <c r="K131" s="21"/>
      <c r="L131" s="22"/>
      <c r="M131" s="22">
        <f>((L131-$D$11)/$D$10)*20</f>
        <v>-1.9307570071339217</v>
      </c>
      <c r="N131" s="126">
        <f>AVERAGE(M131:M132)</f>
        <v>-1.9307570071339217</v>
      </c>
      <c r="O131" s="100">
        <v>0</v>
      </c>
      <c r="P131" s="121">
        <f>_xlfn.STDEV.P(M131:M132)</f>
        <v>0</v>
      </c>
      <c r="R131" s="123">
        <f>((H131-N131)/H131)*100</f>
        <v>65.938668715626022</v>
      </c>
      <c r="S131" s="124">
        <f>(N131/20)*100</f>
        <v>-9.6537850356696087</v>
      </c>
    </row>
    <row r="132" spans="2:19" x14ac:dyDescent="0.25">
      <c r="B132" s="122"/>
      <c r="C132" s="99"/>
      <c r="D132" s="23" t="s">
        <v>19</v>
      </c>
      <c r="E132" s="24"/>
      <c r="F132" s="25"/>
      <c r="G132" s="19">
        <f t="shared" si="145"/>
        <v>-5.668471942609238</v>
      </c>
      <c r="H132" s="103"/>
      <c r="I132" s="102"/>
      <c r="J132" s="26"/>
      <c r="K132" s="27"/>
      <c r="L132" s="28"/>
      <c r="M132" s="22">
        <f>((L132-$D$11)/$D$10)*20</f>
        <v>-1.9307570071339217</v>
      </c>
      <c r="N132" s="126"/>
      <c r="O132" s="101"/>
      <c r="P132" s="121"/>
      <c r="R132" s="123"/>
      <c r="S132" s="124"/>
    </row>
    <row r="133" spans="2:19" x14ac:dyDescent="0.25">
      <c r="B133" s="122">
        <v>0.75</v>
      </c>
      <c r="C133" s="98">
        <f t="shared" ref="C133" si="146">B133*60</f>
        <v>45</v>
      </c>
      <c r="D133" s="17" t="s">
        <v>18</v>
      </c>
      <c r="E133" s="18"/>
      <c r="F133" s="19"/>
      <c r="G133" s="19">
        <f t="shared" si="145"/>
        <v>-5.668471942609238</v>
      </c>
      <c r="H133" s="103">
        <f>AVERAGE(G133:G134)</f>
        <v>-5.668471942609238</v>
      </c>
      <c r="I133" s="102">
        <f>_xlfn.STDEV.P(G133,G134)</f>
        <v>0</v>
      </c>
      <c r="J133" s="20"/>
      <c r="K133" s="21"/>
      <c r="L133" s="45" t="s">
        <v>52</v>
      </c>
      <c r="M133" s="22" t="e">
        <f>((L133-$D$11)/$D$10)*20</f>
        <v>#VALUE!</v>
      </c>
      <c r="N133" s="126" t="e">
        <f>AVERAGE(M133:M134)</f>
        <v>#VALUE!</v>
      </c>
      <c r="O133" s="100" t="e">
        <f>(N133*10^-3)*0.001*(10^6)</f>
        <v>#VALUE!</v>
      </c>
      <c r="P133" s="121" t="e">
        <f>_xlfn.STDEV.P(M133:M134)</f>
        <v>#VALUE!</v>
      </c>
      <c r="R133" s="123" t="e">
        <f>(($H$17-N133)/$H$17)*100</f>
        <v>#VALUE!</v>
      </c>
      <c r="S133" s="124" t="e">
        <f t="shared" ref="S133" si="147">(N133/20)*100</f>
        <v>#VALUE!</v>
      </c>
    </row>
    <row r="134" spans="2:19" x14ac:dyDescent="0.25">
      <c r="B134" s="122"/>
      <c r="C134" s="99"/>
      <c r="D134" s="23" t="s">
        <v>19</v>
      </c>
      <c r="E134" s="24"/>
      <c r="F134" s="25"/>
      <c r="G134" s="19">
        <f t="shared" si="145"/>
        <v>-5.668471942609238</v>
      </c>
      <c r="H134" s="103"/>
      <c r="I134" s="102"/>
      <c r="J134" s="26"/>
      <c r="K134" s="41"/>
      <c r="L134" s="45" t="s">
        <v>52</v>
      </c>
      <c r="M134" s="22" t="e">
        <f>((L134-D11)/D10)*20</f>
        <v>#VALUE!</v>
      </c>
      <c r="N134" s="126"/>
      <c r="O134" s="101"/>
      <c r="P134" s="121"/>
      <c r="R134" s="123"/>
      <c r="S134" s="124"/>
    </row>
    <row r="135" spans="2:19" x14ac:dyDescent="0.25">
      <c r="B135" s="122">
        <v>1</v>
      </c>
      <c r="C135" s="98">
        <f t="shared" ref="C135" si="148">B135*60</f>
        <v>60</v>
      </c>
      <c r="D135" s="17" t="s">
        <v>18</v>
      </c>
      <c r="E135" s="18"/>
      <c r="F135" s="19"/>
      <c r="G135" s="19">
        <f t="shared" si="145"/>
        <v>-5.668471942609238</v>
      </c>
      <c r="H135" s="103">
        <f>AVERAGE(G135:G136)</f>
        <v>-5.668471942609238</v>
      </c>
      <c r="I135" s="102">
        <f>_xlfn.STDEV.P(G135,G136)</f>
        <v>0</v>
      </c>
      <c r="J135" s="20"/>
      <c r="K135" s="21"/>
      <c r="L135" s="45" t="s">
        <v>52</v>
      </c>
      <c r="M135" s="22" t="e">
        <f t="shared" ref="M135:M154" si="149">((L135-$D$11)/$D$10)*20</f>
        <v>#VALUE!</v>
      </c>
      <c r="N135" s="126" t="e">
        <f>AVERAGE(M135:M136)</f>
        <v>#VALUE!</v>
      </c>
      <c r="O135" s="100" t="e">
        <f t="shared" ref="O135" si="150">(N135*10^-3)*0.001*(10^6)</f>
        <v>#VALUE!</v>
      </c>
      <c r="P135" s="121" t="e">
        <f>_xlfn.STDEV.P(M135:M136)</f>
        <v>#VALUE!</v>
      </c>
      <c r="R135" s="123" t="e">
        <f t="shared" ref="R135" si="151">(($H$17-N135)/$H$17)*100</f>
        <v>#VALUE!</v>
      </c>
      <c r="S135" s="124" t="e">
        <f t="shared" ref="S135" si="152">(N135/20)*100</f>
        <v>#VALUE!</v>
      </c>
    </row>
    <row r="136" spans="2:19" x14ac:dyDescent="0.25">
      <c r="B136" s="122"/>
      <c r="C136" s="99"/>
      <c r="D136" s="23" t="s">
        <v>19</v>
      </c>
      <c r="E136" s="24"/>
      <c r="F136" s="25"/>
      <c r="G136" s="19">
        <f t="shared" si="145"/>
        <v>-5.668471942609238</v>
      </c>
      <c r="H136" s="103"/>
      <c r="I136" s="102"/>
      <c r="J136" s="26"/>
      <c r="K136" s="27"/>
      <c r="L136" s="45" t="s">
        <v>52</v>
      </c>
      <c r="M136" s="22" t="e">
        <f t="shared" si="149"/>
        <v>#VALUE!</v>
      </c>
      <c r="N136" s="126"/>
      <c r="O136" s="101"/>
      <c r="P136" s="121"/>
      <c r="R136" s="123"/>
      <c r="S136" s="124"/>
    </row>
    <row r="137" spans="2:19" x14ac:dyDescent="0.25">
      <c r="B137" s="127">
        <v>1.33</v>
      </c>
      <c r="C137" s="98">
        <v>80</v>
      </c>
      <c r="D137" s="17" t="s">
        <v>18</v>
      </c>
      <c r="E137" s="18"/>
      <c r="F137" s="19"/>
      <c r="G137" s="19">
        <f t="shared" si="145"/>
        <v>-5.668471942609238</v>
      </c>
      <c r="H137" s="103">
        <f>AVERAGE(G137:G138)</f>
        <v>-5.668471942609238</v>
      </c>
      <c r="I137" s="102">
        <f>_xlfn.STDEV.P(G137,G138)</f>
        <v>0</v>
      </c>
      <c r="J137" s="2"/>
      <c r="K137" s="21"/>
      <c r="L137" s="45" t="s">
        <v>52</v>
      </c>
      <c r="M137" s="22" t="e">
        <f t="shared" si="149"/>
        <v>#VALUE!</v>
      </c>
      <c r="N137" s="126" t="e">
        <f>AVERAGE(M137:M138)</f>
        <v>#VALUE!</v>
      </c>
      <c r="O137" s="100" t="e">
        <f t="shared" ref="O137" si="153">(N137*10^-3)*0.001*(10^6)</f>
        <v>#VALUE!</v>
      </c>
      <c r="P137" s="121" t="e">
        <f>_xlfn.STDEV.P(M137:M138)</f>
        <v>#VALUE!</v>
      </c>
      <c r="R137" s="123" t="e">
        <f t="shared" ref="R137" si="154">(($H$17-N137)/$H$17)*100</f>
        <v>#VALUE!</v>
      </c>
      <c r="S137" s="124" t="e">
        <f t="shared" ref="S137" si="155">(N137/20)*100</f>
        <v>#VALUE!</v>
      </c>
    </row>
    <row r="138" spans="2:19" x14ac:dyDescent="0.25">
      <c r="B138" s="127"/>
      <c r="C138" s="99"/>
      <c r="D138" s="23" t="s">
        <v>19</v>
      </c>
      <c r="E138" s="24"/>
      <c r="F138" s="25"/>
      <c r="G138" s="19">
        <f t="shared" si="145"/>
        <v>-5.668471942609238</v>
      </c>
      <c r="H138" s="103"/>
      <c r="I138" s="102"/>
      <c r="J138" s="2"/>
      <c r="K138" s="27"/>
      <c r="L138" s="45" t="s">
        <v>52</v>
      </c>
      <c r="M138" s="22" t="e">
        <f t="shared" si="149"/>
        <v>#VALUE!</v>
      </c>
      <c r="N138" s="126"/>
      <c r="O138" s="101"/>
      <c r="P138" s="121"/>
      <c r="R138" s="123"/>
      <c r="S138" s="124"/>
    </row>
    <row r="139" spans="2:19" x14ac:dyDescent="0.25">
      <c r="B139" s="122">
        <v>1.66</v>
      </c>
      <c r="C139" s="98">
        <v>100</v>
      </c>
      <c r="D139" s="29" t="s">
        <v>18</v>
      </c>
      <c r="E139" s="30"/>
      <c r="F139" s="31"/>
      <c r="G139" s="19">
        <f t="shared" si="145"/>
        <v>-5.668471942609238</v>
      </c>
      <c r="H139" s="103">
        <f>AVERAGE(G139:G140)</f>
        <v>-5.668471942609238</v>
      </c>
      <c r="I139" s="102">
        <f>_xlfn.STDEV.P(G139,G140)</f>
        <v>0</v>
      </c>
      <c r="J139" s="2"/>
      <c r="K139" s="32"/>
      <c r="L139" s="45" t="s">
        <v>52</v>
      </c>
      <c r="M139" s="22" t="e">
        <f t="shared" si="149"/>
        <v>#VALUE!</v>
      </c>
      <c r="N139" s="101" t="e">
        <f>AVERAGE(M139:M140)</f>
        <v>#VALUE!</v>
      </c>
      <c r="O139" s="100" t="e">
        <f t="shared" ref="O139" si="156">(N139*10^-3)*0.001*(10^6)</f>
        <v>#VALUE!</v>
      </c>
      <c r="P139" s="121" t="e">
        <f>_xlfn.STDEV.P(M139:M140)</f>
        <v>#VALUE!</v>
      </c>
      <c r="R139" s="123" t="e">
        <f t="shared" ref="R139" si="157">(($H$17-N139)/$H$17)*100</f>
        <v>#VALUE!</v>
      </c>
      <c r="S139" s="124" t="e">
        <f t="shared" ref="S139" si="158">(N139/20)*100</f>
        <v>#VALUE!</v>
      </c>
    </row>
    <row r="140" spans="2:19" x14ac:dyDescent="0.25">
      <c r="B140" s="122"/>
      <c r="C140" s="99"/>
      <c r="D140" s="23" t="s">
        <v>19</v>
      </c>
      <c r="E140" s="24"/>
      <c r="F140" s="25"/>
      <c r="G140" s="19">
        <f t="shared" si="145"/>
        <v>-5.668471942609238</v>
      </c>
      <c r="H140" s="103"/>
      <c r="I140" s="102"/>
      <c r="J140" s="26"/>
      <c r="K140" s="27"/>
      <c r="L140" s="45" t="s">
        <v>52</v>
      </c>
      <c r="M140" s="22" t="e">
        <f t="shared" si="149"/>
        <v>#VALUE!</v>
      </c>
      <c r="N140" s="101"/>
      <c r="O140" s="101"/>
      <c r="P140" s="121"/>
      <c r="R140" s="123"/>
      <c r="S140" s="124"/>
    </row>
    <row r="141" spans="2:19" x14ac:dyDescent="0.25">
      <c r="B141" s="122">
        <v>2</v>
      </c>
      <c r="C141" s="98">
        <f t="shared" ref="C141" si="159">B141*60</f>
        <v>120</v>
      </c>
      <c r="D141" s="29" t="s">
        <v>18</v>
      </c>
      <c r="E141" s="30"/>
      <c r="F141" s="31"/>
      <c r="G141" s="19">
        <f t="shared" si="145"/>
        <v>-5.668471942609238</v>
      </c>
      <c r="H141" s="103">
        <f>AVERAGE(G141:G142)</f>
        <v>-5.668471942609238</v>
      </c>
      <c r="I141" s="102">
        <f>_xlfn.STDEV.P(G141,G142)</f>
        <v>0</v>
      </c>
      <c r="J141" s="2"/>
      <c r="K141" s="32">
        <v>0.84899999999999998</v>
      </c>
      <c r="L141" s="48">
        <v>443.7</v>
      </c>
      <c r="M141" s="22">
        <f t="shared" si="149"/>
        <v>1.0695472833620721</v>
      </c>
      <c r="N141" s="101">
        <f>AVERAGE(M141:M142)</f>
        <v>0.91571153260979832</v>
      </c>
      <c r="O141" s="100">
        <f t="shared" ref="O141" si="160">(N141*10^-3)*0.001*(10^6)</f>
        <v>0.91571153260979843</v>
      </c>
      <c r="P141" s="121">
        <f>_xlfn.STDEV.P(M141:M142)</f>
        <v>0.15383575075227385</v>
      </c>
      <c r="R141" s="123" t="e">
        <f t="shared" ref="R141" si="161">(($H$17-N141)/$H$17)*100</f>
        <v>#VALUE!</v>
      </c>
      <c r="S141" s="124">
        <f t="shared" ref="S141" si="162">(N141/20)*100</f>
        <v>4.5785576630489917</v>
      </c>
    </row>
    <row r="142" spans="2:19" x14ac:dyDescent="0.25">
      <c r="B142" s="122"/>
      <c r="C142" s="99"/>
      <c r="D142" s="23" t="s">
        <v>19</v>
      </c>
      <c r="E142" s="24"/>
      <c r="F142" s="25"/>
      <c r="G142" s="19">
        <f t="shared" si="145"/>
        <v>-5.668471942609238</v>
      </c>
      <c r="H142" s="103"/>
      <c r="I142" s="102"/>
      <c r="J142" s="26"/>
      <c r="K142" s="27">
        <v>0.84899999999999998</v>
      </c>
      <c r="L142" s="47">
        <v>398.2</v>
      </c>
      <c r="M142" s="22">
        <f t="shared" si="149"/>
        <v>0.76187578185752458</v>
      </c>
      <c r="N142" s="101"/>
      <c r="O142" s="101"/>
      <c r="P142" s="121"/>
      <c r="R142" s="123"/>
      <c r="S142" s="124"/>
    </row>
    <row r="143" spans="2:19" x14ac:dyDescent="0.25">
      <c r="B143" s="122">
        <v>2.5</v>
      </c>
      <c r="C143" s="98">
        <f t="shared" ref="C143" si="163">B143*60</f>
        <v>150</v>
      </c>
      <c r="D143" s="29" t="s">
        <v>18</v>
      </c>
      <c r="E143" s="30"/>
      <c r="F143" s="31"/>
      <c r="G143" s="19">
        <f t="shared" si="145"/>
        <v>-5.668471942609238</v>
      </c>
      <c r="H143" s="103">
        <f>AVERAGE(G143:G144)</f>
        <v>-5.668471942609238</v>
      </c>
      <c r="I143" s="102">
        <f>_xlfn.STDEV.P(G143,G144)</f>
        <v>0</v>
      </c>
      <c r="J143" s="2"/>
      <c r="K143" s="32">
        <v>0.84899999999999998</v>
      </c>
      <c r="L143" s="48">
        <v>517.5</v>
      </c>
      <c r="M143" s="22">
        <f t="shared" si="149"/>
        <v>1.568583696791426</v>
      </c>
      <c r="N143" s="101">
        <f>AVERAGE(M143:M144)</f>
        <v>1.3498326402272038</v>
      </c>
      <c r="O143" s="100">
        <f t="shared" ref="O143" si="164">(N143*10^-3)*0.001*(10^6)</f>
        <v>1.3498326402272038</v>
      </c>
      <c r="P143" s="121">
        <f>_xlfn.STDEV.P(M143:M144)</f>
        <v>0.21875105656422253</v>
      </c>
      <c r="R143" s="123" t="e">
        <f t="shared" ref="R143" si="165">(($H$17-N143)/$H$17)*100</f>
        <v>#VALUE!</v>
      </c>
      <c r="S143" s="124">
        <f t="shared" ref="S143" si="166">(N143/20)*100</f>
        <v>6.7491632011360183</v>
      </c>
    </row>
    <row r="144" spans="2:19" x14ac:dyDescent="0.25">
      <c r="B144" s="122"/>
      <c r="C144" s="99"/>
      <c r="D144" s="23" t="s">
        <v>19</v>
      </c>
      <c r="E144" s="24"/>
      <c r="F144" s="25"/>
      <c r="G144" s="19">
        <f t="shared" si="145"/>
        <v>-5.668471942609238</v>
      </c>
      <c r="H144" s="103"/>
      <c r="I144" s="102"/>
      <c r="J144" s="26"/>
      <c r="K144" s="27">
        <v>0.84899999999999998</v>
      </c>
      <c r="L144" s="47">
        <v>452.8</v>
      </c>
      <c r="M144" s="22">
        <f t="shared" si="149"/>
        <v>1.1310815836629817</v>
      </c>
      <c r="N144" s="101"/>
      <c r="O144" s="101"/>
      <c r="P144" s="121"/>
      <c r="R144" s="123"/>
      <c r="S144" s="124"/>
    </row>
    <row r="145" spans="2:19" x14ac:dyDescent="0.25">
      <c r="B145" s="122">
        <v>3</v>
      </c>
      <c r="C145" s="98">
        <f t="shared" ref="C145" si="167">B145*60</f>
        <v>180</v>
      </c>
      <c r="D145" s="29" t="s">
        <v>18</v>
      </c>
      <c r="E145" s="30"/>
      <c r="F145" s="31"/>
      <c r="G145" s="19">
        <f t="shared" si="145"/>
        <v>-5.668471942609238</v>
      </c>
      <c r="H145" s="103">
        <f>AVERAGE(G145:G146)</f>
        <v>-5.668471942609238</v>
      </c>
      <c r="I145" s="102">
        <f>_xlfn.STDEV.P(G145,G146)</f>
        <v>0</v>
      </c>
      <c r="J145" s="2"/>
      <c r="K145" s="32">
        <v>0.84899999999999998</v>
      </c>
      <c r="L145" s="33">
        <v>573.1</v>
      </c>
      <c r="M145" s="22">
        <f t="shared" si="149"/>
        <v>1.9445515096189612</v>
      </c>
      <c r="N145" s="101">
        <f>AVERAGE(M145:M146)</f>
        <v>1.5476214626229843</v>
      </c>
      <c r="O145" s="100">
        <f t="shared" ref="O145" si="168">(N145*10^-3)*0.001*(10^6)</f>
        <v>1.5476214626229845</v>
      </c>
      <c r="P145" s="121">
        <f>_xlfn.STDEV.P(M145:M146)</f>
        <v>0.39693004699597717</v>
      </c>
      <c r="R145" s="123" t="e">
        <f t="shared" ref="R145" si="169">(($H$17-N145)/$H$17)*100</f>
        <v>#VALUE!</v>
      </c>
      <c r="S145" s="124">
        <f t="shared" ref="S145" si="170">(N145/20)*100</f>
        <v>7.7381073131149209</v>
      </c>
    </row>
    <row r="146" spans="2:19" x14ac:dyDescent="0.25">
      <c r="B146" s="122"/>
      <c r="C146" s="99"/>
      <c r="D146" s="23" t="s">
        <v>19</v>
      </c>
      <c r="E146" s="24"/>
      <c r="F146" s="25"/>
      <c r="G146" s="19">
        <f t="shared" si="145"/>
        <v>-5.668471942609238</v>
      </c>
      <c r="H146" s="103"/>
      <c r="I146" s="102"/>
      <c r="J146" s="26"/>
      <c r="K146" s="27">
        <v>0.84899999999999998</v>
      </c>
      <c r="L146" s="28">
        <v>455.7</v>
      </c>
      <c r="M146" s="22">
        <f t="shared" si="149"/>
        <v>1.1506914156270076</v>
      </c>
      <c r="N146" s="101"/>
      <c r="O146" s="101"/>
      <c r="P146" s="121"/>
      <c r="R146" s="123"/>
      <c r="S146" s="124"/>
    </row>
    <row r="147" spans="2:19" x14ac:dyDescent="0.25">
      <c r="B147" s="122">
        <v>3.5</v>
      </c>
      <c r="C147" s="98">
        <f t="shared" ref="C147" si="171">B147*60</f>
        <v>210</v>
      </c>
      <c r="D147" s="29" t="s">
        <v>18</v>
      </c>
      <c r="E147" s="30"/>
      <c r="F147" s="31"/>
      <c r="G147" s="19">
        <f t="shared" si="145"/>
        <v>-5.668471942609238</v>
      </c>
      <c r="H147" s="103">
        <f>AVERAGE(G147:G148)</f>
        <v>-5.668471942609238</v>
      </c>
      <c r="I147" s="102">
        <f>_xlfn.STDEV.P(G147,G148)</f>
        <v>0</v>
      </c>
      <c r="J147" s="2"/>
      <c r="K147" s="32">
        <v>0.85</v>
      </c>
      <c r="L147" s="33">
        <v>654.20000000000005</v>
      </c>
      <c r="M147" s="22">
        <f t="shared" si="149"/>
        <v>2.4929506035094846</v>
      </c>
      <c r="N147" s="101">
        <f>AVERAGE(M147:M148)</f>
        <v>2.1741217838185083</v>
      </c>
      <c r="O147" s="100">
        <f t="shared" ref="O147" si="172">(N147*10^-3)*0.001*(10^6)</f>
        <v>2.1741217838185083</v>
      </c>
      <c r="P147" s="121">
        <f>_xlfn.STDEV.P(M147:M148)</f>
        <v>0.3188288196909746</v>
      </c>
      <c r="R147" s="123" t="e">
        <f t="shared" ref="R147" si="173">(($H$17-N147)/$H$17)*100</f>
        <v>#VALUE!</v>
      </c>
      <c r="S147" s="124">
        <f t="shared" ref="S147" si="174">(N147/20)*100</f>
        <v>10.870608919092541</v>
      </c>
    </row>
    <row r="148" spans="2:19" x14ac:dyDescent="0.25">
      <c r="B148" s="122"/>
      <c r="C148" s="99"/>
      <c r="D148" s="23" t="s">
        <v>19</v>
      </c>
      <c r="E148" s="24"/>
      <c r="F148" s="25"/>
      <c r="G148" s="19">
        <f t="shared" si="145"/>
        <v>-5.668471942609238</v>
      </c>
      <c r="H148" s="103"/>
      <c r="I148" s="102"/>
      <c r="J148" s="26"/>
      <c r="K148" s="27">
        <v>0.85</v>
      </c>
      <c r="L148" s="28">
        <v>559.9</v>
      </c>
      <c r="M148" s="22">
        <f t="shared" si="149"/>
        <v>1.8552929641275318</v>
      </c>
      <c r="N148" s="101"/>
      <c r="O148" s="101"/>
      <c r="P148" s="121"/>
      <c r="R148" s="123"/>
      <c r="S148" s="124"/>
    </row>
    <row r="149" spans="2:19" x14ac:dyDescent="0.25">
      <c r="B149" s="122">
        <v>4</v>
      </c>
      <c r="C149" s="98">
        <f t="shared" ref="C149" si="175">B149*60</f>
        <v>240</v>
      </c>
      <c r="D149" s="29" t="s">
        <v>18</v>
      </c>
      <c r="E149" s="30"/>
      <c r="F149" s="31"/>
      <c r="G149" s="19">
        <f t="shared" si="145"/>
        <v>-5.668471942609238</v>
      </c>
      <c r="H149" s="103">
        <f>AVERAGE(G149:G150)</f>
        <v>-5.668471942609238</v>
      </c>
      <c r="I149" s="102">
        <f>_xlfn.STDEV.P(G149,G150)</f>
        <v>0</v>
      </c>
      <c r="J149" s="2"/>
      <c r="K149" s="32">
        <v>0.84799999999999998</v>
      </c>
      <c r="L149" s="33">
        <v>573</v>
      </c>
      <c r="M149" s="22">
        <f t="shared" si="149"/>
        <v>1.9438753085167533</v>
      </c>
      <c r="N149" s="101">
        <f>AVERAGE(M149:M150)</f>
        <v>1.8508976569631812</v>
      </c>
      <c r="O149" s="100">
        <f t="shared" ref="O149" si="176">(N149*10^-3)*0.001*(10^6)</f>
        <v>1.8508976569631814</v>
      </c>
      <c r="P149" s="121">
        <f>_xlfn.STDEV.P(M149:M150)</f>
        <v>9.2977651553572072E-2</v>
      </c>
      <c r="R149" s="123" t="e">
        <f t="shared" ref="R149" si="177">(($H$17-N149)/$H$17)*100</f>
        <v>#VALUE!</v>
      </c>
      <c r="S149" s="124">
        <f t="shared" ref="S149" si="178">(N149/20)*100</f>
        <v>9.2544882848159062</v>
      </c>
    </row>
    <row r="150" spans="2:19" x14ac:dyDescent="0.25">
      <c r="B150" s="122"/>
      <c r="C150" s="99"/>
      <c r="D150" s="23" t="s">
        <v>19</v>
      </c>
      <c r="E150" s="24"/>
      <c r="F150" s="25"/>
      <c r="G150" s="19">
        <f t="shared" si="145"/>
        <v>-5.668471942609238</v>
      </c>
      <c r="H150" s="103"/>
      <c r="I150" s="102"/>
      <c r="J150" s="26"/>
      <c r="K150" s="27">
        <v>0.84799999999999998</v>
      </c>
      <c r="L150" s="28">
        <v>545.5</v>
      </c>
      <c r="M150" s="22">
        <f t="shared" si="149"/>
        <v>1.7579200054096091</v>
      </c>
      <c r="N150" s="101"/>
      <c r="O150" s="101"/>
      <c r="P150" s="121"/>
      <c r="R150" s="123"/>
      <c r="S150" s="124"/>
    </row>
    <row r="151" spans="2:19" x14ac:dyDescent="0.25">
      <c r="B151" s="127">
        <v>20</v>
      </c>
      <c r="C151" s="98">
        <f t="shared" ref="C151" si="179">B151*60</f>
        <v>1200</v>
      </c>
      <c r="D151" s="29" t="s">
        <v>18</v>
      </c>
      <c r="E151" s="30"/>
      <c r="F151" s="31"/>
      <c r="G151" s="19">
        <f t="shared" si="145"/>
        <v>-5.668471942609238</v>
      </c>
      <c r="H151" s="103">
        <f>AVERAGE(G151:G152)</f>
        <v>-5.668471942609238</v>
      </c>
      <c r="I151" s="102">
        <f>_xlfn.STDEV.P(G151,G152)</f>
        <v>0</v>
      </c>
      <c r="J151" s="2"/>
      <c r="K151" s="32">
        <v>0.84899999999999998</v>
      </c>
      <c r="L151" s="33">
        <v>920.3</v>
      </c>
      <c r="M151" s="22">
        <f t="shared" si="149"/>
        <v>4.292321736484431</v>
      </c>
      <c r="N151" s="101">
        <f>AVERAGE(M151:M152)</f>
        <v>3.7354701288163104</v>
      </c>
      <c r="O151" s="100">
        <f t="shared" ref="O151" si="180">(N151*10^-3)*0.001*(10^6)</f>
        <v>3.7354701288163104</v>
      </c>
      <c r="P151" s="121">
        <f>_xlfn.STDEV.P(M151:M152)</f>
        <v>0.5568516076681197</v>
      </c>
      <c r="R151" s="123" t="e">
        <f t="shared" ref="R151" si="181">(($H$17-N151)/$H$17)*100</f>
        <v>#VALUE!</v>
      </c>
      <c r="S151" s="124">
        <f t="shared" ref="S151" si="182">(N151/20)*100</f>
        <v>18.677350644081553</v>
      </c>
    </row>
    <row r="152" spans="2:19" x14ac:dyDescent="0.25">
      <c r="B152" s="127"/>
      <c r="C152" s="99"/>
      <c r="D152" s="23" t="s">
        <v>19</v>
      </c>
      <c r="E152" s="24"/>
      <c r="F152" s="25"/>
      <c r="G152" s="19">
        <f t="shared" si="145"/>
        <v>-5.668471942609238</v>
      </c>
      <c r="H152" s="103"/>
      <c r="I152" s="102"/>
      <c r="J152" s="26"/>
      <c r="K152" s="27">
        <v>0.84899999999999998</v>
      </c>
      <c r="L152" s="28">
        <v>755.6</v>
      </c>
      <c r="M152" s="22">
        <f t="shared" si="149"/>
        <v>3.1786185211481897</v>
      </c>
      <c r="N152" s="101"/>
      <c r="O152" s="101"/>
      <c r="P152" s="121"/>
      <c r="R152" s="123"/>
      <c r="S152" s="124"/>
    </row>
    <row r="153" spans="2:19" x14ac:dyDescent="0.25">
      <c r="B153" s="127">
        <v>24</v>
      </c>
      <c r="C153" s="98">
        <f t="shared" ref="C153" si="183">B153*60</f>
        <v>1440</v>
      </c>
      <c r="D153" s="29" t="s">
        <v>18</v>
      </c>
      <c r="E153" s="30"/>
      <c r="F153" s="31"/>
      <c r="G153" s="19">
        <f t="shared" si="145"/>
        <v>-5.668471942609238</v>
      </c>
      <c r="H153" s="103">
        <f>AVERAGE(G153:G154)</f>
        <v>-5.668471942609238</v>
      </c>
      <c r="I153" s="102">
        <f>_xlfn.STDEV.P(G153,G154)</f>
        <v>0</v>
      </c>
      <c r="J153" s="2"/>
      <c r="K153" s="32">
        <v>0.84899999999999998</v>
      </c>
      <c r="L153" s="33">
        <v>996.6</v>
      </c>
      <c r="M153" s="22">
        <f t="shared" si="149"/>
        <v>4.8082631774689801</v>
      </c>
      <c r="N153" s="101">
        <f>AVERAGE(M153:M154)</f>
        <v>4.1706055380870275</v>
      </c>
      <c r="O153" s="100">
        <f t="shared" ref="O153" si="184">(N153*10^-3)*0.001*(10^6)</f>
        <v>4.1706055380870275</v>
      </c>
      <c r="P153" s="121">
        <f>_xlfn.STDEV.P(M153:M154)</f>
        <v>0.63765763938195474</v>
      </c>
      <c r="R153" s="123" t="e">
        <f t="shared" ref="R153" si="185">(($H$17-N153)/$H$17)*100</f>
        <v>#VALUE!</v>
      </c>
      <c r="S153" s="124">
        <f t="shared" ref="S153" si="186">(N153/20)*100</f>
        <v>20.853027690435137</v>
      </c>
    </row>
    <row r="154" spans="2:19" x14ac:dyDescent="0.25">
      <c r="B154" s="127"/>
      <c r="C154" s="99"/>
      <c r="D154" s="23" t="s">
        <v>19</v>
      </c>
      <c r="E154" s="24"/>
      <c r="F154" s="25"/>
      <c r="G154" s="61">
        <f t="shared" si="145"/>
        <v>-5.668471942609238</v>
      </c>
      <c r="H154" s="103"/>
      <c r="I154" s="102"/>
      <c r="J154" s="26"/>
      <c r="K154" s="27">
        <v>0.84899999999999998</v>
      </c>
      <c r="L154" s="28">
        <v>808</v>
      </c>
      <c r="M154" s="53">
        <f t="shared" si="149"/>
        <v>3.5329478987050758</v>
      </c>
      <c r="N154" s="101"/>
      <c r="O154" s="101"/>
      <c r="P154" s="121"/>
      <c r="R154" s="123"/>
      <c r="S154" s="124"/>
    </row>
    <row r="157" spans="2:19" ht="15.75" x14ac:dyDescent="0.25">
      <c r="B157" s="128" t="s">
        <v>65</v>
      </c>
      <c r="C157" s="128"/>
      <c r="D157" s="128"/>
      <c r="E157" s="128"/>
      <c r="F157" s="128"/>
      <c r="M157" s="2"/>
      <c r="N157" s="2"/>
      <c r="O157" s="2"/>
    </row>
    <row r="158" spans="2:19" x14ac:dyDescent="0.25">
      <c r="M158" s="2"/>
      <c r="N158" s="2"/>
      <c r="O158" s="2"/>
    </row>
    <row r="159" spans="2:19" x14ac:dyDescent="0.25">
      <c r="B159" s="122" t="s">
        <v>7</v>
      </c>
      <c r="C159" s="98" t="s">
        <v>44</v>
      </c>
      <c r="D159" s="129" t="s">
        <v>8</v>
      </c>
      <c r="E159" s="116" t="s">
        <v>9</v>
      </c>
      <c r="F159" s="116"/>
      <c r="G159" s="116"/>
      <c r="H159" s="116"/>
      <c r="I159" s="116"/>
      <c r="J159" s="5"/>
      <c r="K159" s="117" t="s">
        <v>4</v>
      </c>
      <c r="L159" s="117"/>
      <c r="M159" s="117"/>
      <c r="N159" s="117"/>
      <c r="O159" s="117"/>
      <c r="P159" s="117"/>
      <c r="R159" s="6" t="s">
        <v>10</v>
      </c>
      <c r="S159" s="7" t="s">
        <v>11</v>
      </c>
    </row>
    <row r="160" spans="2:19" x14ac:dyDescent="0.25">
      <c r="B160" s="122"/>
      <c r="C160" s="99"/>
      <c r="D160" s="129"/>
      <c r="E160" s="8" t="s">
        <v>12</v>
      </c>
      <c r="F160" s="9" t="s">
        <v>13</v>
      </c>
      <c r="G160" s="9" t="s">
        <v>14</v>
      </c>
      <c r="H160" s="9" t="s">
        <v>15</v>
      </c>
      <c r="I160" s="10" t="s">
        <v>16</v>
      </c>
      <c r="J160" s="11"/>
      <c r="K160" s="12" t="s">
        <v>12</v>
      </c>
      <c r="L160" s="13" t="s">
        <v>13</v>
      </c>
      <c r="M160" s="13" t="s">
        <v>14</v>
      </c>
      <c r="N160" s="13" t="s">
        <v>17</v>
      </c>
      <c r="O160" s="60" t="s">
        <v>46</v>
      </c>
      <c r="P160" s="14" t="s">
        <v>16</v>
      </c>
      <c r="R160" s="15"/>
      <c r="S160" s="16"/>
    </row>
    <row r="161" spans="2:19" x14ac:dyDescent="0.25">
      <c r="B161" s="122">
        <v>0</v>
      </c>
      <c r="C161" s="98">
        <f>B161*60</f>
        <v>0</v>
      </c>
      <c r="D161" s="17" t="s">
        <v>18</v>
      </c>
      <c r="E161" s="18"/>
      <c r="F161" s="19"/>
      <c r="G161" s="19">
        <f t="shared" ref="G161:G184" si="187">((F161-$B$11)/$B$10)*20</f>
        <v>-5.668471942609238</v>
      </c>
      <c r="H161" s="103">
        <f>AVERAGE(G161:G162)</f>
        <v>-5.668471942609238</v>
      </c>
      <c r="I161" s="102">
        <f>_xlfn.STDEV.P(G161,G162)</f>
        <v>0</v>
      </c>
      <c r="J161" s="20"/>
      <c r="K161" s="21"/>
      <c r="L161" s="22"/>
      <c r="M161" s="22">
        <f>((L161-$D$11)/$D$10)*20</f>
        <v>-1.9307570071339217</v>
      </c>
      <c r="N161" s="126">
        <f>AVERAGE(M161:M162)</f>
        <v>-1.9307570071339217</v>
      </c>
      <c r="O161" s="100">
        <v>0</v>
      </c>
      <c r="P161" s="121">
        <f>_xlfn.STDEV.P(M161:M162)</f>
        <v>0</v>
      </c>
      <c r="R161" s="123">
        <f>((H161-N161)/H161)*100</f>
        <v>65.938668715626022</v>
      </c>
      <c r="S161" s="124">
        <f>(N161/20)*100</f>
        <v>-9.6537850356696087</v>
      </c>
    </row>
    <row r="162" spans="2:19" x14ac:dyDescent="0.25">
      <c r="B162" s="122"/>
      <c r="C162" s="99"/>
      <c r="D162" s="23" t="s">
        <v>19</v>
      </c>
      <c r="E162" s="24"/>
      <c r="F162" s="25"/>
      <c r="G162" s="19">
        <f t="shared" si="187"/>
        <v>-5.668471942609238</v>
      </c>
      <c r="H162" s="103"/>
      <c r="I162" s="102"/>
      <c r="J162" s="26"/>
      <c r="K162" s="27"/>
      <c r="L162" s="28"/>
      <c r="M162" s="22">
        <f>((L162-$D$11)/$D$10)*20</f>
        <v>-1.9307570071339217</v>
      </c>
      <c r="N162" s="126"/>
      <c r="O162" s="101"/>
      <c r="P162" s="121"/>
      <c r="R162" s="123"/>
      <c r="S162" s="124"/>
    </row>
    <row r="163" spans="2:19" x14ac:dyDescent="0.25">
      <c r="B163" s="122">
        <v>0.75</v>
      </c>
      <c r="C163" s="98">
        <f t="shared" ref="C163" si="188">B163*60</f>
        <v>45</v>
      </c>
      <c r="D163" s="17" t="s">
        <v>18</v>
      </c>
      <c r="E163" s="18"/>
      <c r="F163" s="19"/>
      <c r="G163" s="19">
        <f t="shared" si="187"/>
        <v>-5.668471942609238</v>
      </c>
      <c r="H163" s="103">
        <f>AVERAGE(G163:G164)</f>
        <v>-5.668471942609238</v>
      </c>
      <c r="I163" s="102">
        <f>_xlfn.STDEV.P(G163,G164)</f>
        <v>0</v>
      </c>
      <c r="J163" s="20"/>
      <c r="K163" s="21"/>
      <c r="L163" s="45"/>
      <c r="M163" s="22">
        <f>((L163-$D$11)/$D$10)*20</f>
        <v>-1.9307570071339217</v>
      </c>
      <c r="N163" s="126" t="e">
        <f>AVERAGE(M163:M164)</f>
        <v>#DIV/0!</v>
      </c>
      <c r="O163" s="100" t="e">
        <f>(N163*10^-3)*0.001*(10^6)</f>
        <v>#DIV/0!</v>
      </c>
      <c r="P163" s="121" t="e">
        <f>_xlfn.STDEV.P(M163:M164)</f>
        <v>#DIV/0!</v>
      </c>
      <c r="R163" s="123" t="e">
        <f>(($H$17-N163)/$H$17)*100</f>
        <v>#VALUE!</v>
      </c>
      <c r="S163" s="124" t="e">
        <f t="shared" ref="S163" si="189">(N163/20)*100</f>
        <v>#DIV/0!</v>
      </c>
    </row>
    <row r="164" spans="2:19" x14ac:dyDescent="0.25">
      <c r="B164" s="122"/>
      <c r="C164" s="99"/>
      <c r="D164" s="23" t="s">
        <v>19</v>
      </c>
      <c r="E164" s="24"/>
      <c r="F164" s="25"/>
      <c r="G164" s="19">
        <f t="shared" si="187"/>
        <v>-5.668471942609238</v>
      </c>
      <c r="H164" s="103"/>
      <c r="I164" s="102"/>
      <c r="J164" s="26"/>
      <c r="K164" s="41"/>
      <c r="L164" s="45"/>
      <c r="M164" s="22" t="e">
        <f>((L164-F41)/F40)*20</f>
        <v>#DIV/0!</v>
      </c>
      <c r="N164" s="126"/>
      <c r="O164" s="101"/>
      <c r="P164" s="121"/>
      <c r="R164" s="123"/>
      <c r="S164" s="124"/>
    </row>
    <row r="165" spans="2:19" x14ac:dyDescent="0.25">
      <c r="B165" s="122">
        <v>1</v>
      </c>
      <c r="C165" s="98">
        <f t="shared" ref="C165" si="190">B165*60</f>
        <v>60</v>
      </c>
      <c r="D165" s="17" t="s">
        <v>18</v>
      </c>
      <c r="E165" s="18"/>
      <c r="F165" s="19"/>
      <c r="G165" s="19">
        <f t="shared" si="187"/>
        <v>-5.668471942609238</v>
      </c>
      <c r="H165" s="103">
        <f>AVERAGE(G165:G166)</f>
        <v>-5.668471942609238</v>
      </c>
      <c r="I165" s="102">
        <f>_xlfn.STDEV.P(G165,G166)</f>
        <v>0</v>
      </c>
      <c r="J165" s="20"/>
      <c r="K165" s="21"/>
      <c r="L165" s="45"/>
      <c r="M165" s="22">
        <f t="shared" ref="M165:M184" si="191">((L165-$D$11)/$D$10)*20</f>
        <v>-1.9307570071339217</v>
      </c>
      <c r="N165" s="126">
        <f>AVERAGE(M165:M166)</f>
        <v>-1.9307570071339217</v>
      </c>
      <c r="O165" s="100">
        <f t="shared" ref="O165" si="192">(N165*10^-3)*0.001*(10^6)</f>
        <v>-1.9307570071339217</v>
      </c>
      <c r="P165" s="121">
        <f>_xlfn.STDEV.P(M165:M166)</f>
        <v>0</v>
      </c>
      <c r="R165" s="123" t="e">
        <f t="shared" ref="R165" si="193">(($H$17-N165)/$H$17)*100</f>
        <v>#VALUE!</v>
      </c>
      <c r="S165" s="124">
        <f t="shared" ref="S165" si="194">(N165/20)*100</f>
        <v>-9.6537850356696087</v>
      </c>
    </row>
    <row r="166" spans="2:19" x14ac:dyDescent="0.25">
      <c r="B166" s="122"/>
      <c r="C166" s="99"/>
      <c r="D166" s="23" t="s">
        <v>19</v>
      </c>
      <c r="E166" s="24"/>
      <c r="F166" s="25"/>
      <c r="G166" s="19">
        <f t="shared" si="187"/>
        <v>-5.668471942609238</v>
      </c>
      <c r="H166" s="103"/>
      <c r="I166" s="102"/>
      <c r="J166" s="26"/>
      <c r="K166" s="27"/>
      <c r="L166" s="45"/>
      <c r="M166" s="22">
        <f t="shared" si="191"/>
        <v>-1.9307570071339217</v>
      </c>
      <c r="N166" s="126"/>
      <c r="O166" s="101"/>
      <c r="P166" s="121"/>
      <c r="R166" s="123"/>
      <c r="S166" s="124"/>
    </row>
    <row r="167" spans="2:19" x14ac:dyDescent="0.25">
      <c r="B167" s="127">
        <v>1.33</v>
      </c>
      <c r="C167" s="98">
        <v>80</v>
      </c>
      <c r="D167" s="17" t="s">
        <v>18</v>
      </c>
      <c r="E167" s="18"/>
      <c r="F167" s="19"/>
      <c r="G167" s="19">
        <f t="shared" si="187"/>
        <v>-5.668471942609238</v>
      </c>
      <c r="H167" s="103">
        <f>AVERAGE(G167:G168)</f>
        <v>-5.668471942609238</v>
      </c>
      <c r="I167" s="102">
        <f>_xlfn.STDEV.P(G167,G168)</f>
        <v>0</v>
      </c>
      <c r="J167" s="2"/>
      <c r="K167" s="21">
        <v>0.85099999999999998</v>
      </c>
      <c r="L167" s="45">
        <v>483.2</v>
      </c>
      <c r="M167" s="22">
        <f t="shared" si="191"/>
        <v>1.3366467187341518</v>
      </c>
      <c r="N167" s="126">
        <f>AVERAGE(M167:M168)</f>
        <v>1.3315752104675933</v>
      </c>
      <c r="O167" s="100">
        <f t="shared" ref="O167" si="195">(N167*10^-3)*0.001*(10^6)</f>
        <v>1.3315752104675935</v>
      </c>
      <c r="P167" s="121">
        <f>_xlfn.STDEV.P(M167:M168)</f>
        <v>5.0715082665584443E-3</v>
      </c>
      <c r="R167" s="123" t="e">
        <f t="shared" ref="R167" si="196">(($H$17-N167)/$H$17)*100</f>
        <v>#VALUE!</v>
      </c>
      <c r="S167" s="124">
        <f t="shared" ref="S167" si="197">(N167/20)*100</f>
        <v>6.6578760523379659</v>
      </c>
    </row>
    <row r="168" spans="2:19" x14ac:dyDescent="0.25">
      <c r="B168" s="127"/>
      <c r="C168" s="99"/>
      <c r="D168" s="23" t="s">
        <v>19</v>
      </c>
      <c r="E168" s="24"/>
      <c r="F168" s="25"/>
      <c r="G168" s="19">
        <f t="shared" si="187"/>
        <v>-5.668471942609238</v>
      </c>
      <c r="H168" s="103"/>
      <c r="I168" s="102"/>
      <c r="J168" s="2"/>
      <c r="K168" s="27">
        <v>0.85099999999999998</v>
      </c>
      <c r="L168" s="45">
        <v>481.7</v>
      </c>
      <c r="M168" s="22">
        <f t="shared" si="191"/>
        <v>1.3265037022010349</v>
      </c>
      <c r="N168" s="126"/>
      <c r="O168" s="101"/>
      <c r="P168" s="121"/>
      <c r="R168" s="123"/>
      <c r="S168" s="124"/>
    </row>
    <row r="169" spans="2:19" x14ac:dyDescent="0.25">
      <c r="B169" s="122">
        <v>1.66</v>
      </c>
      <c r="C169" s="98">
        <v>100</v>
      </c>
      <c r="D169" s="29" t="s">
        <v>18</v>
      </c>
      <c r="E169" s="30"/>
      <c r="F169" s="31"/>
      <c r="G169" s="19">
        <f t="shared" si="187"/>
        <v>-5.668471942609238</v>
      </c>
      <c r="H169" s="103">
        <f>AVERAGE(G169:G170)</f>
        <v>-5.668471942609238</v>
      </c>
      <c r="I169" s="102">
        <f>_xlfn.STDEV.P(G169,G170)</f>
        <v>0</v>
      </c>
      <c r="J169" s="2"/>
      <c r="K169" s="32">
        <v>0.85</v>
      </c>
      <c r="L169" s="51">
        <v>597.20000000000005</v>
      </c>
      <c r="M169" s="22">
        <f t="shared" si="191"/>
        <v>2.1075159752510402</v>
      </c>
      <c r="N169" s="101">
        <f>AVERAGE(M169:M170)</f>
        <v>2.0077763126753903</v>
      </c>
      <c r="O169" s="100">
        <f t="shared" ref="O169" si="198">(N169*10^-3)*0.001*(10^6)</f>
        <v>2.0077763126753903</v>
      </c>
      <c r="P169" s="121">
        <f>_xlfn.STDEV.P(M169:M170)</f>
        <v>9.9739662575649923E-2</v>
      </c>
      <c r="R169" s="123" t="e">
        <f t="shared" ref="R169" si="199">(($H$17-N169)/$H$17)*100</f>
        <v>#VALUE!</v>
      </c>
      <c r="S169" s="124">
        <f t="shared" ref="S169" si="200">(N169/20)*100</f>
        <v>10.038881563376952</v>
      </c>
    </row>
    <row r="170" spans="2:19" x14ac:dyDescent="0.25">
      <c r="B170" s="122"/>
      <c r="C170" s="99"/>
      <c r="D170" s="23" t="s">
        <v>19</v>
      </c>
      <c r="E170" s="24"/>
      <c r="F170" s="25"/>
      <c r="G170" s="19">
        <f t="shared" si="187"/>
        <v>-5.668471942609238</v>
      </c>
      <c r="H170" s="103"/>
      <c r="I170" s="102"/>
      <c r="J170" s="26"/>
      <c r="K170" s="27">
        <v>0.84899999999999998</v>
      </c>
      <c r="L170" s="51">
        <v>567.70000000000005</v>
      </c>
      <c r="M170" s="22">
        <f t="shared" si="191"/>
        <v>1.9080366500997403</v>
      </c>
      <c r="N170" s="101"/>
      <c r="O170" s="101"/>
      <c r="P170" s="121"/>
      <c r="R170" s="123"/>
      <c r="S170" s="124"/>
    </row>
    <row r="171" spans="2:19" x14ac:dyDescent="0.25">
      <c r="B171" s="122">
        <v>2</v>
      </c>
      <c r="C171" s="98">
        <f t="shared" ref="C171" si="201">B171*60</f>
        <v>120</v>
      </c>
      <c r="D171" s="29" t="s">
        <v>18</v>
      </c>
      <c r="E171" s="30"/>
      <c r="F171" s="31"/>
      <c r="G171" s="19">
        <f t="shared" si="187"/>
        <v>-5.668471942609238</v>
      </c>
      <c r="H171" s="103">
        <f>AVERAGE(G171:G172)</f>
        <v>-5.668471942609238</v>
      </c>
      <c r="I171" s="102">
        <f>_xlfn.STDEV.P(G171,G172)</f>
        <v>0</v>
      </c>
      <c r="J171" s="2"/>
      <c r="K171" s="32">
        <v>0.84899999999999998</v>
      </c>
      <c r="L171" s="76">
        <v>650.29999999999995</v>
      </c>
      <c r="M171" s="22">
        <f t="shared" si="191"/>
        <v>2.4665787605233795</v>
      </c>
      <c r="N171" s="101">
        <f>AVERAGE(M171:M172)</f>
        <v>2.4770598776076005</v>
      </c>
      <c r="O171" s="100">
        <f t="shared" ref="O171" si="202">(N171*10^-3)*0.001*(10^6)</f>
        <v>2.4770598776076005</v>
      </c>
      <c r="P171" s="121">
        <f>_xlfn.STDEV.P(M171:M172)</f>
        <v>1.0481117084220948E-2</v>
      </c>
      <c r="R171" s="123" t="e">
        <f t="shared" ref="R171" si="203">(($H$17-N171)/$H$17)*100</f>
        <v>#VALUE!</v>
      </c>
      <c r="S171" s="124">
        <f t="shared" ref="S171" si="204">(N171/20)*100</f>
        <v>12.385299388038003</v>
      </c>
    </row>
    <row r="172" spans="2:19" x14ac:dyDescent="0.25">
      <c r="B172" s="122"/>
      <c r="C172" s="99"/>
      <c r="D172" s="23" t="s">
        <v>19</v>
      </c>
      <c r="E172" s="24"/>
      <c r="F172" s="25"/>
      <c r="G172" s="19">
        <f t="shared" si="187"/>
        <v>-5.668471942609238</v>
      </c>
      <c r="H172" s="103"/>
      <c r="I172" s="102"/>
      <c r="J172" s="26"/>
      <c r="K172" s="27">
        <v>0.84899999999999998</v>
      </c>
      <c r="L172" s="77">
        <v>653.4</v>
      </c>
      <c r="M172" s="22">
        <f t="shared" si="191"/>
        <v>2.4875409946918214</v>
      </c>
      <c r="N172" s="101"/>
      <c r="O172" s="101"/>
      <c r="P172" s="121"/>
      <c r="R172" s="123"/>
      <c r="S172" s="124"/>
    </row>
    <row r="173" spans="2:19" x14ac:dyDescent="0.25">
      <c r="B173" s="122">
        <v>2.5</v>
      </c>
      <c r="C173" s="98">
        <f t="shared" ref="C173" si="205">B173*60</f>
        <v>150</v>
      </c>
      <c r="D173" s="29" t="s">
        <v>18</v>
      </c>
      <c r="E173" s="30"/>
      <c r="F173" s="31"/>
      <c r="G173" s="19">
        <f t="shared" si="187"/>
        <v>-5.668471942609238</v>
      </c>
      <c r="H173" s="103">
        <f>AVERAGE(G173:G174)</f>
        <v>-5.668471942609238</v>
      </c>
      <c r="I173" s="102">
        <f>_xlfn.STDEV.P(G173,G174)</f>
        <v>0</v>
      </c>
      <c r="J173" s="2"/>
      <c r="K173" s="32">
        <v>0.84899999999999998</v>
      </c>
      <c r="L173" s="76">
        <v>771.4</v>
      </c>
      <c r="M173" s="22">
        <f t="shared" si="191"/>
        <v>3.2854582952970217</v>
      </c>
      <c r="N173" s="101">
        <f>AVERAGE(M173:M174)</f>
        <v>3.1664469013084497</v>
      </c>
      <c r="O173" s="100">
        <f t="shared" ref="O173" si="206">(N173*10^-3)*0.001*(10^6)</f>
        <v>3.1664469013084502</v>
      </c>
      <c r="P173" s="121">
        <f>_xlfn.STDEV.P(M173:M174)</f>
        <v>0.11901139398857197</v>
      </c>
      <c r="R173" s="123" t="e">
        <f t="shared" ref="R173" si="207">(($H$17-N173)/$H$17)*100</f>
        <v>#VALUE!</v>
      </c>
      <c r="S173" s="124">
        <f t="shared" ref="S173" si="208">(N173/20)*100</f>
        <v>15.832234506542248</v>
      </c>
    </row>
    <row r="174" spans="2:19" x14ac:dyDescent="0.25">
      <c r="B174" s="122"/>
      <c r="C174" s="99"/>
      <c r="D174" s="23" t="s">
        <v>19</v>
      </c>
      <c r="E174" s="24"/>
      <c r="F174" s="25"/>
      <c r="G174" s="19">
        <f t="shared" si="187"/>
        <v>-5.668471942609238</v>
      </c>
      <c r="H174" s="103"/>
      <c r="I174" s="102"/>
      <c r="J174" s="26"/>
      <c r="K174" s="27">
        <v>0.84899999999999998</v>
      </c>
      <c r="L174" s="77">
        <v>736.2</v>
      </c>
      <c r="M174" s="22">
        <f t="shared" si="191"/>
        <v>3.0474355073198778</v>
      </c>
      <c r="N174" s="101"/>
      <c r="O174" s="101"/>
      <c r="P174" s="121"/>
      <c r="R174" s="123"/>
      <c r="S174" s="124"/>
    </row>
    <row r="175" spans="2:19" x14ac:dyDescent="0.25">
      <c r="B175" s="122">
        <v>3</v>
      </c>
      <c r="C175" s="98">
        <f t="shared" ref="C175" si="209">B175*60</f>
        <v>180</v>
      </c>
      <c r="D175" s="29" t="s">
        <v>18</v>
      </c>
      <c r="E175" s="30"/>
      <c r="F175" s="31"/>
      <c r="G175" s="19">
        <f t="shared" si="187"/>
        <v>-5.668471942609238</v>
      </c>
      <c r="H175" s="103">
        <f>AVERAGE(G175:G176)</f>
        <v>-5.668471942609238</v>
      </c>
      <c r="I175" s="102">
        <f>_xlfn.STDEV.P(G175,G176)</f>
        <v>0</v>
      </c>
      <c r="J175" s="2"/>
      <c r="K175" s="32">
        <v>0.84899999999999998</v>
      </c>
      <c r="L175" s="33">
        <v>836.1</v>
      </c>
      <c r="M175" s="22">
        <f t="shared" si="191"/>
        <v>3.7229604084254664</v>
      </c>
      <c r="N175" s="101">
        <f>AVERAGE(M175:M176)</f>
        <v>3.6732596274131932</v>
      </c>
      <c r="O175" s="100">
        <f t="shared" ref="O175" si="210">(N175*10^-3)*0.001*(10^6)</f>
        <v>3.6732596274131937</v>
      </c>
      <c r="P175" s="121">
        <f>_xlfn.STDEV.P(M175:M176)</f>
        <v>4.9700781012273154E-2</v>
      </c>
      <c r="R175" s="123" t="e">
        <f t="shared" ref="R175" si="211">(($H$17-N175)/$H$17)*100</f>
        <v>#VALUE!</v>
      </c>
      <c r="S175" s="124">
        <f t="shared" ref="S175" si="212">(N175/20)*100</f>
        <v>18.366298137065968</v>
      </c>
    </row>
    <row r="176" spans="2:19" x14ac:dyDescent="0.25">
      <c r="B176" s="122"/>
      <c r="C176" s="99"/>
      <c r="D176" s="23" t="s">
        <v>19</v>
      </c>
      <c r="E176" s="24"/>
      <c r="F176" s="25"/>
      <c r="G176" s="19">
        <f t="shared" si="187"/>
        <v>-5.668471942609238</v>
      </c>
      <c r="H176" s="103"/>
      <c r="I176" s="102"/>
      <c r="J176" s="26"/>
      <c r="K176" s="27">
        <v>0.84899999999999998</v>
      </c>
      <c r="L176" s="28">
        <v>821.4</v>
      </c>
      <c r="M176" s="22">
        <f t="shared" si="191"/>
        <v>3.6235588464009201</v>
      </c>
      <c r="N176" s="101"/>
      <c r="O176" s="101"/>
      <c r="P176" s="121"/>
      <c r="R176" s="123"/>
      <c r="S176" s="124"/>
    </row>
    <row r="177" spans="2:19" x14ac:dyDescent="0.25">
      <c r="B177" s="122">
        <v>3.5</v>
      </c>
      <c r="C177" s="98">
        <f t="shared" ref="C177" si="213">B177*60</f>
        <v>210</v>
      </c>
      <c r="D177" s="29" t="s">
        <v>18</v>
      </c>
      <c r="E177" s="30"/>
      <c r="F177" s="31"/>
      <c r="G177" s="19">
        <f t="shared" si="187"/>
        <v>-5.668471942609238</v>
      </c>
      <c r="H177" s="103">
        <f>AVERAGE(G177:G178)</f>
        <v>-5.668471942609238</v>
      </c>
      <c r="I177" s="102">
        <f>_xlfn.STDEV.P(G177,G178)</f>
        <v>0</v>
      </c>
      <c r="J177" s="2"/>
      <c r="K177" s="32">
        <v>0.84899999999999998</v>
      </c>
      <c r="L177" s="33">
        <v>897.6</v>
      </c>
      <c r="M177" s="22">
        <f t="shared" si="191"/>
        <v>4.138824086283261</v>
      </c>
      <c r="N177" s="101">
        <f>AVERAGE(M177:M178)</f>
        <v>3.8199952665922847</v>
      </c>
      <c r="O177" s="100">
        <f t="shared" ref="O177" si="214">(N177*10^-3)*0.001*(10^6)</f>
        <v>3.8199952665922847</v>
      </c>
      <c r="P177" s="121">
        <f>_xlfn.STDEV.P(M177:M178)</f>
        <v>0.3188288196909761</v>
      </c>
      <c r="R177" s="123" t="e">
        <f t="shared" ref="R177" si="215">(($H$17-N177)/$H$17)*100</f>
        <v>#VALUE!</v>
      </c>
      <c r="S177" s="124">
        <f t="shared" ref="S177" si="216">(N177/20)*100</f>
        <v>19.099976332961425</v>
      </c>
    </row>
    <row r="178" spans="2:19" x14ac:dyDescent="0.25">
      <c r="B178" s="122"/>
      <c r="C178" s="99"/>
      <c r="D178" s="23" t="s">
        <v>19</v>
      </c>
      <c r="E178" s="24"/>
      <c r="F178" s="25"/>
      <c r="G178" s="19">
        <f t="shared" si="187"/>
        <v>-5.668471942609238</v>
      </c>
      <c r="H178" s="103"/>
      <c r="I178" s="102"/>
      <c r="J178" s="26"/>
      <c r="K178" s="27">
        <v>0.84899999999999998</v>
      </c>
      <c r="L178" s="28">
        <v>803.3</v>
      </c>
      <c r="M178" s="22">
        <f t="shared" si="191"/>
        <v>3.5011664469013088</v>
      </c>
      <c r="N178" s="101"/>
      <c r="O178" s="101"/>
      <c r="P178" s="121"/>
      <c r="R178" s="123"/>
      <c r="S178" s="124"/>
    </row>
    <row r="179" spans="2:19" x14ac:dyDescent="0.25">
      <c r="B179" s="122">
        <v>4</v>
      </c>
      <c r="C179" s="98">
        <f t="shared" ref="C179" si="217">B179*60</f>
        <v>240</v>
      </c>
      <c r="D179" s="29" t="s">
        <v>18</v>
      </c>
      <c r="E179" s="30"/>
      <c r="F179" s="31"/>
      <c r="G179" s="19">
        <f t="shared" si="187"/>
        <v>-5.668471942609238</v>
      </c>
      <c r="H179" s="103">
        <f>AVERAGE(G179:G180)</f>
        <v>-5.668471942609238</v>
      </c>
      <c r="I179" s="102">
        <f>_xlfn.STDEV.P(G179,G180)</f>
        <v>0</v>
      </c>
      <c r="J179" s="2"/>
      <c r="K179" s="32">
        <v>0.84899999999999998</v>
      </c>
      <c r="L179" s="33">
        <v>939.8</v>
      </c>
      <c r="M179" s="22">
        <f t="shared" si="191"/>
        <v>4.424180951414951</v>
      </c>
      <c r="N179" s="101">
        <f>AVERAGE(M179:M180)</f>
        <v>4.2260540284680665</v>
      </c>
      <c r="O179" s="100">
        <f t="shared" ref="O179" si="218">(N179*10^-3)*0.001*(10^6)</f>
        <v>4.2260540284680665</v>
      </c>
      <c r="P179" s="121">
        <f>_xlfn.STDEV.P(M179:M180)</f>
        <v>0.19812692294688405</v>
      </c>
      <c r="R179" s="123" t="e">
        <f t="shared" ref="R179" si="219">(($H$17-N179)/$H$17)*100</f>
        <v>#VALUE!</v>
      </c>
      <c r="S179" s="124">
        <f t="shared" ref="S179" si="220">(N179/20)*100</f>
        <v>21.130270142340333</v>
      </c>
    </row>
    <row r="180" spans="2:19" x14ac:dyDescent="0.25">
      <c r="B180" s="122"/>
      <c r="C180" s="99"/>
      <c r="D180" s="23" t="s">
        <v>19</v>
      </c>
      <c r="E180" s="24"/>
      <c r="F180" s="25"/>
      <c r="G180" s="19">
        <f t="shared" si="187"/>
        <v>-5.668471942609238</v>
      </c>
      <c r="H180" s="103"/>
      <c r="I180" s="102"/>
      <c r="J180" s="26"/>
      <c r="K180" s="27">
        <v>0.84899999999999998</v>
      </c>
      <c r="L180" s="28">
        <v>881.2</v>
      </c>
      <c r="M180" s="22">
        <f t="shared" si="191"/>
        <v>4.0279271055211829</v>
      </c>
      <c r="N180" s="101"/>
      <c r="O180" s="101"/>
      <c r="P180" s="121"/>
      <c r="R180" s="123"/>
      <c r="S180" s="124"/>
    </row>
    <row r="181" spans="2:19" x14ac:dyDescent="0.25">
      <c r="B181" s="127">
        <v>20</v>
      </c>
      <c r="C181" s="98">
        <f t="shared" ref="C181" si="221">B181*60</f>
        <v>1200</v>
      </c>
      <c r="D181" s="29" t="s">
        <v>18</v>
      </c>
      <c r="E181" s="30"/>
      <c r="F181" s="31"/>
      <c r="G181" s="19">
        <f t="shared" si="187"/>
        <v>-5.668471942609238</v>
      </c>
      <c r="H181" s="103">
        <f>AVERAGE(G181:G182)</f>
        <v>-5.668471942609238</v>
      </c>
      <c r="I181" s="102">
        <f>_xlfn.STDEV.P(G181,G182)</f>
        <v>0</v>
      </c>
      <c r="J181" s="2"/>
      <c r="K181" s="32">
        <v>0.84699999999999998</v>
      </c>
      <c r="L181" s="33">
        <v>1577.3</v>
      </c>
      <c r="M181" s="22">
        <f t="shared" si="191"/>
        <v>8.7349629779896549</v>
      </c>
      <c r="N181" s="101">
        <f>AVERAGE(M181:M182)</f>
        <v>8.5040403015856931</v>
      </c>
      <c r="O181" s="100">
        <f t="shared" ref="O181" si="222">(N181*10^-3)*0.001*(10^6)</f>
        <v>8.5040403015856931</v>
      </c>
      <c r="P181" s="121">
        <f>_xlfn.STDEV.P(M181:M182)</f>
        <v>0.23092267640396269</v>
      </c>
      <c r="R181" s="123" t="e">
        <f t="shared" ref="R181" si="223">(($H$17-N181)/$H$17)*100</f>
        <v>#VALUE!</v>
      </c>
      <c r="S181" s="124">
        <f t="shared" ref="S181" si="224">(N181/20)*100</f>
        <v>42.520201507928469</v>
      </c>
    </row>
    <row r="182" spans="2:19" x14ac:dyDescent="0.25">
      <c r="B182" s="127"/>
      <c r="C182" s="99"/>
      <c r="D182" s="23" t="s">
        <v>19</v>
      </c>
      <c r="E182" s="24"/>
      <c r="F182" s="25"/>
      <c r="G182" s="19">
        <f t="shared" si="187"/>
        <v>-5.668471942609238</v>
      </c>
      <c r="H182" s="103"/>
      <c r="I182" s="102"/>
      <c r="J182" s="26"/>
      <c r="K182" s="27">
        <v>0.84699999999999998</v>
      </c>
      <c r="L182" s="28">
        <v>1509</v>
      </c>
      <c r="M182" s="22">
        <f t="shared" si="191"/>
        <v>8.2731176251817296</v>
      </c>
      <c r="N182" s="101"/>
      <c r="O182" s="101"/>
      <c r="P182" s="121"/>
      <c r="R182" s="123"/>
      <c r="S182" s="124"/>
    </row>
    <row r="183" spans="2:19" x14ac:dyDescent="0.25">
      <c r="B183" s="127">
        <v>24</v>
      </c>
      <c r="C183" s="98">
        <f t="shared" ref="C183" si="225">B183*60</f>
        <v>1440</v>
      </c>
      <c r="D183" s="29" t="s">
        <v>18</v>
      </c>
      <c r="E183" s="30"/>
      <c r="F183" s="31"/>
      <c r="G183" s="19">
        <f t="shared" si="187"/>
        <v>-5.668471942609238</v>
      </c>
      <c r="H183" s="103">
        <f>AVERAGE(G183:G184)</f>
        <v>-5.668471942609238</v>
      </c>
      <c r="I183" s="102">
        <f>_xlfn.STDEV.P(G183,G184)</f>
        <v>0</v>
      </c>
      <c r="J183" s="2"/>
      <c r="K183" s="32">
        <v>0.84799999999999998</v>
      </c>
      <c r="L183" s="33">
        <v>1666.3</v>
      </c>
      <c r="M183" s="22">
        <f t="shared" si="191"/>
        <v>9.3367819589545924</v>
      </c>
      <c r="N183" s="101">
        <f>AVERAGE(M183:M184)</f>
        <v>8.9909050951753056</v>
      </c>
      <c r="O183" s="100">
        <f t="shared" ref="O183" si="226">(N183*10^-3)*0.001*(10^6)</f>
        <v>8.9909050951753056</v>
      </c>
      <c r="P183" s="121">
        <f>_xlfn.STDEV.P(M183:M184)</f>
        <v>0.34587686377928684</v>
      </c>
      <c r="R183" s="123" t="e">
        <f t="shared" ref="R183" si="227">(($H$17-N183)/$H$17)*100</f>
        <v>#VALUE!</v>
      </c>
      <c r="S183" s="124">
        <f t="shared" ref="S183" si="228">(N183/20)*100</f>
        <v>44.95452547587653</v>
      </c>
    </row>
    <row r="184" spans="2:19" x14ac:dyDescent="0.25">
      <c r="B184" s="127"/>
      <c r="C184" s="99"/>
      <c r="D184" s="23" t="s">
        <v>19</v>
      </c>
      <c r="E184" s="24"/>
      <c r="F184" s="25"/>
      <c r="G184" s="61">
        <f t="shared" si="187"/>
        <v>-5.668471942609238</v>
      </c>
      <c r="H184" s="103"/>
      <c r="I184" s="102"/>
      <c r="J184" s="26"/>
      <c r="K184" s="27">
        <v>0.84899999999999998</v>
      </c>
      <c r="L184" s="28">
        <v>1564</v>
      </c>
      <c r="M184" s="53">
        <f t="shared" si="191"/>
        <v>8.6450282313960187</v>
      </c>
      <c r="N184" s="101"/>
      <c r="O184" s="101"/>
      <c r="P184" s="121"/>
      <c r="R184" s="123"/>
      <c r="S184" s="124"/>
    </row>
    <row r="187" spans="2:19" ht="15.75" x14ac:dyDescent="0.25">
      <c r="B187" s="128" t="s">
        <v>64</v>
      </c>
      <c r="C187" s="128"/>
      <c r="D187" s="128"/>
      <c r="E187" s="128"/>
      <c r="F187" s="128"/>
      <c r="M187" s="2"/>
      <c r="N187" s="2"/>
      <c r="O187" s="2"/>
    </row>
    <row r="188" spans="2:19" x14ac:dyDescent="0.25">
      <c r="M188" s="2"/>
      <c r="N188" s="2"/>
      <c r="O188" s="2"/>
    </row>
    <row r="189" spans="2:19" x14ac:dyDescent="0.25">
      <c r="B189" s="122" t="s">
        <v>7</v>
      </c>
      <c r="C189" s="98" t="s">
        <v>44</v>
      </c>
      <c r="D189" s="129" t="s">
        <v>8</v>
      </c>
      <c r="E189" s="116" t="s">
        <v>9</v>
      </c>
      <c r="F189" s="116"/>
      <c r="G189" s="116"/>
      <c r="H189" s="116"/>
      <c r="I189" s="116"/>
      <c r="J189" s="5"/>
      <c r="K189" s="117" t="s">
        <v>4</v>
      </c>
      <c r="L189" s="117"/>
      <c r="M189" s="117"/>
      <c r="N189" s="117"/>
      <c r="O189" s="117"/>
      <c r="P189" s="117"/>
      <c r="R189" s="6" t="s">
        <v>10</v>
      </c>
      <c r="S189" s="7" t="s">
        <v>11</v>
      </c>
    </row>
    <row r="190" spans="2:19" x14ac:dyDescent="0.25">
      <c r="B190" s="122"/>
      <c r="C190" s="99"/>
      <c r="D190" s="129"/>
      <c r="E190" s="8" t="s">
        <v>12</v>
      </c>
      <c r="F190" s="9" t="s">
        <v>13</v>
      </c>
      <c r="G190" s="9" t="s">
        <v>14</v>
      </c>
      <c r="H190" s="9" t="s">
        <v>15</v>
      </c>
      <c r="I190" s="10" t="s">
        <v>16</v>
      </c>
      <c r="J190" s="11"/>
      <c r="K190" s="12" t="s">
        <v>12</v>
      </c>
      <c r="L190" s="13" t="s">
        <v>13</v>
      </c>
      <c r="M190" s="13" t="s">
        <v>14</v>
      </c>
      <c r="N190" s="13" t="s">
        <v>17</v>
      </c>
      <c r="O190" s="60" t="s">
        <v>46</v>
      </c>
      <c r="P190" s="14" t="s">
        <v>16</v>
      </c>
      <c r="R190" s="15"/>
      <c r="S190" s="16"/>
    </row>
    <row r="191" spans="2:19" x14ac:dyDescent="0.25">
      <c r="B191" s="122">
        <v>0</v>
      </c>
      <c r="C191" s="98">
        <f>B191*60</f>
        <v>0</v>
      </c>
      <c r="D191" s="17" t="s">
        <v>18</v>
      </c>
      <c r="E191" s="18"/>
      <c r="F191" s="19"/>
      <c r="G191" s="19">
        <f t="shared" ref="G191:G214" si="229">((F191-$B$11)/$B$10)*20</f>
        <v>-5.668471942609238</v>
      </c>
      <c r="H191" s="103">
        <f>AVERAGE(G191:G192)</f>
        <v>-5.668471942609238</v>
      </c>
      <c r="I191" s="102">
        <f>_xlfn.STDEV.P(G191,G192)</f>
        <v>0</v>
      </c>
      <c r="J191" s="20"/>
      <c r="K191" s="21"/>
      <c r="L191" s="22"/>
      <c r="M191" s="22">
        <f>((L191-$D$11)/$D$10)*20</f>
        <v>-1.9307570071339217</v>
      </c>
      <c r="N191" s="126">
        <f>AVERAGE(M191:M192)</f>
        <v>-1.9307570071339217</v>
      </c>
      <c r="O191" s="100">
        <v>0</v>
      </c>
      <c r="P191" s="121">
        <f>_xlfn.STDEV.P(M191:M192)</f>
        <v>0</v>
      </c>
      <c r="R191" s="123">
        <f>((H191-N191)/H191)*100</f>
        <v>65.938668715626022</v>
      </c>
      <c r="S191" s="124">
        <f>(N191/20)*100</f>
        <v>-9.6537850356696087</v>
      </c>
    </row>
    <row r="192" spans="2:19" x14ac:dyDescent="0.25">
      <c r="B192" s="122"/>
      <c r="C192" s="99"/>
      <c r="D192" s="23" t="s">
        <v>19</v>
      </c>
      <c r="E192" s="24"/>
      <c r="F192" s="25"/>
      <c r="G192" s="19">
        <f t="shared" si="229"/>
        <v>-5.668471942609238</v>
      </c>
      <c r="H192" s="103"/>
      <c r="I192" s="102"/>
      <c r="J192" s="26"/>
      <c r="K192" s="27"/>
      <c r="L192" s="28"/>
      <c r="M192" s="22">
        <f>((L192-$D$11)/$D$10)*20</f>
        <v>-1.9307570071339217</v>
      </c>
      <c r="N192" s="126"/>
      <c r="O192" s="101"/>
      <c r="P192" s="121"/>
      <c r="R192" s="123"/>
      <c r="S192" s="124"/>
    </row>
    <row r="193" spans="2:19" x14ac:dyDescent="0.25">
      <c r="B193" s="122">
        <v>0.75</v>
      </c>
      <c r="C193" s="98">
        <f t="shared" ref="C193" si="230">B193*60</f>
        <v>45</v>
      </c>
      <c r="D193" s="17" t="s">
        <v>18</v>
      </c>
      <c r="E193" s="18"/>
      <c r="F193" s="19"/>
      <c r="G193" s="19">
        <f t="shared" si="229"/>
        <v>-5.668471942609238</v>
      </c>
      <c r="H193" s="103">
        <f>AVERAGE(G193:G194)</f>
        <v>-5.668471942609238</v>
      </c>
      <c r="I193" s="102">
        <f>_xlfn.STDEV.P(G193,G194)</f>
        <v>0</v>
      </c>
      <c r="J193" s="20"/>
      <c r="K193" s="21">
        <v>0.84799999999999998</v>
      </c>
      <c r="L193" s="51">
        <v>461.8</v>
      </c>
      <c r="M193" s="22">
        <f>((L193-$D$11)/$D$10)*20</f>
        <v>1.1919396828616833</v>
      </c>
      <c r="N193" s="126" t="e">
        <f>AVERAGE(M193:M194)</f>
        <v>#DIV/0!</v>
      </c>
      <c r="O193" s="100" t="e">
        <f>(N193*10^-3)*0.001*(10^6)</f>
        <v>#DIV/0!</v>
      </c>
      <c r="P193" s="121" t="e">
        <f>_xlfn.STDEV.P(M193:M194)</f>
        <v>#DIV/0!</v>
      </c>
      <c r="R193" s="123" t="e">
        <f>(($H$17-N193)/$H$17)*100</f>
        <v>#VALUE!</v>
      </c>
      <c r="S193" s="124" t="e">
        <f t="shared" ref="S193" si="231">(N193/20)*100</f>
        <v>#DIV/0!</v>
      </c>
    </row>
    <row r="194" spans="2:19" x14ac:dyDescent="0.25">
      <c r="B194" s="122"/>
      <c r="C194" s="99"/>
      <c r="D194" s="23" t="s">
        <v>19</v>
      </c>
      <c r="E194" s="24"/>
      <c r="F194" s="25"/>
      <c r="G194" s="19">
        <f t="shared" si="229"/>
        <v>-5.668471942609238</v>
      </c>
      <c r="H194" s="103"/>
      <c r="I194" s="102"/>
      <c r="J194" s="26"/>
      <c r="K194" s="41">
        <v>0.84699999999999998</v>
      </c>
      <c r="L194" s="51">
        <v>416.4</v>
      </c>
      <c r="M194" s="22" t="e">
        <f>((L194-F71)/F70)*20</f>
        <v>#DIV/0!</v>
      </c>
      <c r="N194" s="126"/>
      <c r="O194" s="101"/>
      <c r="P194" s="121"/>
      <c r="R194" s="123"/>
      <c r="S194" s="124"/>
    </row>
    <row r="195" spans="2:19" x14ac:dyDescent="0.25">
      <c r="B195" s="122">
        <v>1</v>
      </c>
      <c r="C195" s="98">
        <f t="shared" ref="C195" si="232">B195*60</f>
        <v>60</v>
      </c>
      <c r="D195" s="17" t="s">
        <v>18</v>
      </c>
      <c r="E195" s="18"/>
      <c r="F195" s="19"/>
      <c r="G195" s="19">
        <f t="shared" si="229"/>
        <v>-5.668471942609238</v>
      </c>
      <c r="H195" s="103">
        <f>AVERAGE(G195:G196)</f>
        <v>-5.668471942609238</v>
      </c>
      <c r="I195" s="102">
        <f>_xlfn.STDEV.P(G195,G196)</f>
        <v>0</v>
      </c>
      <c r="J195" s="20"/>
      <c r="K195" s="21">
        <v>0.84799999999999998</v>
      </c>
      <c r="L195" s="51">
        <v>562.70000000000005</v>
      </c>
      <c r="M195" s="22">
        <f t="shared" ref="M195:M214" si="233">((L195-$D$11)/$D$10)*20</f>
        <v>1.8742265949893504</v>
      </c>
      <c r="N195" s="126">
        <f>AVERAGE(M195:M196)</f>
        <v>1.8143827974439604</v>
      </c>
      <c r="O195" s="100">
        <f t="shared" ref="O195" si="234">(N195*10^-3)*0.001*(10^6)</f>
        <v>1.8143827974439606</v>
      </c>
      <c r="P195" s="121">
        <f>_xlfn.STDEV.P(M195:M196)</f>
        <v>5.9843797545390043E-2</v>
      </c>
      <c r="R195" s="123" t="e">
        <f t="shared" ref="R195" si="235">(($H$17-N195)/$H$17)*100</f>
        <v>#VALUE!</v>
      </c>
      <c r="S195" s="124">
        <f t="shared" ref="S195" si="236">(N195/20)*100</f>
        <v>9.0719139872198014</v>
      </c>
    </row>
    <row r="196" spans="2:19" x14ac:dyDescent="0.25">
      <c r="B196" s="122"/>
      <c r="C196" s="99"/>
      <c r="D196" s="23" t="s">
        <v>19</v>
      </c>
      <c r="E196" s="24"/>
      <c r="F196" s="25"/>
      <c r="G196" s="19">
        <f t="shared" si="229"/>
        <v>-5.668471942609238</v>
      </c>
      <c r="H196" s="103"/>
      <c r="I196" s="102"/>
      <c r="J196" s="26"/>
      <c r="K196" s="27">
        <v>0.84699999999999998</v>
      </c>
      <c r="L196" s="51">
        <v>545</v>
      </c>
      <c r="M196" s="22">
        <f t="shared" si="233"/>
        <v>1.7545389998985703</v>
      </c>
      <c r="N196" s="126"/>
      <c r="O196" s="101"/>
      <c r="P196" s="121"/>
      <c r="R196" s="123"/>
      <c r="S196" s="124"/>
    </row>
    <row r="197" spans="2:19" x14ac:dyDescent="0.25">
      <c r="B197" s="127">
        <v>1.33</v>
      </c>
      <c r="C197" s="98">
        <v>80</v>
      </c>
      <c r="D197" s="17" t="s">
        <v>18</v>
      </c>
      <c r="E197" s="18"/>
      <c r="F197" s="19"/>
      <c r="G197" s="19">
        <f t="shared" si="229"/>
        <v>-5.668471942609238</v>
      </c>
      <c r="H197" s="103">
        <f>AVERAGE(G197:G198)</f>
        <v>-5.668471942609238</v>
      </c>
      <c r="I197" s="102">
        <f>_xlfn.STDEV.P(G197,G198)</f>
        <v>0</v>
      </c>
      <c r="J197" s="2"/>
      <c r="K197" s="21">
        <v>0.84799999999999998</v>
      </c>
      <c r="L197" s="51">
        <v>664.8</v>
      </c>
      <c r="M197" s="22">
        <f t="shared" si="233"/>
        <v>2.5646279203435101</v>
      </c>
      <c r="N197" s="126">
        <f>AVERAGE(M197:M198)</f>
        <v>2.6150049024579913</v>
      </c>
      <c r="O197" s="100">
        <f t="shared" ref="O197" si="237">(N197*10^-3)*0.001*(10^6)</f>
        <v>2.6150049024579913</v>
      </c>
      <c r="P197" s="121">
        <f>_xlfn.STDEV.P(M197:M198)</f>
        <v>5.0376982114481272E-2</v>
      </c>
      <c r="R197" s="123" t="e">
        <f t="shared" ref="R197" si="238">(($H$17-N197)/$H$17)*100</f>
        <v>#VALUE!</v>
      </c>
      <c r="S197" s="124">
        <f t="shared" ref="S197" si="239">(N197/20)*100</f>
        <v>13.075024512289957</v>
      </c>
    </row>
    <row r="198" spans="2:19" x14ac:dyDescent="0.25">
      <c r="B198" s="127"/>
      <c r="C198" s="99"/>
      <c r="D198" s="23" t="s">
        <v>19</v>
      </c>
      <c r="E198" s="24"/>
      <c r="F198" s="25"/>
      <c r="G198" s="19">
        <f t="shared" si="229"/>
        <v>-5.668471942609238</v>
      </c>
      <c r="H198" s="103"/>
      <c r="I198" s="102"/>
      <c r="J198" s="2"/>
      <c r="K198" s="27">
        <v>0.84799999999999998</v>
      </c>
      <c r="L198" s="51">
        <v>679.7</v>
      </c>
      <c r="M198" s="22">
        <f t="shared" si="233"/>
        <v>2.6653818845724726</v>
      </c>
      <c r="N198" s="126"/>
      <c r="O198" s="101"/>
      <c r="P198" s="121"/>
      <c r="R198" s="123"/>
      <c r="S198" s="124"/>
    </row>
    <row r="199" spans="2:19" x14ac:dyDescent="0.25">
      <c r="B199" s="122">
        <v>1.66</v>
      </c>
      <c r="C199" s="98">
        <v>100</v>
      </c>
      <c r="D199" s="29" t="s">
        <v>18</v>
      </c>
      <c r="E199" s="30"/>
      <c r="F199" s="31"/>
      <c r="G199" s="19">
        <f t="shared" si="229"/>
        <v>-5.668471942609238</v>
      </c>
      <c r="H199" s="103">
        <f>AVERAGE(G199:G200)</f>
        <v>-5.668471942609238</v>
      </c>
      <c r="I199" s="102">
        <f>_xlfn.STDEV.P(G199,G200)</f>
        <v>0</v>
      </c>
      <c r="J199" s="2"/>
      <c r="K199" s="32">
        <v>0.84799999999999998</v>
      </c>
      <c r="L199" s="51">
        <v>822.8</v>
      </c>
      <c r="M199" s="22">
        <f t="shared" si="233"/>
        <v>3.6330256618318293</v>
      </c>
      <c r="N199" s="101">
        <f>AVERAGE(M199:M200)</f>
        <v>3.3686310308685807</v>
      </c>
      <c r="O199" s="100">
        <f t="shared" ref="O199" si="240">(N199*10^-3)*0.001*(10^6)</f>
        <v>3.3686310308685807</v>
      </c>
      <c r="P199" s="121">
        <f>_xlfn.STDEV.P(M199:M200)</f>
        <v>0.26439463096324856</v>
      </c>
      <c r="R199" s="123" t="e">
        <f t="shared" ref="R199" si="241">(($H$17-N199)/$H$17)*100</f>
        <v>#VALUE!</v>
      </c>
      <c r="S199" s="124">
        <f t="shared" ref="S199" si="242">(N199/20)*100</f>
        <v>16.843155154342902</v>
      </c>
    </row>
    <row r="200" spans="2:19" x14ac:dyDescent="0.25">
      <c r="B200" s="122"/>
      <c r="C200" s="99"/>
      <c r="D200" s="23" t="s">
        <v>19</v>
      </c>
      <c r="E200" s="24"/>
      <c r="F200" s="25"/>
      <c r="G200" s="19">
        <f t="shared" si="229"/>
        <v>-5.668471942609238</v>
      </c>
      <c r="H200" s="103"/>
      <c r="I200" s="102"/>
      <c r="J200" s="26"/>
      <c r="K200" s="27">
        <v>0.84799999999999998</v>
      </c>
      <c r="L200" s="51">
        <v>744.6</v>
      </c>
      <c r="M200" s="22">
        <f t="shared" si="233"/>
        <v>3.1042363999053322</v>
      </c>
      <c r="N200" s="101"/>
      <c r="O200" s="101"/>
      <c r="P200" s="121"/>
      <c r="R200" s="123"/>
      <c r="S200" s="124"/>
    </row>
    <row r="201" spans="2:19" x14ac:dyDescent="0.25">
      <c r="B201" s="122">
        <v>2</v>
      </c>
      <c r="C201" s="98">
        <f t="shared" ref="C201" si="243">B201*60</f>
        <v>120</v>
      </c>
      <c r="D201" s="29" t="s">
        <v>18</v>
      </c>
      <c r="E201" s="30"/>
      <c r="F201" s="31"/>
      <c r="G201" s="19">
        <f t="shared" si="229"/>
        <v>-5.668471942609238</v>
      </c>
      <c r="H201" s="103">
        <f>AVERAGE(G201:G202)</f>
        <v>-5.668471942609238</v>
      </c>
      <c r="I201" s="102">
        <f>_xlfn.STDEV.P(G201,G202)</f>
        <v>0</v>
      </c>
      <c r="J201" s="2"/>
      <c r="K201" s="32">
        <v>0.84799999999999998</v>
      </c>
      <c r="L201" s="76">
        <v>869.4</v>
      </c>
      <c r="M201" s="22">
        <f t="shared" si="233"/>
        <v>3.9481353754606623</v>
      </c>
      <c r="N201" s="101">
        <f>AVERAGE(M201:M202)</f>
        <v>3.8308144842276097</v>
      </c>
      <c r="O201" s="100">
        <f t="shared" ref="O201" si="244">(N201*10^-3)*0.001*(10^6)</f>
        <v>3.8308144842276097</v>
      </c>
      <c r="P201" s="121">
        <f>_xlfn.STDEV.P(M201:M202)</f>
        <v>0.11732089123305256</v>
      </c>
      <c r="R201" s="123" t="e">
        <f t="shared" ref="R201" si="245">(($H$17-N201)/$H$17)*100</f>
        <v>#VALUE!</v>
      </c>
      <c r="S201" s="124">
        <f t="shared" ref="S201" si="246">(N201/20)*100</f>
        <v>19.15407242113805</v>
      </c>
    </row>
    <row r="202" spans="2:19" x14ac:dyDescent="0.25">
      <c r="B202" s="122"/>
      <c r="C202" s="99"/>
      <c r="D202" s="23" t="s">
        <v>19</v>
      </c>
      <c r="E202" s="24"/>
      <c r="F202" s="25"/>
      <c r="G202" s="19">
        <f t="shared" si="229"/>
        <v>-5.668471942609238</v>
      </c>
      <c r="H202" s="103"/>
      <c r="I202" s="102"/>
      <c r="J202" s="26"/>
      <c r="K202" s="27">
        <v>0.84799999999999998</v>
      </c>
      <c r="L202" s="77">
        <v>834.7</v>
      </c>
      <c r="M202" s="22">
        <f t="shared" si="233"/>
        <v>3.7134935929945572</v>
      </c>
      <c r="N202" s="101"/>
      <c r="O202" s="101"/>
      <c r="P202" s="121"/>
      <c r="R202" s="123"/>
      <c r="S202" s="124"/>
    </row>
    <row r="203" spans="2:19" x14ac:dyDescent="0.25">
      <c r="B203" s="122">
        <v>2.5</v>
      </c>
      <c r="C203" s="98">
        <f t="shared" ref="C203" si="247">B203*60</f>
        <v>150</v>
      </c>
      <c r="D203" s="29" t="s">
        <v>18</v>
      </c>
      <c r="E203" s="30"/>
      <c r="F203" s="31"/>
      <c r="G203" s="19">
        <f t="shared" si="229"/>
        <v>-5.668471942609238</v>
      </c>
      <c r="H203" s="103">
        <f>AVERAGE(G203:G204)</f>
        <v>-5.668471942609238</v>
      </c>
      <c r="I203" s="102">
        <f>_xlfn.STDEV.P(G203,G204)</f>
        <v>0</v>
      </c>
      <c r="J203" s="2"/>
      <c r="K203" s="32">
        <v>0.84799999999999998</v>
      </c>
      <c r="L203" s="76">
        <v>950.4</v>
      </c>
      <c r="M203" s="22">
        <f t="shared" si="233"/>
        <v>4.4958582682489778</v>
      </c>
      <c r="N203" s="101">
        <f>AVERAGE(M203:M204)</f>
        <v>4.3852993880380033</v>
      </c>
      <c r="O203" s="100">
        <f t="shared" ref="O203" si="248">(N203*10^-3)*0.001*(10^6)</f>
        <v>4.3852993880380033</v>
      </c>
      <c r="P203" s="121">
        <f>_xlfn.STDEV.P(M203:M204)</f>
        <v>0.11055888021097493</v>
      </c>
      <c r="R203" s="123" t="e">
        <f t="shared" ref="R203" si="249">(($H$17-N203)/$H$17)*100</f>
        <v>#VALUE!</v>
      </c>
      <c r="S203" s="124">
        <f t="shared" ref="S203" si="250">(N203/20)*100</f>
        <v>21.926496940190017</v>
      </c>
    </row>
    <row r="204" spans="2:19" x14ac:dyDescent="0.25">
      <c r="B204" s="122"/>
      <c r="C204" s="99"/>
      <c r="D204" s="23" t="s">
        <v>19</v>
      </c>
      <c r="E204" s="24"/>
      <c r="F204" s="25"/>
      <c r="G204" s="19">
        <f t="shared" si="229"/>
        <v>-5.668471942609238</v>
      </c>
      <c r="H204" s="103"/>
      <c r="I204" s="102"/>
      <c r="J204" s="26"/>
      <c r="K204" s="27">
        <v>0.84799999999999998</v>
      </c>
      <c r="L204" s="77">
        <v>917.7</v>
      </c>
      <c r="M204" s="22">
        <f t="shared" si="233"/>
        <v>4.274740507827028</v>
      </c>
      <c r="N204" s="101"/>
      <c r="O204" s="101"/>
      <c r="P204" s="121"/>
      <c r="R204" s="123"/>
      <c r="S204" s="124"/>
    </row>
    <row r="205" spans="2:19" x14ac:dyDescent="0.25">
      <c r="B205" s="122">
        <v>3</v>
      </c>
      <c r="C205" s="98">
        <f t="shared" ref="C205" si="251">B205*60</f>
        <v>180</v>
      </c>
      <c r="D205" s="29" t="s">
        <v>18</v>
      </c>
      <c r="E205" s="30"/>
      <c r="F205" s="31"/>
      <c r="G205" s="19">
        <f t="shared" si="229"/>
        <v>-5.668471942609238</v>
      </c>
      <c r="H205" s="103">
        <f>AVERAGE(G205:G206)</f>
        <v>-5.668471942609238</v>
      </c>
      <c r="I205" s="102">
        <f>_xlfn.STDEV.P(G205,G206)</f>
        <v>0</v>
      </c>
      <c r="J205" s="2"/>
      <c r="K205" s="32">
        <v>0.84799999999999998</v>
      </c>
      <c r="L205" s="33">
        <v>1040.9000000000001</v>
      </c>
      <c r="M205" s="22">
        <f t="shared" si="233"/>
        <v>5.1078202657470335</v>
      </c>
      <c r="N205" s="101">
        <f>AVERAGE(M205:M206)</f>
        <v>4.8035297697535251</v>
      </c>
      <c r="O205" s="100">
        <f t="shared" ref="O205" si="252">(N205*10^-3)*0.001*(10^6)</f>
        <v>4.8035297697535242</v>
      </c>
      <c r="P205" s="121">
        <f>_xlfn.STDEV.P(M205:M206)</f>
        <v>0.30429049599350844</v>
      </c>
      <c r="R205" s="123" t="e">
        <f t="shared" ref="R205" si="253">(($H$17-N205)/$H$17)*100</f>
        <v>#VALUE!</v>
      </c>
      <c r="S205" s="124">
        <f t="shared" ref="S205" si="254">(N205/20)*100</f>
        <v>24.017648848767625</v>
      </c>
    </row>
    <row r="206" spans="2:19" x14ac:dyDescent="0.25">
      <c r="B206" s="122"/>
      <c r="C206" s="99"/>
      <c r="D206" s="23" t="s">
        <v>19</v>
      </c>
      <c r="E206" s="24"/>
      <c r="F206" s="25"/>
      <c r="G206" s="19">
        <f t="shared" si="229"/>
        <v>-5.668471942609238</v>
      </c>
      <c r="H206" s="103"/>
      <c r="I206" s="102"/>
      <c r="J206" s="26"/>
      <c r="K206" s="27">
        <v>0.84799999999999998</v>
      </c>
      <c r="L206" s="28">
        <v>950.9</v>
      </c>
      <c r="M206" s="22">
        <f t="shared" si="233"/>
        <v>4.4992392737600166</v>
      </c>
      <c r="N206" s="101"/>
      <c r="O206" s="101"/>
      <c r="P206" s="121"/>
      <c r="R206" s="123"/>
      <c r="S206" s="124"/>
    </row>
    <row r="207" spans="2:19" x14ac:dyDescent="0.25">
      <c r="B207" s="122">
        <v>3.5</v>
      </c>
      <c r="C207" s="98">
        <f t="shared" ref="C207" si="255">B207*60</f>
        <v>210</v>
      </c>
      <c r="D207" s="29" t="s">
        <v>18</v>
      </c>
      <c r="E207" s="30"/>
      <c r="F207" s="31"/>
      <c r="G207" s="19">
        <f t="shared" si="229"/>
        <v>-5.668471942609238</v>
      </c>
      <c r="H207" s="103">
        <f>AVERAGE(G207:G208)</f>
        <v>-5.668471942609238</v>
      </c>
      <c r="I207" s="102">
        <f>_xlfn.STDEV.P(G207,G208)</f>
        <v>0</v>
      </c>
      <c r="J207" s="2"/>
      <c r="K207" s="32">
        <v>0.84799999999999998</v>
      </c>
      <c r="L207" s="33">
        <v>1106.5</v>
      </c>
      <c r="M207" s="22">
        <f t="shared" si="233"/>
        <v>5.5514081887953477</v>
      </c>
      <c r="N207" s="101">
        <f>AVERAGE(M207:M208)</f>
        <v>5.0959867464583972</v>
      </c>
      <c r="O207" s="100">
        <f t="shared" ref="O207" si="256">(N207*10^-3)*0.001*(10^6)</f>
        <v>5.0959867464583972</v>
      </c>
      <c r="P207" s="121">
        <f>_xlfn.STDEV.P(M207:M208)</f>
        <v>0.45542144233695092</v>
      </c>
      <c r="R207" s="123" t="e">
        <f t="shared" ref="R207" si="257">(($H$17-N207)/$H$17)*100</f>
        <v>#VALUE!</v>
      </c>
      <c r="S207" s="124">
        <f t="shared" ref="S207" si="258">(N207/20)*100</f>
        <v>25.479933732291986</v>
      </c>
    </row>
    <row r="208" spans="2:19" x14ac:dyDescent="0.25">
      <c r="B208" s="122"/>
      <c r="C208" s="99"/>
      <c r="D208" s="23" t="s">
        <v>19</v>
      </c>
      <c r="E208" s="24"/>
      <c r="F208" s="25"/>
      <c r="G208" s="19">
        <f t="shared" si="229"/>
        <v>-5.668471942609238</v>
      </c>
      <c r="H208" s="103"/>
      <c r="I208" s="102"/>
      <c r="J208" s="26"/>
      <c r="K208" s="27">
        <v>0.84799999999999998</v>
      </c>
      <c r="L208" s="28">
        <v>971.8</v>
      </c>
      <c r="M208" s="22">
        <f t="shared" si="233"/>
        <v>4.6405653041214459</v>
      </c>
      <c r="N208" s="101"/>
      <c r="O208" s="101"/>
      <c r="P208" s="121"/>
      <c r="R208" s="123"/>
      <c r="S208" s="124"/>
    </row>
    <row r="209" spans="2:19" x14ac:dyDescent="0.25">
      <c r="B209" s="122">
        <v>4</v>
      </c>
      <c r="C209" s="98">
        <f t="shared" ref="C209" si="259">B209*60</f>
        <v>240</v>
      </c>
      <c r="D209" s="29" t="s">
        <v>18</v>
      </c>
      <c r="E209" s="30"/>
      <c r="F209" s="31"/>
      <c r="G209" s="19">
        <f t="shared" si="229"/>
        <v>-5.668471942609238</v>
      </c>
      <c r="H209" s="103">
        <f>AVERAGE(G209:G210)</f>
        <v>-5.668471942609238</v>
      </c>
      <c r="I209" s="102">
        <f>_xlfn.STDEV.P(G209,G210)</f>
        <v>0</v>
      </c>
      <c r="J209" s="2"/>
      <c r="K209" s="32">
        <v>0.84799999999999998</v>
      </c>
      <c r="L209" s="33">
        <v>1048.9000000000001</v>
      </c>
      <c r="M209" s="22">
        <f t="shared" si="233"/>
        <v>5.1619163539236581</v>
      </c>
      <c r="N209" s="101">
        <f>AVERAGE(M209:M210)</f>
        <v>5.154140041248267</v>
      </c>
      <c r="O209" s="100">
        <f t="shared" ref="O209" si="260">(N209*10^-3)*0.001*(10^6)</f>
        <v>5.1541400412482661</v>
      </c>
      <c r="P209" s="121">
        <f>_xlfn.STDEV.P(M209:M210)</f>
        <v>7.7763126753906953E-3</v>
      </c>
      <c r="R209" s="123" t="e">
        <f t="shared" ref="R209" si="261">(($H$17-N209)/$H$17)*100</f>
        <v>#VALUE!</v>
      </c>
      <c r="S209" s="124">
        <f t="shared" ref="S209" si="262">(N209/20)*100</f>
        <v>25.770700206241337</v>
      </c>
    </row>
    <row r="210" spans="2:19" x14ac:dyDescent="0.25">
      <c r="B210" s="122"/>
      <c r="C210" s="99"/>
      <c r="D210" s="23" t="s">
        <v>19</v>
      </c>
      <c r="E210" s="24"/>
      <c r="F210" s="25"/>
      <c r="G210" s="19">
        <f t="shared" si="229"/>
        <v>-5.668471942609238</v>
      </c>
      <c r="H210" s="103"/>
      <c r="I210" s="102"/>
      <c r="J210" s="26"/>
      <c r="K210" s="27">
        <v>0.84799999999999998</v>
      </c>
      <c r="L210" s="28">
        <v>1046.5999999999999</v>
      </c>
      <c r="M210" s="22">
        <f t="shared" si="233"/>
        <v>5.1463637285728767</v>
      </c>
      <c r="N210" s="101"/>
      <c r="O210" s="101"/>
      <c r="P210" s="121"/>
      <c r="R210" s="123"/>
      <c r="S210" s="124"/>
    </row>
    <row r="211" spans="2:19" x14ac:dyDescent="0.25">
      <c r="B211" s="127">
        <v>20</v>
      </c>
      <c r="C211" s="98">
        <f t="shared" ref="C211" si="263">B211*60</f>
        <v>1200</v>
      </c>
      <c r="D211" s="29" t="s">
        <v>18</v>
      </c>
      <c r="E211" s="30"/>
      <c r="F211" s="31"/>
      <c r="G211" s="19">
        <f t="shared" si="229"/>
        <v>-5.668471942609238</v>
      </c>
      <c r="H211" s="103">
        <f>AVERAGE(G211:G212)</f>
        <v>-5.668471942609238</v>
      </c>
      <c r="I211" s="102">
        <f>_xlfn.STDEV.P(G211,G212)</f>
        <v>0</v>
      </c>
      <c r="J211" s="2"/>
      <c r="K211" s="32">
        <v>0.84799999999999998</v>
      </c>
      <c r="L211" s="33">
        <v>1740.8</v>
      </c>
      <c r="M211" s="22">
        <f t="shared" si="233"/>
        <v>9.8405517800994033</v>
      </c>
      <c r="N211" s="101">
        <f>AVERAGE(M211:M212)</f>
        <v>9.5565473171721287</v>
      </c>
      <c r="O211" s="100">
        <f t="shared" ref="O211" si="264">(N211*10^-3)*0.001*(10^6)</f>
        <v>9.5565473171721305</v>
      </c>
      <c r="P211" s="121">
        <f>_xlfn.STDEV.P(M211:M212)</f>
        <v>0.28400446292727555</v>
      </c>
      <c r="R211" s="123" t="e">
        <f t="shared" ref="R211" si="265">(($H$17-N211)/$H$17)*100</f>
        <v>#VALUE!</v>
      </c>
      <c r="S211" s="124">
        <f t="shared" ref="S211" si="266">(N211/20)*100</f>
        <v>47.78273658586064</v>
      </c>
    </row>
    <row r="212" spans="2:19" x14ac:dyDescent="0.25">
      <c r="B212" s="127"/>
      <c r="C212" s="99"/>
      <c r="D212" s="23" t="s">
        <v>19</v>
      </c>
      <c r="E212" s="24"/>
      <c r="F212" s="25"/>
      <c r="G212" s="19">
        <f t="shared" si="229"/>
        <v>-5.668471942609238</v>
      </c>
      <c r="H212" s="103"/>
      <c r="I212" s="102"/>
      <c r="J212" s="26"/>
      <c r="K212" s="27">
        <v>0.84799999999999998</v>
      </c>
      <c r="L212" s="28">
        <v>1656.8</v>
      </c>
      <c r="M212" s="22">
        <f t="shared" si="233"/>
        <v>9.2725428542448523</v>
      </c>
      <c r="N212" s="101"/>
      <c r="O212" s="101"/>
      <c r="P212" s="121"/>
      <c r="R212" s="123"/>
      <c r="S212" s="124"/>
    </row>
    <row r="213" spans="2:19" x14ac:dyDescent="0.25">
      <c r="B213" s="127">
        <v>24</v>
      </c>
      <c r="C213" s="98">
        <f t="shared" ref="C213" si="267">B213*60</f>
        <v>1440</v>
      </c>
      <c r="D213" s="29" t="s">
        <v>18</v>
      </c>
      <c r="E213" s="30"/>
      <c r="F213" s="31"/>
      <c r="G213" s="19">
        <f t="shared" si="229"/>
        <v>-5.668471942609238</v>
      </c>
      <c r="H213" s="103">
        <f>AVERAGE(G213:G214)</f>
        <v>-5.668471942609238</v>
      </c>
      <c r="I213" s="102">
        <f>_xlfn.STDEV.P(G213,G214)</f>
        <v>0</v>
      </c>
      <c r="J213" s="2"/>
      <c r="K213" s="32">
        <v>0.84799999999999998</v>
      </c>
      <c r="L213" s="33">
        <v>1772.5</v>
      </c>
      <c r="M213" s="22">
        <f t="shared" si="233"/>
        <v>10.054907529499273</v>
      </c>
      <c r="N213" s="101">
        <f>AVERAGE(M213:M214)</f>
        <v>9.7117354701288168</v>
      </c>
      <c r="O213" s="100">
        <f t="shared" ref="O213" si="268">(N213*10^-3)*0.001*(10^6)</f>
        <v>9.7117354701288168</v>
      </c>
      <c r="P213" s="121">
        <f>_xlfn.STDEV.P(M213:M214)</f>
        <v>0.34317205937045614</v>
      </c>
      <c r="R213" s="123" t="e">
        <f t="shared" ref="R213" si="269">(($H$17-N213)/$H$17)*100</f>
        <v>#VALUE!</v>
      </c>
      <c r="S213" s="124">
        <f t="shared" ref="S213" si="270">(N213/20)*100</f>
        <v>48.558677350644089</v>
      </c>
    </row>
    <row r="214" spans="2:19" x14ac:dyDescent="0.25">
      <c r="B214" s="127"/>
      <c r="C214" s="99"/>
      <c r="D214" s="23" t="s">
        <v>19</v>
      </c>
      <c r="E214" s="24"/>
      <c r="F214" s="25"/>
      <c r="G214" s="61">
        <f t="shared" si="229"/>
        <v>-5.668471942609238</v>
      </c>
      <c r="H214" s="103"/>
      <c r="I214" s="102"/>
      <c r="J214" s="26"/>
      <c r="K214" s="27">
        <v>0.84799999999999998</v>
      </c>
      <c r="L214" s="28">
        <v>1671</v>
      </c>
      <c r="M214" s="53">
        <f t="shared" si="233"/>
        <v>9.3685634107583606</v>
      </c>
      <c r="N214" s="101"/>
      <c r="O214" s="101"/>
      <c r="P214" s="121"/>
      <c r="R214" s="123"/>
      <c r="S214" s="124"/>
    </row>
    <row r="219" spans="2:19" ht="15.75" x14ac:dyDescent="0.25">
      <c r="B219" s="128" t="s">
        <v>43</v>
      </c>
      <c r="C219" s="128"/>
      <c r="D219" s="128"/>
      <c r="E219" s="128"/>
      <c r="F219" s="128"/>
      <c r="M219" s="2"/>
      <c r="N219" s="2"/>
      <c r="O219" s="2"/>
    </row>
    <row r="220" spans="2:19" x14ac:dyDescent="0.25">
      <c r="M220" s="2"/>
      <c r="N220" s="2"/>
      <c r="O220" s="2"/>
    </row>
    <row r="221" spans="2:19" x14ac:dyDescent="0.25">
      <c r="B221" s="122" t="s">
        <v>7</v>
      </c>
      <c r="C221" s="98" t="s">
        <v>44</v>
      </c>
      <c r="D221" s="129" t="s">
        <v>8</v>
      </c>
      <c r="E221" s="116" t="s">
        <v>9</v>
      </c>
      <c r="F221" s="116"/>
      <c r="G221" s="116"/>
      <c r="H221" s="116"/>
      <c r="I221" s="116"/>
      <c r="J221" s="5"/>
      <c r="K221" s="117" t="s">
        <v>4</v>
      </c>
      <c r="L221" s="117"/>
      <c r="M221" s="117"/>
      <c r="N221" s="117"/>
      <c r="O221" s="117"/>
      <c r="P221" s="117"/>
      <c r="R221" s="6" t="s">
        <v>10</v>
      </c>
      <c r="S221" s="7" t="s">
        <v>11</v>
      </c>
    </row>
    <row r="222" spans="2:19" x14ac:dyDescent="0.25">
      <c r="B222" s="122"/>
      <c r="C222" s="99"/>
      <c r="D222" s="129"/>
      <c r="E222" s="8" t="s">
        <v>12</v>
      </c>
      <c r="F222" s="9" t="s">
        <v>13</v>
      </c>
      <c r="G222" s="9" t="s">
        <v>14</v>
      </c>
      <c r="H222" s="9" t="s">
        <v>15</v>
      </c>
      <c r="I222" s="10" t="s">
        <v>16</v>
      </c>
      <c r="J222" s="11"/>
      <c r="K222" s="12" t="s">
        <v>12</v>
      </c>
      <c r="L222" s="13" t="s">
        <v>13</v>
      </c>
      <c r="M222" s="13" t="s">
        <v>14</v>
      </c>
      <c r="N222" s="13" t="s">
        <v>17</v>
      </c>
      <c r="O222" s="60" t="s">
        <v>46</v>
      </c>
      <c r="P222" s="14" t="s">
        <v>16</v>
      </c>
      <c r="R222" s="15"/>
      <c r="S222" s="16"/>
    </row>
    <row r="223" spans="2:19" x14ac:dyDescent="0.25">
      <c r="B223" s="122">
        <v>0</v>
      </c>
      <c r="C223" s="98">
        <f>B223*60</f>
        <v>0</v>
      </c>
      <c r="D223" s="17" t="s">
        <v>18</v>
      </c>
      <c r="E223" s="18"/>
      <c r="F223" s="19"/>
      <c r="G223" s="19">
        <f t="shared" ref="G223:G242" si="271">((F223-$B$11)/$B$10)*20</f>
        <v>-5.668471942609238</v>
      </c>
      <c r="H223" s="103">
        <f>AVERAGE(G223:G224)</f>
        <v>-5.668471942609238</v>
      </c>
      <c r="I223" s="102">
        <f>_xlfn.STDEV.P(G223,G224)</f>
        <v>0</v>
      </c>
      <c r="J223" s="20"/>
      <c r="K223" s="21"/>
      <c r="L223" s="22"/>
      <c r="M223" s="22">
        <f>((L223-$D$11)/$D$10)*20</f>
        <v>-1.9307570071339217</v>
      </c>
      <c r="N223" s="126">
        <f>AVERAGE(M223:M224)</f>
        <v>-1.9307570071339217</v>
      </c>
      <c r="O223" s="100">
        <v>0</v>
      </c>
      <c r="P223" s="121">
        <f>_xlfn.STDEV.P(M223:M224)</f>
        <v>0</v>
      </c>
      <c r="R223" s="123">
        <f>((H223-N223)/H223)*100</f>
        <v>65.938668715626022</v>
      </c>
      <c r="S223" s="124">
        <f>(N223/20)*100</f>
        <v>-9.6537850356696087</v>
      </c>
    </row>
    <row r="224" spans="2:19" x14ac:dyDescent="0.25">
      <c r="B224" s="122"/>
      <c r="C224" s="99"/>
      <c r="D224" s="23" t="s">
        <v>19</v>
      </c>
      <c r="E224" s="24"/>
      <c r="F224" s="25"/>
      <c r="G224" s="19">
        <f t="shared" si="271"/>
        <v>-5.668471942609238</v>
      </c>
      <c r="H224" s="103"/>
      <c r="I224" s="102"/>
      <c r="J224" s="26"/>
      <c r="K224" s="27"/>
      <c r="L224" s="28"/>
      <c r="M224" s="22">
        <f>((L224-$D$11)/$D$10)*20</f>
        <v>-1.9307570071339217</v>
      </c>
      <c r="N224" s="126"/>
      <c r="O224" s="101"/>
      <c r="P224" s="121"/>
      <c r="R224" s="123"/>
      <c r="S224" s="124"/>
    </row>
    <row r="225" spans="2:19" x14ac:dyDescent="0.25">
      <c r="B225" s="122">
        <v>0.75</v>
      </c>
      <c r="C225" s="98">
        <f t="shared" ref="C225" si="272">B225*60</f>
        <v>45</v>
      </c>
      <c r="D225" s="17" t="s">
        <v>18</v>
      </c>
      <c r="E225" s="18"/>
      <c r="F225" s="19"/>
      <c r="G225" s="19">
        <f t="shared" si="271"/>
        <v>-5.668471942609238</v>
      </c>
      <c r="H225" s="103">
        <f>AVERAGE(G225:G226)</f>
        <v>-5.668471942609238</v>
      </c>
      <c r="I225" s="102">
        <f>_xlfn.STDEV.P(G225,G226)</f>
        <v>0</v>
      </c>
      <c r="J225" s="20"/>
      <c r="K225" s="21">
        <v>0.85499999999999998</v>
      </c>
      <c r="L225" s="45">
        <v>175.9</v>
      </c>
      <c r="M225" s="22">
        <f>((L225-$D$11)/$D$10)*20</f>
        <v>-0.74131926835040718</v>
      </c>
      <c r="N225" s="126" t="e">
        <f>AVERAGE(M225:M226)</f>
        <v>#DIV/0!</v>
      </c>
      <c r="O225" s="100" t="e">
        <f>(N225*10^-3)*0.001*(10^6)</f>
        <v>#DIV/0!</v>
      </c>
      <c r="P225" s="121" t="e">
        <f>_xlfn.STDEV.P(M225:M226)</f>
        <v>#DIV/0!</v>
      </c>
      <c r="R225" s="123" t="e">
        <f>(($H$17-N225)/$H$17)*100</f>
        <v>#VALUE!</v>
      </c>
      <c r="S225" s="124" t="e">
        <f t="shared" ref="S225" si="273">(N225/20)*100</f>
        <v>#DIV/0!</v>
      </c>
    </row>
    <row r="226" spans="2:19" x14ac:dyDescent="0.25">
      <c r="B226" s="122"/>
      <c r="C226" s="99"/>
      <c r="D226" s="23" t="s">
        <v>19</v>
      </c>
      <c r="E226" s="24"/>
      <c r="F226" s="25"/>
      <c r="G226" s="19">
        <f t="shared" si="271"/>
        <v>-5.668471942609238</v>
      </c>
      <c r="H226" s="103"/>
      <c r="I226" s="102"/>
      <c r="J226" s="26"/>
      <c r="K226" s="41">
        <v>0.85599999999999998</v>
      </c>
      <c r="L226" s="54">
        <v>168.7</v>
      </c>
      <c r="M226" s="22" t="e">
        <f>((L226-F37)/F36)*20</f>
        <v>#DIV/0!</v>
      </c>
      <c r="N226" s="126"/>
      <c r="O226" s="101"/>
      <c r="P226" s="121"/>
      <c r="R226" s="123"/>
      <c r="S226" s="124"/>
    </row>
    <row r="227" spans="2:19" x14ac:dyDescent="0.25">
      <c r="B227" s="122">
        <v>1</v>
      </c>
      <c r="C227" s="98">
        <f t="shared" ref="C227" si="274">B227*60</f>
        <v>60</v>
      </c>
      <c r="D227" s="17" t="s">
        <v>18</v>
      </c>
      <c r="E227" s="18"/>
      <c r="F227" s="19"/>
      <c r="G227" s="19">
        <f t="shared" si="271"/>
        <v>-5.668471942609238</v>
      </c>
      <c r="H227" s="103">
        <f>AVERAGE(G227:G228)</f>
        <v>-5.668471942609238</v>
      </c>
      <c r="I227" s="102">
        <f>_xlfn.STDEV.P(G227,G228)</f>
        <v>0</v>
      </c>
      <c r="J227" s="20"/>
      <c r="K227" s="21">
        <v>0.85699999999999998</v>
      </c>
      <c r="L227" s="45">
        <v>245.3</v>
      </c>
      <c r="M227" s="22">
        <f t="shared" ref="M227:M242" si="275">((L227-$D$11)/$D$10)*20</f>
        <v>-0.27203570341819633</v>
      </c>
      <c r="N227" s="126">
        <f>AVERAGE(M227:M228)</f>
        <v>-0.27203570341819633</v>
      </c>
      <c r="O227" s="100">
        <f t="shared" ref="O227" si="276">(N227*10^-3)*0.001*(10^6)</f>
        <v>-0.27203570341819633</v>
      </c>
      <c r="P227" s="121">
        <f>_xlfn.STDEV.P(M227:M228)</f>
        <v>0</v>
      </c>
      <c r="R227" s="123" t="e">
        <f t="shared" ref="R227" si="277">(($H$17-N227)/$H$17)*100</f>
        <v>#VALUE!</v>
      </c>
      <c r="S227" s="124">
        <f t="shared" ref="S227" si="278">(N227/20)*100</f>
        <v>-1.3601785170909815</v>
      </c>
    </row>
    <row r="228" spans="2:19" x14ac:dyDescent="0.25">
      <c r="B228" s="122"/>
      <c r="C228" s="99"/>
      <c r="D228" s="23" t="s">
        <v>19</v>
      </c>
      <c r="E228" s="24"/>
      <c r="F228" s="25"/>
      <c r="G228" s="19">
        <f t="shared" si="271"/>
        <v>-5.668471942609238</v>
      </c>
      <c r="H228" s="103"/>
      <c r="I228" s="102"/>
      <c r="J228" s="26"/>
      <c r="K228" s="27">
        <v>0.85699999999999998</v>
      </c>
      <c r="L228" s="47">
        <v>245.3</v>
      </c>
      <c r="M228" s="22">
        <f t="shared" si="275"/>
        <v>-0.27203570341819633</v>
      </c>
      <c r="N228" s="126"/>
      <c r="O228" s="101"/>
      <c r="P228" s="121"/>
      <c r="R228" s="123"/>
      <c r="S228" s="124"/>
    </row>
    <row r="229" spans="2:19" x14ac:dyDescent="0.25">
      <c r="B229" s="127">
        <v>1.33</v>
      </c>
      <c r="C229" s="98">
        <v>80</v>
      </c>
      <c r="D229" s="17" t="s">
        <v>18</v>
      </c>
      <c r="E229" s="18"/>
      <c r="F229" s="19"/>
      <c r="G229" s="19">
        <f t="shared" si="271"/>
        <v>-5.668471942609238</v>
      </c>
      <c r="H229" s="103">
        <f>AVERAGE(G229:G230)</f>
        <v>-5.668471942609238</v>
      </c>
      <c r="I229" s="102">
        <f>_xlfn.STDEV.P(G229,G230)</f>
        <v>0</v>
      </c>
      <c r="J229" s="2"/>
      <c r="K229" s="21">
        <v>0.85599999999999998</v>
      </c>
      <c r="L229" s="45">
        <v>361.5</v>
      </c>
      <c r="M229" s="22">
        <f t="shared" si="275"/>
        <v>0.51370997734726331</v>
      </c>
      <c r="N229" s="126">
        <f>AVERAGE(M229:M230)</f>
        <v>0.54921053521317265</v>
      </c>
      <c r="O229" s="100">
        <f t="shared" ref="O229" si="279">(N229*10^-3)*0.001*(10^6)</f>
        <v>0.54921053521317265</v>
      </c>
      <c r="P229" s="121">
        <f>_xlfn.STDEV.P(M229:M230)</f>
        <v>3.5500557865909332E-2</v>
      </c>
      <c r="R229" s="123" t="e">
        <f t="shared" ref="R229" si="280">(($H$17-N229)/$H$17)*100</f>
        <v>#VALUE!</v>
      </c>
      <c r="S229" s="124">
        <f t="shared" ref="S229" si="281">(N229/20)*100</f>
        <v>2.7460526760658635</v>
      </c>
    </row>
    <row r="230" spans="2:19" x14ac:dyDescent="0.25">
      <c r="B230" s="127"/>
      <c r="C230" s="99"/>
      <c r="D230" s="23" t="s">
        <v>19</v>
      </c>
      <c r="E230" s="24"/>
      <c r="F230" s="25"/>
      <c r="G230" s="19">
        <f t="shared" si="271"/>
        <v>-5.668471942609238</v>
      </c>
      <c r="H230" s="103"/>
      <c r="I230" s="102"/>
      <c r="J230" s="2"/>
      <c r="K230" s="27">
        <v>0.85599999999999998</v>
      </c>
      <c r="L230" s="47">
        <v>372</v>
      </c>
      <c r="M230" s="22">
        <f t="shared" si="275"/>
        <v>0.58471109307908198</v>
      </c>
      <c r="N230" s="126"/>
      <c r="O230" s="101"/>
      <c r="P230" s="121"/>
      <c r="R230" s="123"/>
      <c r="S230" s="124"/>
    </row>
    <row r="231" spans="2:19" x14ac:dyDescent="0.25">
      <c r="B231" s="122">
        <v>1.66</v>
      </c>
      <c r="C231" s="98">
        <v>100</v>
      </c>
      <c r="D231" s="29" t="s">
        <v>18</v>
      </c>
      <c r="E231" s="30"/>
      <c r="F231" s="31"/>
      <c r="G231" s="19">
        <f t="shared" si="271"/>
        <v>-5.668471942609238</v>
      </c>
      <c r="H231" s="103">
        <f>AVERAGE(G231:G232)</f>
        <v>-5.668471942609238</v>
      </c>
      <c r="I231" s="102">
        <f>_xlfn.STDEV.P(G231,G232)</f>
        <v>0</v>
      </c>
      <c r="J231" s="2"/>
      <c r="K231" s="32">
        <v>0.85599999999999998</v>
      </c>
      <c r="L231" s="48">
        <v>402.3</v>
      </c>
      <c r="M231" s="22">
        <f t="shared" si="275"/>
        <v>0.78960002704804433</v>
      </c>
      <c r="N231" s="101">
        <f>AVERAGE(M231:M232)</f>
        <v>0.83118639483382384</v>
      </c>
      <c r="O231" s="100">
        <f t="shared" ref="O231" si="282">(N231*10^-3)*0.001*(10^6)</f>
        <v>0.83118639483382384</v>
      </c>
      <c r="P231" s="121">
        <f>_xlfn.STDEV.P(M231:M232)</f>
        <v>4.1586367785779565E-2</v>
      </c>
      <c r="R231" s="123" t="e">
        <f t="shared" ref="R231" si="283">(($H$17-N231)/$H$17)*100</f>
        <v>#VALUE!</v>
      </c>
      <c r="S231" s="124">
        <f t="shared" ref="S231" si="284">(N231/20)*100</f>
        <v>4.1559319741691194</v>
      </c>
    </row>
    <row r="232" spans="2:19" x14ac:dyDescent="0.25">
      <c r="B232" s="122"/>
      <c r="C232" s="99"/>
      <c r="D232" s="23" t="s">
        <v>19</v>
      </c>
      <c r="E232" s="24"/>
      <c r="F232" s="25"/>
      <c r="G232" s="19">
        <f t="shared" si="271"/>
        <v>-5.668471942609238</v>
      </c>
      <c r="H232" s="103"/>
      <c r="I232" s="102"/>
      <c r="J232" s="26"/>
      <c r="K232" s="27">
        <v>0.85499999999999998</v>
      </c>
      <c r="L232" s="47">
        <v>414.6</v>
      </c>
      <c r="M232" s="22">
        <f t="shared" si="275"/>
        <v>0.87277276261960346</v>
      </c>
      <c r="N232" s="101"/>
      <c r="O232" s="101"/>
      <c r="P232" s="121"/>
      <c r="R232" s="123"/>
      <c r="S232" s="124"/>
    </row>
    <row r="233" spans="2:19" x14ac:dyDescent="0.25">
      <c r="B233" s="122">
        <v>2</v>
      </c>
      <c r="C233" s="98">
        <f t="shared" ref="C233" si="285">B233*60</f>
        <v>120</v>
      </c>
      <c r="D233" s="29" t="s">
        <v>18</v>
      </c>
      <c r="E233" s="30"/>
      <c r="F233" s="31"/>
      <c r="G233" s="19">
        <f t="shared" si="271"/>
        <v>-5.668471942609238</v>
      </c>
      <c r="H233" s="103">
        <f>AVERAGE(G233:G234)</f>
        <v>-5.668471942609238</v>
      </c>
      <c r="I233" s="102">
        <f>_xlfn.STDEV.P(G233,G234)</f>
        <v>0</v>
      </c>
      <c r="J233" s="2"/>
      <c r="K233" s="32">
        <v>0.85399999999999998</v>
      </c>
      <c r="L233" s="48">
        <v>514.4</v>
      </c>
      <c r="M233" s="22">
        <f t="shared" si="275"/>
        <v>1.5476214626229843</v>
      </c>
      <c r="N233" s="101">
        <f>AVERAGE(M233:M234)</f>
        <v>1.4167765493457756</v>
      </c>
      <c r="O233" s="100">
        <f t="shared" ref="O233" si="286">(N233*10^-3)*0.001*(10^6)</f>
        <v>1.4167765493457756</v>
      </c>
      <c r="P233" s="121">
        <f>_xlfn.STDEV.P(M233:M234)</f>
        <v>0.13084491327720871</v>
      </c>
      <c r="R233" s="123" t="e">
        <f t="shared" ref="R233" si="287">(($H$17-N233)/$H$17)*100</f>
        <v>#VALUE!</v>
      </c>
      <c r="S233" s="124">
        <f t="shared" ref="S233" si="288">(N233/20)*100</f>
        <v>7.0838827467288787</v>
      </c>
    </row>
    <row r="234" spans="2:19" x14ac:dyDescent="0.25">
      <c r="B234" s="122"/>
      <c r="C234" s="99"/>
      <c r="D234" s="23" t="s">
        <v>19</v>
      </c>
      <c r="E234" s="24"/>
      <c r="F234" s="25"/>
      <c r="G234" s="19">
        <f t="shared" si="271"/>
        <v>-5.668471942609238</v>
      </c>
      <c r="H234" s="103"/>
      <c r="I234" s="102"/>
      <c r="J234" s="26"/>
      <c r="K234" s="27">
        <v>0.85599999999999998</v>
      </c>
      <c r="L234" s="47">
        <v>475.7</v>
      </c>
      <c r="M234" s="22">
        <f t="shared" si="275"/>
        <v>1.2859316360685669</v>
      </c>
      <c r="N234" s="101"/>
      <c r="O234" s="101"/>
      <c r="P234" s="121"/>
      <c r="R234" s="123"/>
      <c r="S234" s="124"/>
    </row>
    <row r="235" spans="2:19" x14ac:dyDescent="0.25">
      <c r="B235" s="122">
        <v>2.5</v>
      </c>
      <c r="C235" s="98">
        <f t="shared" ref="C235" si="289">B235*60</f>
        <v>150</v>
      </c>
      <c r="D235" s="29" t="s">
        <v>18</v>
      </c>
      <c r="E235" s="30"/>
      <c r="F235" s="31"/>
      <c r="G235" s="19">
        <f t="shared" si="271"/>
        <v>-5.668471942609238</v>
      </c>
      <c r="H235" s="103">
        <f>AVERAGE(G235:G236)</f>
        <v>-5.668471942609238</v>
      </c>
      <c r="I235" s="102">
        <f>_xlfn.STDEV.P(G235,G236)</f>
        <v>0</v>
      </c>
      <c r="J235" s="2"/>
      <c r="K235" s="32">
        <v>0.85499999999999998</v>
      </c>
      <c r="L235" s="33">
        <v>583.20000000000005</v>
      </c>
      <c r="M235" s="22">
        <f t="shared" si="275"/>
        <v>2.0128478209419489</v>
      </c>
      <c r="N235" s="101">
        <f>AVERAGE(M235:M236)</f>
        <v>2.1146160868242219</v>
      </c>
      <c r="O235" s="100">
        <f t="shared" ref="O235" si="290">(N235*10^-3)*0.001*(10^6)</f>
        <v>2.1146160868242223</v>
      </c>
      <c r="P235" s="121">
        <f>_xlfn.STDEV.P(M235:M236)</f>
        <v>0.10176826588227295</v>
      </c>
      <c r="R235" s="123" t="e">
        <f t="shared" ref="R235" si="291">(($H$17-N235)/$H$17)*100</f>
        <v>#VALUE!</v>
      </c>
      <c r="S235" s="124">
        <f t="shared" ref="S235" si="292">(N235/20)*100</f>
        <v>10.57308043412111</v>
      </c>
    </row>
    <row r="236" spans="2:19" x14ac:dyDescent="0.25">
      <c r="B236" s="122"/>
      <c r="C236" s="99"/>
      <c r="D236" s="23" t="s">
        <v>19</v>
      </c>
      <c r="E236" s="24"/>
      <c r="F236" s="25"/>
      <c r="G236" s="19">
        <f t="shared" si="271"/>
        <v>-5.668471942609238</v>
      </c>
      <c r="H236" s="103"/>
      <c r="I236" s="102"/>
      <c r="J236" s="26"/>
      <c r="K236" s="27">
        <v>0.85399999999999998</v>
      </c>
      <c r="L236" s="28">
        <v>613.29999999999995</v>
      </c>
      <c r="M236" s="22">
        <f t="shared" si="275"/>
        <v>2.2163843527064948</v>
      </c>
      <c r="N236" s="101"/>
      <c r="O236" s="101"/>
      <c r="P236" s="121"/>
      <c r="R236" s="123"/>
      <c r="S236" s="124"/>
    </row>
    <row r="237" spans="2:19" x14ac:dyDescent="0.25">
      <c r="B237" s="122">
        <v>3.5</v>
      </c>
      <c r="C237" s="98">
        <f t="shared" ref="C237" si="293">B237*60</f>
        <v>210</v>
      </c>
      <c r="D237" s="29" t="s">
        <v>18</v>
      </c>
      <c r="E237" s="30"/>
      <c r="F237" s="31"/>
      <c r="G237" s="19">
        <f t="shared" si="271"/>
        <v>-5.668471942609238</v>
      </c>
      <c r="H237" s="103">
        <f>AVERAGE(G237:G238)</f>
        <v>-5.668471942609238</v>
      </c>
      <c r="I237" s="102">
        <f>_xlfn.STDEV.P(G237,G238)</f>
        <v>0</v>
      </c>
      <c r="J237" s="2"/>
      <c r="K237" s="32">
        <v>0.85499999999999998</v>
      </c>
      <c r="L237" s="33">
        <v>822.3</v>
      </c>
      <c r="M237" s="22">
        <f t="shared" si="275"/>
        <v>3.62964465632079</v>
      </c>
      <c r="N237" s="101">
        <f>AVERAGE(M237:M238)</f>
        <v>3.3169016465496837</v>
      </c>
      <c r="O237" s="100">
        <f t="shared" ref="O237" si="294">(N237*10^-3)*0.001*(10^6)</f>
        <v>3.3169016465496841</v>
      </c>
      <c r="P237" s="121">
        <f>_xlfn.STDEV.P(M237:M238)</f>
        <v>0.31274300977110614</v>
      </c>
      <c r="R237" s="123" t="e">
        <f t="shared" ref="R237" si="295">(($H$17-N237)/$H$17)*100</f>
        <v>#VALUE!</v>
      </c>
      <c r="S237" s="124">
        <f t="shared" ref="S237" si="296">(N237/20)*100</f>
        <v>16.584508232748419</v>
      </c>
    </row>
    <row r="238" spans="2:19" x14ac:dyDescent="0.25">
      <c r="B238" s="122"/>
      <c r="C238" s="99"/>
      <c r="D238" s="23" t="s">
        <v>19</v>
      </c>
      <c r="E238" s="24"/>
      <c r="F238" s="25"/>
      <c r="G238" s="19">
        <f t="shared" si="271"/>
        <v>-5.668471942609238</v>
      </c>
      <c r="H238" s="103"/>
      <c r="I238" s="102"/>
      <c r="J238" s="26"/>
      <c r="K238" s="27">
        <v>0.85499999999999998</v>
      </c>
      <c r="L238" s="28">
        <v>729.8</v>
      </c>
      <c r="M238" s="22">
        <f t="shared" si="275"/>
        <v>3.0041586367785778</v>
      </c>
      <c r="N238" s="101"/>
      <c r="O238" s="101"/>
      <c r="P238" s="121"/>
      <c r="R238" s="123"/>
      <c r="S238" s="124"/>
    </row>
    <row r="239" spans="2:19" x14ac:dyDescent="0.25">
      <c r="B239" s="127">
        <v>20</v>
      </c>
      <c r="C239" s="98">
        <f t="shared" ref="C239" si="297">B239*60</f>
        <v>1200</v>
      </c>
      <c r="D239" s="29" t="s">
        <v>18</v>
      </c>
      <c r="E239" s="30"/>
      <c r="F239" s="31"/>
      <c r="G239" s="19">
        <f t="shared" si="271"/>
        <v>-5.668471942609238</v>
      </c>
      <c r="H239" s="103">
        <f>AVERAGE(G239:G240)</f>
        <v>-5.668471942609238</v>
      </c>
      <c r="I239" s="102">
        <f>_xlfn.STDEV.P(G239,G240)</f>
        <v>0</v>
      </c>
      <c r="J239" s="2"/>
      <c r="K239" s="32">
        <v>0.85</v>
      </c>
      <c r="L239" s="33">
        <v>775.8</v>
      </c>
      <c r="M239" s="22">
        <f t="shared" si="275"/>
        <v>3.3152111437941647</v>
      </c>
      <c r="N239" s="101">
        <f>AVERAGE(M239:M240)</f>
        <v>3.2756533793150089</v>
      </c>
      <c r="O239" s="100">
        <f t="shared" ref="O239" si="298">(N239*10^-3)*0.001*(10^6)</f>
        <v>3.2756533793150093</v>
      </c>
      <c r="P239" s="121">
        <f>_xlfn.STDEV.P(M239:M240)</f>
        <v>3.9557764479156043E-2</v>
      </c>
      <c r="R239" s="123" t="e">
        <f t="shared" ref="R239" si="299">(($H$17-N239)/$H$17)*100</f>
        <v>#VALUE!</v>
      </c>
      <c r="S239" s="124">
        <f t="shared" ref="S239" si="300">(N239/20)*100</f>
        <v>16.378266896575045</v>
      </c>
    </row>
    <row r="240" spans="2:19" x14ac:dyDescent="0.25">
      <c r="B240" s="127"/>
      <c r="C240" s="99"/>
      <c r="D240" s="23" t="s">
        <v>19</v>
      </c>
      <c r="E240" s="24"/>
      <c r="F240" s="25"/>
      <c r="G240" s="19">
        <f t="shared" si="271"/>
        <v>-5.668471942609238</v>
      </c>
      <c r="H240" s="103"/>
      <c r="I240" s="102"/>
      <c r="J240" s="26"/>
      <c r="K240" s="27">
        <v>0.84899999999999998</v>
      </c>
      <c r="L240" s="28">
        <v>764.1</v>
      </c>
      <c r="M240" s="22">
        <f t="shared" si="275"/>
        <v>3.2360956148358526</v>
      </c>
      <c r="N240" s="101"/>
      <c r="O240" s="101"/>
      <c r="P240" s="121"/>
      <c r="R240" s="123"/>
      <c r="S240" s="124"/>
    </row>
    <row r="241" spans="2:19" x14ac:dyDescent="0.25">
      <c r="B241" s="127">
        <v>24</v>
      </c>
      <c r="C241" s="98">
        <f t="shared" ref="C241" si="301">B241*60</f>
        <v>1440</v>
      </c>
      <c r="D241" s="29" t="s">
        <v>18</v>
      </c>
      <c r="E241" s="30"/>
      <c r="F241" s="31"/>
      <c r="G241" s="19">
        <f t="shared" si="271"/>
        <v>-5.668471942609238</v>
      </c>
      <c r="H241" s="103">
        <f>AVERAGE(G241:G242)</f>
        <v>-5.668471942609238</v>
      </c>
      <c r="I241" s="102">
        <f>_xlfn.STDEV.P(G241,G242)</f>
        <v>0</v>
      </c>
      <c r="J241" s="2"/>
      <c r="K241" s="32">
        <v>0.85599999999999998</v>
      </c>
      <c r="L241" s="33">
        <v>845</v>
      </c>
      <c r="M241" s="22">
        <f t="shared" si="275"/>
        <v>3.78314230652196</v>
      </c>
      <c r="N241" s="101">
        <f>AVERAGE(M241:M242)</f>
        <v>3.8446766068228699</v>
      </c>
      <c r="O241" s="100">
        <f t="shared" ref="O241" si="302">(N241*10^-3)*0.001*(10^6)</f>
        <v>3.8446766068228704</v>
      </c>
      <c r="P241" s="121">
        <f>_xlfn.STDEV.P(M241:M242)</f>
        <v>6.1534300300909672E-2</v>
      </c>
      <c r="R241" s="123" t="e">
        <f t="shared" ref="R241" si="303">(($H$17-N241)/$H$17)*100</f>
        <v>#VALUE!</v>
      </c>
      <c r="S241" s="124">
        <f t="shared" ref="S241" si="304">(N241/20)*100</f>
        <v>19.223383034114349</v>
      </c>
    </row>
    <row r="242" spans="2:19" x14ac:dyDescent="0.25">
      <c r="B242" s="127"/>
      <c r="C242" s="99"/>
      <c r="D242" s="23" t="s">
        <v>19</v>
      </c>
      <c r="E242" s="24"/>
      <c r="F242" s="25"/>
      <c r="G242" s="61">
        <f t="shared" si="271"/>
        <v>-5.668471942609238</v>
      </c>
      <c r="H242" s="103"/>
      <c r="I242" s="102"/>
      <c r="J242" s="26"/>
      <c r="K242" s="27">
        <v>0.85599999999999998</v>
      </c>
      <c r="L242" s="28">
        <v>863.2</v>
      </c>
      <c r="M242" s="53">
        <f t="shared" si="275"/>
        <v>3.9062109071237794</v>
      </c>
      <c r="N242" s="101"/>
      <c r="O242" s="101"/>
      <c r="P242" s="121"/>
      <c r="R242" s="123"/>
      <c r="S242" s="124"/>
    </row>
  </sheetData>
  <mergeCells count="858">
    <mergeCell ref="B149:B150"/>
    <mergeCell ref="C149:C150"/>
    <mergeCell ref="H149:H150"/>
    <mergeCell ref="I149:I150"/>
    <mergeCell ref="N149:N150"/>
    <mergeCell ref="O149:O150"/>
    <mergeCell ref="P149:P150"/>
    <mergeCell ref="R149:R150"/>
    <mergeCell ref="S149:S150"/>
    <mergeCell ref="R121:R122"/>
    <mergeCell ref="S121:S122"/>
    <mergeCell ref="R123:R124"/>
    <mergeCell ref="S123:S124"/>
    <mergeCell ref="R111:R112"/>
    <mergeCell ref="S111:S112"/>
    <mergeCell ref="R113:R114"/>
    <mergeCell ref="S113:S114"/>
    <mergeCell ref="R115:R116"/>
    <mergeCell ref="S115:S116"/>
    <mergeCell ref="R117:R118"/>
    <mergeCell ref="S117:S118"/>
    <mergeCell ref="R119:R120"/>
    <mergeCell ref="S119:S120"/>
    <mergeCell ref="R66:R67"/>
    <mergeCell ref="S66:S67"/>
    <mergeCell ref="R68:R69"/>
    <mergeCell ref="S68:S69"/>
    <mergeCell ref="R105:R106"/>
    <mergeCell ref="S105:S106"/>
    <mergeCell ref="R107:R108"/>
    <mergeCell ref="S107:S108"/>
    <mergeCell ref="R109:R110"/>
    <mergeCell ref="S109:S110"/>
    <mergeCell ref="R76:R77"/>
    <mergeCell ref="S76:S77"/>
    <mergeCell ref="R94:R95"/>
    <mergeCell ref="S94:S95"/>
    <mergeCell ref="R96:R97"/>
    <mergeCell ref="S96:S97"/>
    <mergeCell ref="R92:R93"/>
    <mergeCell ref="S92:S93"/>
    <mergeCell ref="R54:R55"/>
    <mergeCell ref="S54:S55"/>
    <mergeCell ref="R56:R57"/>
    <mergeCell ref="S56:S57"/>
    <mergeCell ref="R58:R59"/>
    <mergeCell ref="S58:S59"/>
    <mergeCell ref="R60:R61"/>
    <mergeCell ref="S60:S61"/>
    <mergeCell ref="R64:R65"/>
    <mergeCell ref="S64:S65"/>
    <mergeCell ref="S62:S63"/>
    <mergeCell ref="R62:R63"/>
    <mergeCell ref="R38:R39"/>
    <mergeCell ref="S38:S39"/>
    <mergeCell ref="R46:R47"/>
    <mergeCell ref="S46:S47"/>
    <mergeCell ref="R48:R49"/>
    <mergeCell ref="S48:S49"/>
    <mergeCell ref="R50:R51"/>
    <mergeCell ref="S50:S51"/>
    <mergeCell ref="R52:R53"/>
    <mergeCell ref="S52:S53"/>
    <mergeCell ref="R28:R29"/>
    <mergeCell ref="S28:S29"/>
    <mergeCell ref="R30:R31"/>
    <mergeCell ref="S30:S31"/>
    <mergeCell ref="R32:R33"/>
    <mergeCell ref="S32:S33"/>
    <mergeCell ref="R34:R35"/>
    <mergeCell ref="S34:S35"/>
    <mergeCell ref="R36:R37"/>
    <mergeCell ref="S36:S37"/>
    <mergeCell ref="R18:R19"/>
    <mergeCell ref="S18:S19"/>
    <mergeCell ref="R20:R21"/>
    <mergeCell ref="S20:S21"/>
    <mergeCell ref="R22:R23"/>
    <mergeCell ref="S22:S23"/>
    <mergeCell ref="R24:R25"/>
    <mergeCell ref="S24:S25"/>
    <mergeCell ref="R26:R27"/>
    <mergeCell ref="S26:S27"/>
    <mergeCell ref="B151:B152"/>
    <mergeCell ref="H151:H152"/>
    <mergeCell ref="I151:I152"/>
    <mergeCell ref="N151:N152"/>
    <mergeCell ref="P151:P152"/>
    <mergeCell ref="B153:B154"/>
    <mergeCell ref="H153:H154"/>
    <mergeCell ref="I153:I154"/>
    <mergeCell ref="N153:N154"/>
    <mergeCell ref="P153:P154"/>
    <mergeCell ref="O151:O152"/>
    <mergeCell ref="O153:O154"/>
    <mergeCell ref="C151:C152"/>
    <mergeCell ref="C153:C154"/>
    <mergeCell ref="B143:B144"/>
    <mergeCell ref="H143:H144"/>
    <mergeCell ref="I143:I144"/>
    <mergeCell ref="N143:N144"/>
    <mergeCell ref="P143:P144"/>
    <mergeCell ref="B147:B148"/>
    <mergeCell ref="H147:H148"/>
    <mergeCell ref="I147:I148"/>
    <mergeCell ref="N147:N148"/>
    <mergeCell ref="P147:P148"/>
    <mergeCell ref="C143:C144"/>
    <mergeCell ref="C147:C148"/>
    <mergeCell ref="B145:B146"/>
    <mergeCell ref="C145:C146"/>
    <mergeCell ref="H145:H146"/>
    <mergeCell ref="I145:I146"/>
    <mergeCell ref="N145:N146"/>
    <mergeCell ref="O145:O146"/>
    <mergeCell ref="P145:P146"/>
    <mergeCell ref="O143:O144"/>
    <mergeCell ref="O147:O148"/>
    <mergeCell ref="B139:B140"/>
    <mergeCell ref="H139:H140"/>
    <mergeCell ref="I139:I140"/>
    <mergeCell ref="N139:N140"/>
    <mergeCell ref="P139:P140"/>
    <mergeCell ref="B141:B142"/>
    <mergeCell ref="H141:H142"/>
    <mergeCell ref="I141:I142"/>
    <mergeCell ref="N141:N142"/>
    <mergeCell ref="P141:P142"/>
    <mergeCell ref="C139:C140"/>
    <mergeCell ref="C141:C142"/>
    <mergeCell ref="O139:O140"/>
    <mergeCell ref="O141:O142"/>
    <mergeCell ref="B135:B136"/>
    <mergeCell ref="H135:H136"/>
    <mergeCell ref="I135:I136"/>
    <mergeCell ref="N135:N136"/>
    <mergeCell ref="P135:P136"/>
    <mergeCell ref="B137:B138"/>
    <mergeCell ref="H137:H138"/>
    <mergeCell ref="I137:I138"/>
    <mergeCell ref="N137:N138"/>
    <mergeCell ref="P137:P138"/>
    <mergeCell ref="C135:C136"/>
    <mergeCell ref="C137:C138"/>
    <mergeCell ref="O135:O136"/>
    <mergeCell ref="O137:O138"/>
    <mergeCell ref="B131:B132"/>
    <mergeCell ref="H131:H132"/>
    <mergeCell ref="I131:I132"/>
    <mergeCell ref="N131:N132"/>
    <mergeCell ref="P131:P132"/>
    <mergeCell ref="B133:B134"/>
    <mergeCell ref="H133:H134"/>
    <mergeCell ref="I133:I134"/>
    <mergeCell ref="N133:N134"/>
    <mergeCell ref="P133:P134"/>
    <mergeCell ref="C131:C132"/>
    <mergeCell ref="C133:C134"/>
    <mergeCell ref="O131:O132"/>
    <mergeCell ref="O133:O134"/>
    <mergeCell ref="B123:B124"/>
    <mergeCell ref="H123:H124"/>
    <mergeCell ref="I123:I124"/>
    <mergeCell ref="N123:N124"/>
    <mergeCell ref="P123:P124"/>
    <mergeCell ref="O121:O122"/>
    <mergeCell ref="O123:O124"/>
    <mergeCell ref="B127:F127"/>
    <mergeCell ref="B129:B130"/>
    <mergeCell ref="D129:D130"/>
    <mergeCell ref="E129:I129"/>
    <mergeCell ref="K129:P129"/>
    <mergeCell ref="C121:C122"/>
    <mergeCell ref="C123:C124"/>
    <mergeCell ref="C129:C130"/>
    <mergeCell ref="B119:B120"/>
    <mergeCell ref="H119:H120"/>
    <mergeCell ref="I119:I120"/>
    <mergeCell ref="N119:N120"/>
    <mergeCell ref="P119:P120"/>
    <mergeCell ref="O119:O120"/>
    <mergeCell ref="B121:B122"/>
    <mergeCell ref="H121:H122"/>
    <mergeCell ref="I121:I122"/>
    <mergeCell ref="N121:N122"/>
    <mergeCell ref="P121:P122"/>
    <mergeCell ref="C119:C120"/>
    <mergeCell ref="B115:B116"/>
    <mergeCell ref="H115:H116"/>
    <mergeCell ref="I115:I116"/>
    <mergeCell ref="N115:N116"/>
    <mergeCell ref="P115:P116"/>
    <mergeCell ref="B117:B118"/>
    <mergeCell ref="H117:H118"/>
    <mergeCell ref="I117:I118"/>
    <mergeCell ref="N117:N118"/>
    <mergeCell ref="P117:P118"/>
    <mergeCell ref="O115:O116"/>
    <mergeCell ref="O117:O118"/>
    <mergeCell ref="C115:C116"/>
    <mergeCell ref="C117:C118"/>
    <mergeCell ref="B111:B112"/>
    <mergeCell ref="H111:H112"/>
    <mergeCell ref="I111:I112"/>
    <mergeCell ref="N111:N112"/>
    <mergeCell ref="P111:P112"/>
    <mergeCell ref="B113:B114"/>
    <mergeCell ref="H113:H114"/>
    <mergeCell ref="I113:I114"/>
    <mergeCell ref="N113:N114"/>
    <mergeCell ref="P113:P114"/>
    <mergeCell ref="O111:O112"/>
    <mergeCell ref="O113:O114"/>
    <mergeCell ref="C111:C112"/>
    <mergeCell ref="C113:C114"/>
    <mergeCell ref="B107:B108"/>
    <mergeCell ref="H107:H108"/>
    <mergeCell ref="I107:I108"/>
    <mergeCell ref="N107:N108"/>
    <mergeCell ref="P107:P108"/>
    <mergeCell ref="B109:B110"/>
    <mergeCell ref="H109:H110"/>
    <mergeCell ref="I109:I110"/>
    <mergeCell ref="N109:N110"/>
    <mergeCell ref="P109:P110"/>
    <mergeCell ref="O107:O108"/>
    <mergeCell ref="O109:O110"/>
    <mergeCell ref="C107:C108"/>
    <mergeCell ref="C109:C110"/>
    <mergeCell ref="B101:F101"/>
    <mergeCell ref="B103:B104"/>
    <mergeCell ref="D103:D104"/>
    <mergeCell ref="E103:I103"/>
    <mergeCell ref="K103:P103"/>
    <mergeCell ref="B105:B106"/>
    <mergeCell ref="H105:H106"/>
    <mergeCell ref="I105:I106"/>
    <mergeCell ref="N105:N106"/>
    <mergeCell ref="P105:P106"/>
    <mergeCell ref="O105:O106"/>
    <mergeCell ref="C103:C104"/>
    <mergeCell ref="C105:C106"/>
    <mergeCell ref="B14:F14"/>
    <mergeCell ref="B16:B17"/>
    <mergeCell ref="D16:D17"/>
    <mergeCell ref="E16:I16"/>
    <mergeCell ref="K16:P16"/>
    <mergeCell ref="B18:B19"/>
    <mergeCell ref="H18:H19"/>
    <mergeCell ref="I18:I19"/>
    <mergeCell ref="N18:N19"/>
    <mergeCell ref="P18:P19"/>
    <mergeCell ref="C16:C17"/>
    <mergeCell ref="C18:C19"/>
    <mergeCell ref="O18:O19"/>
    <mergeCell ref="B20:B21"/>
    <mergeCell ref="H20:H21"/>
    <mergeCell ref="I20:I21"/>
    <mergeCell ref="N20:N21"/>
    <mergeCell ref="P20:P21"/>
    <mergeCell ref="B22:B23"/>
    <mergeCell ref="H22:H23"/>
    <mergeCell ref="I22:I23"/>
    <mergeCell ref="N22:N23"/>
    <mergeCell ref="P22:P23"/>
    <mergeCell ref="C20:C21"/>
    <mergeCell ref="C22:C23"/>
    <mergeCell ref="O20:O21"/>
    <mergeCell ref="O22:O23"/>
    <mergeCell ref="B24:B25"/>
    <mergeCell ref="H24:H25"/>
    <mergeCell ref="I24:I25"/>
    <mergeCell ref="N24:N25"/>
    <mergeCell ref="P24:P25"/>
    <mergeCell ref="B26:B27"/>
    <mergeCell ref="H26:H27"/>
    <mergeCell ref="I26:I27"/>
    <mergeCell ref="N26:N27"/>
    <mergeCell ref="P26:P27"/>
    <mergeCell ref="C24:C25"/>
    <mergeCell ref="C26:C27"/>
    <mergeCell ref="O24:O25"/>
    <mergeCell ref="O26:O27"/>
    <mergeCell ref="B28:B29"/>
    <mergeCell ref="H28:H29"/>
    <mergeCell ref="I28:I29"/>
    <mergeCell ref="N28:N29"/>
    <mergeCell ref="P28:P29"/>
    <mergeCell ref="B30:B31"/>
    <mergeCell ref="H30:H31"/>
    <mergeCell ref="I30:I31"/>
    <mergeCell ref="N30:N31"/>
    <mergeCell ref="P30:P31"/>
    <mergeCell ref="C28:C29"/>
    <mergeCell ref="C30:C31"/>
    <mergeCell ref="O28:O29"/>
    <mergeCell ref="O30:O31"/>
    <mergeCell ref="B32:B33"/>
    <mergeCell ref="H32:H33"/>
    <mergeCell ref="I32:I33"/>
    <mergeCell ref="N32:N33"/>
    <mergeCell ref="P32:P33"/>
    <mergeCell ref="B34:B35"/>
    <mergeCell ref="H34:H35"/>
    <mergeCell ref="I34:I35"/>
    <mergeCell ref="N34:N35"/>
    <mergeCell ref="P34:P35"/>
    <mergeCell ref="C32:C33"/>
    <mergeCell ref="C34:C35"/>
    <mergeCell ref="O32:O33"/>
    <mergeCell ref="O34:O35"/>
    <mergeCell ref="B36:B37"/>
    <mergeCell ref="H36:H37"/>
    <mergeCell ref="I36:I37"/>
    <mergeCell ref="N36:N37"/>
    <mergeCell ref="P36:P37"/>
    <mergeCell ref="B38:B39"/>
    <mergeCell ref="H38:H39"/>
    <mergeCell ref="I38:I39"/>
    <mergeCell ref="N38:N39"/>
    <mergeCell ref="P38:P39"/>
    <mergeCell ref="C36:C37"/>
    <mergeCell ref="C38:C39"/>
    <mergeCell ref="O36:O37"/>
    <mergeCell ref="O38:O39"/>
    <mergeCell ref="B42:F42"/>
    <mergeCell ref="B44:B45"/>
    <mergeCell ref="D44:D45"/>
    <mergeCell ref="E44:I44"/>
    <mergeCell ref="K44:P44"/>
    <mergeCell ref="B46:B47"/>
    <mergeCell ref="H46:H47"/>
    <mergeCell ref="I46:I47"/>
    <mergeCell ref="N46:N47"/>
    <mergeCell ref="P46:P47"/>
    <mergeCell ref="C44:C45"/>
    <mergeCell ref="C46:C47"/>
    <mergeCell ref="O46:O47"/>
    <mergeCell ref="B48:B49"/>
    <mergeCell ref="H48:H49"/>
    <mergeCell ref="I48:I49"/>
    <mergeCell ref="N48:N49"/>
    <mergeCell ref="P48:P49"/>
    <mergeCell ref="B50:B51"/>
    <mergeCell ref="H50:H51"/>
    <mergeCell ref="I50:I51"/>
    <mergeCell ref="N50:N51"/>
    <mergeCell ref="P50:P51"/>
    <mergeCell ref="C48:C49"/>
    <mergeCell ref="C50:C51"/>
    <mergeCell ref="O48:O49"/>
    <mergeCell ref="O50:O51"/>
    <mergeCell ref="B52:B53"/>
    <mergeCell ref="H52:H53"/>
    <mergeCell ref="I52:I53"/>
    <mergeCell ref="N52:N53"/>
    <mergeCell ref="P52:P53"/>
    <mergeCell ref="B54:B55"/>
    <mergeCell ref="H54:H55"/>
    <mergeCell ref="I54:I55"/>
    <mergeCell ref="N54:N55"/>
    <mergeCell ref="P54:P55"/>
    <mergeCell ref="C52:C53"/>
    <mergeCell ref="C54:C55"/>
    <mergeCell ref="O52:O53"/>
    <mergeCell ref="O54:O55"/>
    <mergeCell ref="B56:B57"/>
    <mergeCell ref="H56:H57"/>
    <mergeCell ref="I56:I57"/>
    <mergeCell ref="N56:N57"/>
    <mergeCell ref="P56:P57"/>
    <mergeCell ref="B58:B59"/>
    <mergeCell ref="H58:H59"/>
    <mergeCell ref="I58:I59"/>
    <mergeCell ref="N58:N59"/>
    <mergeCell ref="P58:P59"/>
    <mergeCell ref="C56:C57"/>
    <mergeCell ref="C58:C59"/>
    <mergeCell ref="O56:O57"/>
    <mergeCell ref="O58:O59"/>
    <mergeCell ref="B60:B61"/>
    <mergeCell ref="H60:H61"/>
    <mergeCell ref="I60:I61"/>
    <mergeCell ref="N60:N61"/>
    <mergeCell ref="P60:P61"/>
    <mergeCell ref="B64:B65"/>
    <mergeCell ref="H64:H65"/>
    <mergeCell ref="I64:I65"/>
    <mergeCell ref="N64:N65"/>
    <mergeCell ref="P64:P65"/>
    <mergeCell ref="C60:C61"/>
    <mergeCell ref="C64:C65"/>
    <mergeCell ref="O60:O61"/>
    <mergeCell ref="O64:O65"/>
    <mergeCell ref="B62:B63"/>
    <mergeCell ref="C62:C63"/>
    <mergeCell ref="H62:H63"/>
    <mergeCell ref="I62:I63"/>
    <mergeCell ref="N62:N63"/>
    <mergeCell ref="O62:O63"/>
    <mergeCell ref="P62:P63"/>
    <mergeCell ref="B66:B67"/>
    <mergeCell ref="H66:H67"/>
    <mergeCell ref="I66:I67"/>
    <mergeCell ref="N66:N67"/>
    <mergeCell ref="P66:P67"/>
    <mergeCell ref="B68:B69"/>
    <mergeCell ref="H68:H69"/>
    <mergeCell ref="I68:I69"/>
    <mergeCell ref="N68:N69"/>
    <mergeCell ref="P68:P69"/>
    <mergeCell ref="C66:C67"/>
    <mergeCell ref="C68:C69"/>
    <mergeCell ref="O66:O67"/>
    <mergeCell ref="O68:O69"/>
    <mergeCell ref="B72:F72"/>
    <mergeCell ref="B74:B75"/>
    <mergeCell ref="C74:C75"/>
    <mergeCell ref="D74:D75"/>
    <mergeCell ref="E74:I74"/>
    <mergeCell ref="K74:P74"/>
    <mergeCell ref="B76:B77"/>
    <mergeCell ref="C76:C77"/>
    <mergeCell ref="H76:H77"/>
    <mergeCell ref="I76:I77"/>
    <mergeCell ref="N76:N77"/>
    <mergeCell ref="O76:O77"/>
    <mergeCell ref="P76:P77"/>
    <mergeCell ref="B78:B79"/>
    <mergeCell ref="C78:C79"/>
    <mergeCell ref="H78:H79"/>
    <mergeCell ref="I78:I79"/>
    <mergeCell ref="N78:N79"/>
    <mergeCell ref="O78:O79"/>
    <mergeCell ref="P78:P79"/>
    <mergeCell ref="R78:R79"/>
    <mergeCell ref="S78:S79"/>
    <mergeCell ref="B80:B81"/>
    <mergeCell ref="C80:C81"/>
    <mergeCell ref="H80:H81"/>
    <mergeCell ref="I80:I81"/>
    <mergeCell ref="N80:N81"/>
    <mergeCell ref="O80:O81"/>
    <mergeCell ref="P80:P81"/>
    <mergeCell ref="R80:R81"/>
    <mergeCell ref="S80:S81"/>
    <mergeCell ref="B82:B83"/>
    <mergeCell ref="C82:C83"/>
    <mergeCell ref="H82:H83"/>
    <mergeCell ref="I82:I83"/>
    <mergeCell ref="N82:N83"/>
    <mergeCell ref="O82:O83"/>
    <mergeCell ref="P82:P83"/>
    <mergeCell ref="R82:R83"/>
    <mergeCell ref="S82:S83"/>
    <mergeCell ref="B84:B85"/>
    <mergeCell ref="C84:C85"/>
    <mergeCell ref="H84:H85"/>
    <mergeCell ref="I84:I85"/>
    <mergeCell ref="N84:N85"/>
    <mergeCell ref="O84:O85"/>
    <mergeCell ref="P84:P85"/>
    <mergeCell ref="R84:R85"/>
    <mergeCell ref="S84:S85"/>
    <mergeCell ref="B86:B87"/>
    <mergeCell ref="C86:C87"/>
    <mergeCell ref="H86:H87"/>
    <mergeCell ref="I86:I87"/>
    <mergeCell ref="N86:N87"/>
    <mergeCell ref="O86:O87"/>
    <mergeCell ref="P86:P87"/>
    <mergeCell ref="R86:R87"/>
    <mergeCell ref="S86:S87"/>
    <mergeCell ref="B88:B89"/>
    <mergeCell ref="C88:C89"/>
    <mergeCell ref="H88:H89"/>
    <mergeCell ref="I88:I89"/>
    <mergeCell ref="N88:N89"/>
    <mergeCell ref="O88:O89"/>
    <mergeCell ref="P88:P89"/>
    <mergeCell ref="R88:R89"/>
    <mergeCell ref="S88:S89"/>
    <mergeCell ref="B90:B91"/>
    <mergeCell ref="C90:C91"/>
    <mergeCell ref="H90:H91"/>
    <mergeCell ref="I90:I91"/>
    <mergeCell ref="N90:N91"/>
    <mergeCell ref="O90:O91"/>
    <mergeCell ref="P90:P91"/>
    <mergeCell ref="R90:R91"/>
    <mergeCell ref="S90:S91"/>
    <mergeCell ref="O96:O97"/>
    <mergeCell ref="P96:P97"/>
    <mergeCell ref="B92:B93"/>
    <mergeCell ref="C92:C93"/>
    <mergeCell ref="H92:H93"/>
    <mergeCell ref="I92:I93"/>
    <mergeCell ref="N92:N93"/>
    <mergeCell ref="O92:O93"/>
    <mergeCell ref="P92:P93"/>
    <mergeCell ref="B94:B95"/>
    <mergeCell ref="C94:C95"/>
    <mergeCell ref="H94:H95"/>
    <mergeCell ref="I94:I95"/>
    <mergeCell ref="N94:N95"/>
    <mergeCell ref="O94:O95"/>
    <mergeCell ref="P94:P95"/>
    <mergeCell ref="B96:B97"/>
    <mergeCell ref="C96:C97"/>
    <mergeCell ref="H96:H97"/>
    <mergeCell ref="I96:I97"/>
    <mergeCell ref="N96:N97"/>
    <mergeCell ref="S131:S132"/>
    <mergeCell ref="R133:R134"/>
    <mergeCell ref="S133:S134"/>
    <mergeCell ref="R135:R136"/>
    <mergeCell ref="S135:S136"/>
    <mergeCell ref="R137:R138"/>
    <mergeCell ref="S137:S138"/>
    <mergeCell ref="R139:R140"/>
    <mergeCell ref="S139:S140"/>
    <mergeCell ref="R131:R132"/>
    <mergeCell ref="S141:S142"/>
    <mergeCell ref="R143:R144"/>
    <mergeCell ref="S143:S144"/>
    <mergeCell ref="R147:R148"/>
    <mergeCell ref="S147:S148"/>
    <mergeCell ref="R151:R152"/>
    <mergeCell ref="S151:S152"/>
    <mergeCell ref="R153:R154"/>
    <mergeCell ref="S153:S154"/>
    <mergeCell ref="R145:R146"/>
    <mergeCell ref="S145:S146"/>
    <mergeCell ref="R141:R142"/>
    <mergeCell ref="S223:S224"/>
    <mergeCell ref="B225:B226"/>
    <mergeCell ref="H225:H226"/>
    <mergeCell ref="I225:I226"/>
    <mergeCell ref="N225:N226"/>
    <mergeCell ref="P225:P226"/>
    <mergeCell ref="R225:R226"/>
    <mergeCell ref="S225:S226"/>
    <mergeCell ref="B219:F219"/>
    <mergeCell ref="B221:B222"/>
    <mergeCell ref="D221:D222"/>
    <mergeCell ref="E221:I221"/>
    <mergeCell ref="K221:P221"/>
    <mergeCell ref="B223:B224"/>
    <mergeCell ref="H223:H224"/>
    <mergeCell ref="I223:I224"/>
    <mergeCell ref="N223:N224"/>
    <mergeCell ref="P223:P224"/>
    <mergeCell ref="C221:C222"/>
    <mergeCell ref="C223:C224"/>
    <mergeCell ref="C225:C226"/>
    <mergeCell ref="O225:O226"/>
    <mergeCell ref="O223:O224"/>
    <mergeCell ref="R223:R224"/>
    <mergeCell ref="B227:B228"/>
    <mergeCell ref="H227:H228"/>
    <mergeCell ref="I227:I228"/>
    <mergeCell ref="N227:N228"/>
    <mergeCell ref="P227:P228"/>
    <mergeCell ref="R227:R228"/>
    <mergeCell ref="S227:S228"/>
    <mergeCell ref="B229:B230"/>
    <mergeCell ref="H229:H230"/>
    <mergeCell ref="I229:I230"/>
    <mergeCell ref="N229:N230"/>
    <mergeCell ref="P229:P230"/>
    <mergeCell ref="R229:R230"/>
    <mergeCell ref="S229:S230"/>
    <mergeCell ref="C227:C228"/>
    <mergeCell ref="C229:C230"/>
    <mergeCell ref="O227:O228"/>
    <mergeCell ref="O229:O230"/>
    <mergeCell ref="B231:B232"/>
    <mergeCell ref="H231:H232"/>
    <mergeCell ref="I231:I232"/>
    <mergeCell ref="N231:N232"/>
    <mergeCell ref="P231:P232"/>
    <mergeCell ref="R231:R232"/>
    <mergeCell ref="S231:S232"/>
    <mergeCell ref="B233:B234"/>
    <mergeCell ref="H233:H234"/>
    <mergeCell ref="I233:I234"/>
    <mergeCell ref="N233:N234"/>
    <mergeCell ref="P233:P234"/>
    <mergeCell ref="R233:R234"/>
    <mergeCell ref="S233:S234"/>
    <mergeCell ref="C231:C232"/>
    <mergeCell ref="C233:C234"/>
    <mergeCell ref="O231:O232"/>
    <mergeCell ref="O233:O234"/>
    <mergeCell ref="B235:B236"/>
    <mergeCell ref="H235:H236"/>
    <mergeCell ref="I235:I236"/>
    <mergeCell ref="N235:N236"/>
    <mergeCell ref="P235:P236"/>
    <mergeCell ref="R235:R236"/>
    <mergeCell ref="S235:S236"/>
    <mergeCell ref="B237:B238"/>
    <mergeCell ref="H237:H238"/>
    <mergeCell ref="I237:I238"/>
    <mergeCell ref="N237:N238"/>
    <mergeCell ref="P237:P238"/>
    <mergeCell ref="R237:R238"/>
    <mergeCell ref="S237:S238"/>
    <mergeCell ref="C235:C236"/>
    <mergeCell ref="C237:C238"/>
    <mergeCell ref="O235:O236"/>
    <mergeCell ref="O237:O238"/>
    <mergeCell ref="B239:B240"/>
    <mergeCell ref="H239:H240"/>
    <mergeCell ref="I239:I240"/>
    <mergeCell ref="N239:N240"/>
    <mergeCell ref="P239:P240"/>
    <mergeCell ref="R239:R240"/>
    <mergeCell ref="S239:S240"/>
    <mergeCell ref="B241:B242"/>
    <mergeCell ref="H241:H242"/>
    <mergeCell ref="I241:I242"/>
    <mergeCell ref="N241:N242"/>
    <mergeCell ref="P241:P242"/>
    <mergeCell ref="R241:R242"/>
    <mergeCell ref="S241:S242"/>
    <mergeCell ref="O239:O240"/>
    <mergeCell ref="O241:O242"/>
    <mergeCell ref="C239:C240"/>
    <mergeCell ref="C241:C242"/>
    <mergeCell ref="B157:F157"/>
    <mergeCell ref="B159:B160"/>
    <mergeCell ref="C159:C160"/>
    <mergeCell ref="D159:D160"/>
    <mergeCell ref="E159:I159"/>
    <mergeCell ref="K159:P159"/>
    <mergeCell ref="B161:B162"/>
    <mergeCell ref="C161:C162"/>
    <mergeCell ref="H161:H162"/>
    <mergeCell ref="I161:I162"/>
    <mergeCell ref="N161:N162"/>
    <mergeCell ref="O161:O162"/>
    <mergeCell ref="P161:P162"/>
    <mergeCell ref="R161:R162"/>
    <mergeCell ref="S161:S162"/>
    <mergeCell ref="B163:B164"/>
    <mergeCell ref="C163:C164"/>
    <mergeCell ref="H163:H164"/>
    <mergeCell ref="I163:I164"/>
    <mergeCell ref="N163:N164"/>
    <mergeCell ref="O163:O164"/>
    <mergeCell ref="P163:P164"/>
    <mergeCell ref="R163:R164"/>
    <mergeCell ref="S163:S164"/>
    <mergeCell ref="B165:B166"/>
    <mergeCell ref="C165:C166"/>
    <mergeCell ref="H165:H166"/>
    <mergeCell ref="I165:I166"/>
    <mergeCell ref="N165:N166"/>
    <mergeCell ref="O165:O166"/>
    <mergeCell ref="P165:P166"/>
    <mergeCell ref="R165:R166"/>
    <mergeCell ref="S165:S166"/>
    <mergeCell ref="B167:B168"/>
    <mergeCell ref="C167:C168"/>
    <mergeCell ref="H167:H168"/>
    <mergeCell ref="I167:I168"/>
    <mergeCell ref="N167:N168"/>
    <mergeCell ref="O167:O168"/>
    <mergeCell ref="P167:P168"/>
    <mergeCell ref="R167:R168"/>
    <mergeCell ref="S167:S168"/>
    <mergeCell ref="B169:B170"/>
    <mergeCell ref="C169:C170"/>
    <mergeCell ref="H169:H170"/>
    <mergeCell ref="I169:I170"/>
    <mergeCell ref="N169:N170"/>
    <mergeCell ref="O169:O170"/>
    <mergeCell ref="P169:P170"/>
    <mergeCell ref="R169:R170"/>
    <mergeCell ref="S169:S170"/>
    <mergeCell ref="B171:B172"/>
    <mergeCell ref="C171:C172"/>
    <mergeCell ref="H171:H172"/>
    <mergeCell ref="I171:I172"/>
    <mergeCell ref="N171:N172"/>
    <mergeCell ref="O171:O172"/>
    <mergeCell ref="P171:P172"/>
    <mergeCell ref="R171:R172"/>
    <mergeCell ref="S171:S172"/>
    <mergeCell ref="B173:B174"/>
    <mergeCell ref="C173:C174"/>
    <mergeCell ref="H173:H174"/>
    <mergeCell ref="I173:I174"/>
    <mergeCell ref="N173:N174"/>
    <mergeCell ref="O173:O174"/>
    <mergeCell ref="P173:P174"/>
    <mergeCell ref="R173:R174"/>
    <mergeCell ref="S173:S174"/>
    <mergeCell ref="B175:B176"/>
    <mergeCell ref="C175:C176"/>
    <mergeCell ref="H175:H176"/>
    <mergeCell ref="I175:I176"/>
    <mergeCell ref="N175:N176"/>
    <mergeCell ref="O175:O176"/>
    <mergeCell ref="P175:P176"/>
    <mergeCell ref="R175:R176"/>
    <mergeCell ref="S175:S176"/>
    <mergeCell ref="B177:B178"/>
    <mergeCell ref="C177:C178"/>
    <mergeCell ref="H177:H178"/>
    <mergeCell ref="I177:I178"/>
    <mergeCell ref="N177:N178"/>
    <mergeCell ref="O177:O178"/>
    <mergeCell ref="P177:P178"/>
    <mergeCell ref="R177:R178"/>
    <mergeCell ref="S177:S178"/>
    <mergeCell ref="B179:B180"/>
    <mergeCell ref="C179:C180"/>
    <mergeCell ref="H179:H180"/>
    <mergeCell ref="I179:I180"/>
    <mergeCell ref="N179:N180"/>
    <mergeCell ref="O179:O180"/>
    <mergeCell ref="P179:P180"/>
    <mergeCell ref="R179:R180"/>
    <mergeCell ref="S179:S180"/>
    <mergeCell ref="B181:B182"/>
    <mergeCell ref="C181:C182"/>
    <mergeCell ref="H181:H182"/>
    <mergeCell ref="I181:I182"/>
    <mergeCell ref="N181:N182"/>
    <mergeCell ref="O181:O182"/>
    <mergeCell ref="P181:P182"/>
    <mergeCell ref="R181:R182"/>
    <mergeCell ref="S181:S182"/>
    <mergeCell ref="B183:B184"/>
    <mergeCell ref="C183:C184"/>
    <mergeCell ref="H183:H184"/>
    <mergeCell ref="I183:I184"/>
    <mergeCell ref="N183:N184"/>
    <mergeCell ref="O183:O184"/>
    <mergeCell ref="P183:P184"/>
    <mergeCell ref="R183:R184"/>
    <mergeCell ref="S183:S184"/>
    <mergeCell ref="B187:F187"/>
    <mergeCell ref="B189:B190"/>
    <mergeCell ref="C189:C190"/>
    <mergeCell ref="D189:D190"/>
    <mergeCell ref="E189:I189"/>
    <mergeCell ref="K189:P189"/>
    <mergeCell ref="B191:B192"/>
    <mergeCell ref="C191:C192"/>
    <mergeCell ref="H191:H192"/>
    <mergeCell ref="I191:I192"/>
    <mergeCell ref="N191:N192"/>
    <mergeCell ref="O191:O192"/>
    <mergeCell ref="P191:P192"/>
    <mergeCell ref="R191:R192"/>
    <mergeCell ref="S191:S192"/>
    <mergeCell ref="B193:B194"/>
    <mergeCell ref="C193:C194"/>
    <mergeCell ref="H193:H194"/>
    <mergeCell ref="I193:I194"/>
    <mergeCell ref="N193:N194"/>
    <mergeCell ref="O193:O194"/>
    <mergeCell ref="P193:P194"/>
    <mergeCell ref="R193:R194"/>
    <mergeCell ref="S193:S194"/>
    <mergeCell ref="B195:B196"/>
    <mergeCell ref="C195:C196"/>
    <mergeCell ref="H195:H196"/>
    <mergeCell ref="I195:I196"/>
    <mergeCell ref="N195:N196"/>
    <mergeCell ref="O195:O196"/>
    <mergeCell ref="P195:P196"/>
    <mergeCell ref="R195:R196"/>
    <mergeCell ref="S195:S196"/>
    <mergeCell ref="B197:B198"/>
    <mergeCell ref="C197:C198"/>
    <mergeCell ref="H197:H198"/>
    <mergeCell ref="I197:I198"/>
    <mergeCell ref="N197:N198"/>
    <mergeCell ref="O197:O198"/>
    <mergeCell ref="P197:P198"/>
    <mergeCell ref="R197:R198"/>
    <mergeCell ref="S197:S198"/>
    <mergeCell ref="B199:B200"/>
    <mergeCell ref="C199:C200"/>
    <mergeCell ref="H199:H200"/>
    <mergeCell ref="I199:I200"/>
    <mergeCell ref="N199:N200"/>
    <mergeCell ref="O199:O200"/>
    <mergeCell ref="P199:P200"/>
    <mergeCell ref="R199:R200"/>
    <mergeCell ref="S199:S200"/>
    <mergeCell ref="B201:B202"/>
    <mergeCell ref="C201:C202"/>
    <mergeCell ref="H201:H202"/>
    <mergeCell ref="I201:I202"/>
    <mergeCell ref="N201:N202"/>
    <mergeCell ref="O201:O202"/>
    <mergeCell ref="P201:P202"/>
    <mergeCell ref="R201:R202"/>
    <mergeCell ref="S201:S202"/>
    <mergeCell ref="B203:B204"/>
    <mergeCell ref="C203:C204"/>
    <mergeCell ref="H203:H204"/>
    <mergeCell ref="I203:I204"/>
    <mergeCell ref="N203:N204"/>
    <mergeCell ref="O203:O204"/>
    <mergeCell ref="P203:P204"/>
    <mergeCell ref="R203:R204"/>
    <mergeCell ref="S203:S204"/>
    <mergeCell ref="B205:B206"/>
    <mergeCell ref="C205:C206"/>
    <mergeCell ref="H205:H206"/>
    <mergeCell ref="I205:I206"/>
    <mergeCell ref="N205:N206"/>
    <mergeCell ref="O205:O206"/>
    <mergeCell ref="P205:P206"/>
    <mergeCell ref="R205:R206"/>
    <mergeCell ref="S205:S206"/>
    <mergeCell ref="B207:B208"/>
    <mergeCell ref="C207:C208"/>
    <mergeCell ref="H207:H208"/>
    <mergeCell ref="I207:I208"/>
    <mergeCell ref="N207:N208"/>
    <mergeCell ref="O207:O208"/>
    <mergeCell ref="P207:P208"/>
    <mergeCell ref="R207:R208"/>
    <mergeCell ref="S207:S208"/>
    <mergeCell ref="B209:B210"/>
    <mergeCell ref="C209:C210"/>
    <mergeCell ref="H209:H210"/>
    <mergeCell ref="I209:I210"/>
    <mergeCell ref="N209:N210"/>
    <mergeCell ref="O209:O210"/>
    <mergeCell ref="P209:P210"/>
    <mergeCell ref="R209:R210"/>
    <mergeCell ref="S209:S210"/>
    <mergeCell ref="B211:B212"/>
    <mergeCell ref="C211:C212"/>
    <mergeCell ref="H211:H212"/>
    <mergeCell ref="I211:I212"/>
    <mergeCell ref="N211:N212"/>
    <mergeCell ref="O211:O212"/>
    <mergeCell ref="P211:P212"/>
    <mergeCell ref="R211:R212"/>
    <mergeCell ref="S211:S212"/>
    <mergeCell ref="B213:B214"/>
    <mergeCell ref="C213:C214"/>
    <mergeCell ref="H213:H214"/>
    <mergeCell ref="I213:I214"/>
    <mergeCell ref="N213:N214"/>
    <mergeCell ref="O213:O214"/>
    <mergeCell ref="P213:P214"/>
    <mergeCell ref="R213:R214"/>
    <mergeCell ref="S213:S21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1" sqref="E21"/>
    </sheetView>
  </sheetViews>
  <sheetFormatPr baseColWidth="10" defaultRowHeight="15" x14ac:dyDescent="0.25"/>
  <cols>
    <col min="1" max="1" width="23.7109375" customWidth="1"/>
    <col min="3" max="3" width="15.28515625" customWidth="1"/>
    <col min="5" max="5" width="15.7109375" customWidth="1"/>
  </cols>
  <sheetData>
    <row r="1" spans="1:5" ht="21" x14ac:dyDescent="0.35">
      <c r="A1" s="86" t="s">
        <v>53</v>
      </c>
      <c r="B1" s="2"/>
      <c r="C1" s="2"/>
      <c r="D1" s="2"/>
      <c r="E1" s="2"/>
    </row>
    <row r="2" spans="1:5" ht="13.5" customHeight="1" x14ac:dyDescent="0.35">
      <c r="A2" s="86"/>
      <c r="B2" s="2"/>
      <c r="C2" s="2"/>
      <c r="D2" s="2"/>
      <c r="E2" s="2"/>
    </row>
    <row r="3" spans="1:5" x14ac:dyDescent="0.25">
      <c r="A3" s="87"/>
      <c r="B3" s="88" t="s">
        <v>69</v>
      </c>
      <c r="C3" s="89" t="s">
        <v>70</v>
      </c>
      <c r="D3" s="88"/>
      <c r="E3" s="89" t="s">
        <v>70</v>
      </c>
    </row>
    <row r="4" spans="1:5" ht="15.75" thickBot="1" x14ac:dyDescent="0.3">
      <c r="A4" s="84"/>
      <c r="B4" s="132" t="s">
        <v>54</v>
      </c>
      <c r="C4" s="133"/>
      <c r="D4" s="132" t="s">
        <v>62</v>
      </c>
      <c r="E4" s="133"/>
    </row>
    <row r="5" spans="1:5" x14ac:dyDescent="0.25">
      <c r="A5" s="79" t="s">
        <v>56</v>
      </c>
      <c r="B5" s="83">
        <v>4.8899999999999999E-2</v>
      </c>
      <c r="C5" s="81">
        <f>(B5/$B$5)*100</f>
        <v>100</v>
      </c>
      <c r="D5" s="75">
        <v>4.4299999999999999E-2</v>
      </c>
      <c r="E5" s="81">
        <f>(D5/$D$5)*100</f>
        <v>100</v>
      </c>
    </row>
    <row r="6" spans="1:5" x14ac:dyDescent="0.25">
      <c r="A6" s="79" t="s">
        <v>55</v>
      </c>
      <c r="B6" s="75">
        <v>4.9000000000000002E-2</v>
      </c>
      <c r="C6" s="81">
        <f t="shared" ref="C6:C12" si="0">(B6/$B$5)*100</f>
        <v>100.20449897750512</v>
      </c>
      <c r="D6" s="75">
        <v>4.6100000000000002E-2</v>
      </c>
      <c r="E6" s="81">
        <f t="shared" ref="E6:E11" si="1">(D6/$D$5)*100</f>
        <v>104.06320541760724</v>
      </c>
    </row>
    <row r="7" spans="1:5" x14ac:dyDescent="0.25">
      <c r="A7" s="79" t="s">
        <v>63</v>
      </c>
      <c r="B7" s="75"/>
      <c r="C7" s="81">
        <f t="shared" si="0"/>
        <v>0</v>
      </c>
      <c r="D7" s="75">
        <v>4.8300000000000003E-2</v>
      </c>
      <c r="E7" s="81">
        <f t="shared" si="1"/>
        <v>109.0293453724605</v>
      </c>
    </row>
    <row r="8" spans="1:5" x14ac:dyDescent="0.25">
      <c r="A8" s="79" t="s">
        <v>57</v>
      </c>
      <c r="B8" s="75">
        <v>0.05</v>
      </c>
      <c r="C8" s="81">
        <f t="shared" si="0"/>
        <v>102.24948875255623</v>
      </c>
      <c r="D8" s="75">
        <v>4.7300000000000002E-2</v>
      </c>
      <c r="E8" s="81">
        <f t="shared" si="1"/>
        <v>106.77200902934538</v>
      </c>
    </row>
    <row r="9" spans="1:5" x14ac:dyDescent="0.25">
      <c r="A9" s="79" t="s">
        <v>58</v>
      </c>
      <c r="B9" s="75">
        <v>2.47E-2</v>
      </c>
      <c r="C9" s="81">
        <f t="shared" si="0"/>
        <v>50.511247443762784</v>
      </c>
      <c r="D9" s="75">
        <v>2.3099999999999999E-2</v>
      </c>
      <c r="E9" s="81">
        <f t="shared" si="1"/>
        <v>52.144469525959366</v>
      </c>
    </row>
    <row r="10" spans="1:5" x14ac:dyDescent="0.25">
      <c r="A10" s="79" t="s">
        <v>59</v>
      </c>
      <c r="B10" s="75">
        <v>4.8399999999999999E-2</v>
      </c>
      <c r="C10" s="81">
        <f t="shared" si="0"/>
        <v>98.977505112474446</v>
      </c>
      <c r="D10" s="75">
        <v>3.3099999999999997E-2</v>
      </c>
      <c r="E10" s="81">
        <f t="shared" si="1"/>
        <v>74.717832957110602</v>
      </c>
    </row>
    <row r="11" spans="1:5" x14ac:dyDescent="0.25">
      <c r="A11" s="79" t="s">
        <v>60</v>
      </c>
      <c r="B11" s="75">
        <v>2.58E-2</v>
      </c>
      <c r="C11" s="81">
        <f t="shared" si="0"/>
        <v>52.760736196319023</v>
      </c>
      <c r="D11" s="75">
        <v>2.07E-2</v>
      </c>
      <c r="E11" s="81">
        <f t="shared" si="1"/>
        <v>46.72686230248307</v>
      </c>
    </row>
    <row r="12" spans="1:5" x14ac:dyDescent="0.25">
      <c r="A12" s="80" t="s">
        <v>61</v>
      </c>
      <c r="B12" s="78">
        <v>3.3300000000000003E-2</v>
      </c>
      <c r="C12" s="92">
        <f t="shared" si="0"/>
        <v>68.098159509202461</v>
      </c>
      <c r="D12" s="78">
        <v>1.55E-2</v>
      </c>
      <c r="E12" s="92">
        <f>(D12/$D$5)*100</f>
        <v>34.988713318284425</v>
      </c>
    </row>
    <row r="16" spans="1:5" x14ac:dyDescent="0.25">
      <c r="A16" s="85" t="s">
        <v>66</v>
      </c>
      <c r="B16" s="26"/>
      <c r="C16" s="26"/>
    </row>
    <row r="17" spans="1:3" x14ac:dyDescent="0.25">
      <c r="A17" s="79"/>
      <c r="B17" s="90" t="s">
        <v>69</v>
      </c>
      <c r="C17" s="90" t="s">
        <v>70</v>
      </c>
    </row>
    <row r="18" spans="1:3" ht="15.75" thickBot="1" x14ac:dyDescent="0.3">
      <c r="A18" s="84"/>
      <c r="B18" s="132" t="s">
        <v>62</v>
      </c>
      <c r="C18" s="133"/>
    </row>
    <row r="19" spans="1:3" x14ac:dyDescent="0.25">
      <c r="A19" s="79" t="s">
        <v>56</v>
      </c>
      <c r="B19" s="75">
        <v>4.4299999999999999E-2</v>
      </c>
      <c r="C19" s="81">
        <f>(B19/$D$5)*100</f>
        <v>100</v>
      </c>
    </row>
    <row r="20" spans="1:3" ht="30" x14ac:dyDescent="0.25">
      <c r="A20" s="82" t="s">
        <v>67</v>
      </c>
      <c r="B20" s="75">
        <v>2.07E-2</v>
      </c>
      <c r="C20" s="81">
        <f t="shared" ref="C20:C21" si="2">(B20/$D$5)*100</f>
        <v>46.72686230248307</v>
      </c>
    </row>
    <row r="21" spans="1:3" ht="30" x14ac:dyDescent="0.25">
      <c r="A21" s="91" t="s">
        <v>68</v>
      </c>
      <c r="B21" s="26">
        <v>3.0300000000000001E-2</v>
      </c>
      <c r="C21" s="92">
        <f t="shared" si="2"/>
        <v>68.397291196388267</v>
      </c>
    </row>
  </sheetData>
  <mergeCells count="3">
    <mergeCell ref="B4:C4"/>
    <mergeCell ref="D4:E4"/>
    <mergeCell ref="B18:C18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Kalibrierung</vt:lpstr>
      <vt:lpstr>Referenz mit Puffer</vt:lpstr>
      <vt:lpstr>IPA</vt:lpstr>
      <vt:lpstr>IPA-plotting</vt:lpstr>
      <vt:lpstr>PAC</vt:lpstr>
      <vt:lpstr>Aktivitäten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Klos, Nina</dc:creator>
  <dc:description/>
  <cp:lastModifiedBy>Malzacher, Stephan</cp:lastModifiedBy>
  <cp:revision>11</cp:revision>
  <dcterms:created xsi:type="dcterms:W3CDTF">2022-05-20T08:51:38Z</dcterms:created>
  <dcterms:modified xsi:type="dcterms:W3CDTF">2022-06-24T13:13:09Z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