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LocS/blocs/incentives/"/>
    </mc:Choice>
  </mc:AlternateContent>
  <xr:revisionPtr revIDLastSave="0" documentId="13_ncr:1_{562E84D7-8A53-9F47-B2AE-0F9D0B081863}" xr6:coauthVersionLast="47" xr6:coauthVersionMax="47" xr10:uidLastSave="{00000000-0000-0000-0000-000000000000}"/>
  <bookViews>
    <workbookView xWindow="0" yWindow="0" windowWidth="28800" windowHeight="18000" xr2:uid="{ACA89B21-CD83-0545-80CD-93A328B5FE1A}"/>
  </bookViews>
  <sheets>
    <sheet name="Sheet1" sheetId="1" r:id="rId1"/>
    <sheet name="methane info" sheetId="2" r:id="rId2"/>
    <sheet name="electricity info" sheetId="3" r:id="rId3"/>
  </sheets>
  <definedNames>
    <definedName name="_xlchart.v1.0" hidden="1">Sheet1!$A$2:$A$51</definedName>
    <definedName name="_xlchart.v1.1" hidden="1">Sheet1!$B$1</definedName>
    <definedName name="_xlchart.v1.10" hidden="1">Sheet1!$H$2:$H$51</definedName>
    <definedName name="_xlchart.v1.11" hidden="1">Sheet1!$A$2:$A$51</definedName>
    <definedName name="_xlchart.v1.12" hidden="1">Sheet1!$Q$1</definedName>
    <definedName name="_xlchart.v1.13" hidden="1">Sheet1!$Q$2:$Q$51</definedName>
    <definedName name="_xlchart.v1.14" hidden="1">Sheet1!$A$2:$A$51</definedName>
    <definedName name="_xlchart.v1.15" hidden="1">Sheet1!$L$1</definedName>
    <definedName name="_xlchart.v1.16" hidden="1">Sheet1!$L$2:$L$51</definedName>
    <definedName name="_xlchart.v1.17" hidden="1">Sheet1!$A$71:$A$120</definedName>
    <definedName name="_xlchart.v1.18" hidden="1">Sheet1!$B$70</definedName>
    <definedName name="_xlchart.v1.19" hidden="1">Sheet1!$B$71:$B$120</definedName>
    <definedName name="_xlchart.v1.2" hidden="1">Sheet1!$B$2:$B$51</definedName>
    <definedName name="_xlchart.v1.20" hidden="1">Sheet1!$C$70</definedName>
    <definedName name="_xlchart.v1.21" hidden="1">Sheet1!$C$71:$C$120</definedName>
    <definedName name="_xlchart.v1.3" hidden="1">Sheet1!$C$1</definedName>
    <definedName name="_xlchart.v1.4" hidden="1">Sheet1!$C$2:$C$51</definedName>
    <definedName name="_xlchart.v1.5" hidden="1">Sheet1!$A$2:$A$51</definedName>
    <definedName name="_xlchart.v1.6" hidden="1">Sheet1!$F$1</definedName>
    <definedName name="_xlchart.v1.7" hidden="1">Sheet1!$F$2:$F$51</definedName>
    <definedName name="_xlchart.v1.8" hidden="1">Sheet1!$A$2:$A$51</definedName>
    <definedName name="_xlchart.v1.9" hidden="1">Sheet1!$H$1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3" l="1"/>
  <c r="G35" i="3"/>
  <c r="G28" i="3"/>
  <c r="G26" i="3"/>
  <c r="G19" i="3"/>
  <c r="G18" i="3"/>
  <c r="A41" i="3"/>
  <c r="A40" i="3"/>
  <c r="A39" i="3"/>
  <c r="A35" i="3"/>
  <c r="A34" i="3"/>
  <c r="A33" i="3"/>
  <c r="A31" i="3"/>
  <c r="G49" i="3" l="1"/>
  <c r="G47" i="3"/>
  <c r="G39" i="3"/>
  <c r="G36" i="3"/>
  <c r="G31" i="3"/>
  <c r="G21" i="3"/>
  <c r="G9" i="3"/>
  <c r="G50" i="3"/>
  <c r="G24" i="3"/>
  <c r="G23" i="3"/>
  <c r="G16" i="3"/>
  <c r="G15" i="3"/>
  <c r="G14" i="3"/>
  <c r="G5" i="3"/>
  <c r="C28" i="3"/>
  <c r="C20" i="3"/>
  <c r="C21" i="3"/>
  <c r="C22" i="3"/>
  <c r="C23" i="3"/>
  <c r="C24" i="3"/>
  <c r="C25" i="3"/>
  <c r="C26" i="3"/>
  <c r="C18" i="3"/>
  <c r="C19" i="3"/>
  <c r="C17" i="3"/>
  <c r="C16" i="3"/>
  <c r="G12" i="3"/>
  <c r="G3" i="3"/>
  <c r="G33" i="3"/>
  <c r="G37" i="3"/>
  <c r="G17" i="3"/>
  <c r="G44" i="3"/>
  <c r="G43" i="3"/>
  <c r="G41" i="3"/>
  <c r="G25" i="3"/>
  <c r="G11" i="3"/>
  <c r="G46" i="3"/>
  <c r="G40" i="3"/>
  <c r="G30" i="3"/>
  <c r="G22" i="3"/>
  <c r="G20" i="3"/>
  <c r="G8" i="3"/>
  <c r="G51" i="3"/>
  <c r="G48" i="3"/>
  <c r="G45" i="3"/>
  <c r="G38" i="3"/>
  <c r="G32" i="3"/>
  <c r="G29" i="3"/>
  <c r="G27" i="3"/>
  <c r="G13" i="3"/>
  <c r="G7" i="3"/>
  <c r="G4" i="3"/>
  <c r="G10" i="3"/>
  <c r="G6" i="3"/>
  <c r="G34" i="3"/>
  <c r="G2" i="3"/>
  <c r="D53" i="1"/>
  <c r="E53" i="1"/>
  <c r="K53" i="1"/>
  <c r="M53" i="1"/>
  <c r="Q5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R53" i="1" l="1"/>
  <c r="F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  <c r="C53" i="1" l="1"/>
  <c r="L53" i="1"/>
</calcChain>
</file>

<file path=xl/sharedStrings.xml><?xml version="1.0" encoding="utf-8"?>
<sst xmlns="http://schemas.openxmlformats.org/spreadsheetml/2006/main" count="358" uniqueCount="139">
  <si>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</si>
  <si>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</si>
  <si>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</si>
  <si>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</si>
  <si>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</si>
  <si>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</si>
  <si>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</si>
  <si>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</si>
  <si>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</si>
  <si>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</si>
  <si>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</si>
  <si>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</si>
  <si>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</si>
  <si>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</si>
  <si>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</si>
  <si>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</si>
  <si>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</si>
  <si>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</si>
  <si>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</si>
  <si>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</si>
  <si>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</si>
  <si>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</si>
  <si>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</si>
  <si>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</si>
  <si>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</si>
  <si>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</si>
  <si>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</si>
  <si>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</si>
  <si>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</si>
  <si>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</si>
  <si>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</si>
  <si>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</si>
  <si>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</si>
  <si>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</si>
  <si>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</si>
  <si>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</si>
  <si>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</si>
  <si>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</si>
  <si>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</si>
  <si>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</si>
  <si>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</si>
  <si>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</si>
  <si>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</si>
  <si>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</si>
  <si>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</si>
  <si>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</si>
  <si>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</si>
  <si>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</si>
  <si>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</si>
  <si>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</si>
  <si>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</si>
  <si>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</si>
  <si>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</si>
  <si>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</si>
  <si>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</si>
  <si>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</si>
  <si>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</si>
  <si>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</si>
  <si>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</si>
  <si>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Location Capital Cost Factor (unitless)</t>
  </si>
  <si>
    <t>[0.82, 2.56]</t>
  </si>
  <si>
    <t>Electricity Price (USD/kWh)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</si>
  <si>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</si>
  <si>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</si>
  <si>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</si>
  <si>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</si>
  <si>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</si>
  <si>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</si>
  <si>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</si>
  <si>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</si>
  <si>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</si>
  <si>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</si>
  <si>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</si>
  <si>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</si>
  <si>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</si>
  <si>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</si>
  <si>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</si>
  <si>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</si>
  <si>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</si>
  <si>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</si>
  <si>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</si>
  <si>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</si>
  <si>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</si>
  <si>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</si>
  <si>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</si>
  <si>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</si>
  <si>
    <t>MEDIAN</t>
  </si>
  <si>
    <t>Assumed RTO/ISO</t>
  </si>
  <si>
    <t>SPP</t>
  </si>
  <si>
    <t>MISO</t>
  </si>
  <si>
    <t>GREET name</t>
  </si>
  <si>
    <t>PJM</t>
  </si>
  <si>
    <t>https://ferc.gov/electric/power-sales-and-markets/rtos-and-isos</t>
  </si>
  <si>
    <t>FRCC</t>
  </si>
  <si>
    <t>SERC</t>
  </si>
  <si>
    <t>https://www.researchgate.net/figure/Regional-Reliability-Councils-of-the-NERC-ERCODElectric-Reliability-Council-of-Texas_fig6_230725630</t>
  </si>
  <si>
    <t>https://learn.pjm.com/pjm-structure/compliance.aspx</t>
  </si>
  <si>
    <t>WECC</t>
  </si>
  <si>
    <t>NPCC</t>
  </si>
  <si>
    <t>TRE</t>
  </si>
  <si>
    <t>Short Greet Name</t>
  </si>
  <si>
    <t>GHG-100 (kg/kWh)</t>
  </si>
  <si>
    <t>Mix: Non Distributed - TRE Mix</t>
  </si>
  <si>
    <t>Mix: Non Distributed - WECC Mix</t>
  </si>
  <si>
    <t>Mix: Non Distributed - SPP Mix</t>
  </si>
  <si>
    <t>Mix: Non Distributed - SERC Mix</t>
  </si>
  <si>
    <t>Mix: Non Distributed - PJM (former RFC) Mix</t>
  </si>
  <si>
    <t>Mix: Non Distributed - NPCC Mix</t>
  </si>
  <si>
    <t>Mix: Non Distributed - MISO (former MRO) Mix</t>
  </si>
  <si>
    <t>Mix: Non Distributed - FRCC Mix</t>
  </si>
  <si>
    <t>CA</t>
  </si>
  <si>
    <t>Mix: Non Distributed - CA Mix</t>
  </si>
  <si>
    <t>https://www.nerc.com/AboutNERC/keyplayers/Pages/default.aspx</t>
  </si>
  <si>
    <t>ASCC</t>
  </si>
  <si>
    <t>Mix: Non Distributed - ASCC Mix</t>
  </si>
  <si>
    <t>Mix: Non Distributed - HICC Mix</t>
  </si>
  <si>
    <t>HICC</t>
  </si>
  <si>
    <t>Distributed - HICC Mix</t>
  </si>
  <si>
    <t>Distributed - ASCC Mix</t>
  </si>
  <si>
    <t>Distributed - NPCC Mix</t>
  </si>
  <si>
    <t>Distributed - CA Mix</t>
  </si>
  <si>
    <t>Distributed - FRCC Mix</t>
  </si>
  <si>
    <t>D/ND ratio</t>
  </si>
  <si>
    <t>Distributed - SERC Mix</t>
  </si>
  <si>
    <t>Distributed - SPP Mix</t>
  </si>
  <si>
    <t>Distributed - TRE Mix</t>
  </si>
  <si>
    <t>Distributed - WECC Mix</t>
  </si>
  <si>
    <t>Distributed - MRO Mix</t>
  </si>
  <si>
    <t>Distributed - RFC Mix</t>
  </si>
  <si>
    <t>MWh/yr</t>
  </si>
  <si>
    <t>kWh/yr</t>
  </si>
  <si>
    <t>HI</t>
  </si>
  <si>
    <t>kg/yr</t>
  </si>
  <si>
    <t>IL</t>
  </si>
  <si>
    <t>gal/yr</t>
  </si>
  <si>
    <t>kg/gal</t>
  </si>
  <si>
    <t>Corn Price (USD/kg)</t>
  </si>
  <si>
    <t>Corn Stover Price (USD/kg)</t>
  </si>
  <si>
    <t>Sugarcane Price (USD/kg)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</si>
</sst>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/>
    <xf numFmtId="0" fontId="0" fillId="4" borderId="0" xfId="0" applyFill="1"/>
    <xf numFmtId="0" fontId="6" fillId="0" borderId="0" xfId="3"/>
  </cellXfs>
  <cellStyles count="4">
    <cellStyle name="Calculation" xfId="2" builtinId="2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Sheet1!$Q$2:$Q$51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_xlchart.v1.3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_xlchart.v1.18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_xlchart.v1.20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_xlchart.v1.6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_xlchart.v1.15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_xlchart.v1.12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1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Relationship Id="rId9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jpeg"/><Relationship Id="rId5" Type="http://schemas.openxmlformats.org/officeDocument/2006/relationships/image" Target="../media/image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54</xdr:row>
      <xdr:rowOff>38100</xdr:rowOff>
    </xdr:from>
    <xdr:to>
      <xdr:col>8</xdr:col>
      <xdr:colOff>654050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10109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70</xdr:row>
      <xdr:rowOff>82550</xdr:rowOff>
    </xdr:from>
    <xdr:to>
      <xdr:col>8</xdr:col>
      <xdr:colOff>285750</xdr:colOff>
      <xdr:row>83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3065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25400</xdr:colOff>
      <xdr:row>1</xdr:row>
      <xdr:rowOff>127000</xdr:rowOff>
    </xdr:from>
    <xdr:to>
      <xdr:col>26</xdr:col>
      <xdr:colOff>469900</xdr:colOff>
      <xdr:row>15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615950</xdr:colOff>
      <xdr:row>54</xdr:row>
      <xdr:rowOff>127000</xdr:rowOff>
    </xdr:from>
    <xdr:to>
      <xdr:col>18</xdr:col>
      <xdr:colOff>0</xdr:colOff>
      <xdr:row>68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10998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84</xdr:row>
      <xdr:rowOff>101600</xdr:rowOff>
    </xdr:from>
    <xdr:to>
      <xdr:col>18</xdr:col>
      <xdr:colOff>0</xdr:colOff>
      <xdr:row>99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71704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99</xdr:row>
      <xdr:rowOff>88900</xdr:rowOff>
    </xdr:from>
    <xdr:to>
      <xdr:col>18</xdr:col>
      <xdr:colOff>0</xdr:colOff>
      <xdr:row>112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2057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812800</xdr:colOff>
      <xdr:row>18</xdr:row>
      <xdr:rowOff>88900</xdr:rowOff>
    </xdr:from>
    <xdr:to>
      <xdr:col>16</xdr:col>
      <xdr:colOff>50800</xdr:colOff>
      <xdr:row>30</xdr:row>
      <xdr:rowOff>190500</xdr:rowOff>
    </xdr:to>
    <xdr:pic>
      <xdr:nvPicPr>
        <xdr:cNvPr id="2" name="Picture 1" descr="Map of SPP">
          <a:extLst>
            <a:ext uri="{FF2B5EF4-FFF2-40B4-BE49-F238E27FC236}">
              <a16:creationId xmlns:a16="http://schemas.microsoft.com/office/drawing/2014/main" id="{E3ACB181-45C5-4142-9A79-8AA315D46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3746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16</xdr:col>
      <xdr:colOff>63500</xdr:colOff>
      <xdr:row>44</xdr:row>
      <xdr:rowOff>101600</xdr:rowOff>
    </xdr:to>
    <xdr:pic>
      <xdr:nvPicPr>
        <xdr:cNvPr id="3" name="Picture 2" descr="Map of MISO">
          <a:extLst>
            <a:ext uri="{FF2B5EF4-FFF2-40B4-BE49-F238E27FC236}">
              <a16:creationId xmlns:a16="http://schemas.microsoft.com/office/drawing/2014/main" id="{DF61C79A-B7EC-7D42-9966-703A2792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5024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63500</xdr:rowOff>
    </xdr:from>
    <xdr:to>
      <xdr:col>16</xdr:col>
      <xdr:colOff>63500</xdr:colOff>
      <xdr:row>17</xdr:row>
      <xdr:rowOff>165100</xdr:rowOff>
    </xdr:to>
    <xdr:pic>
      <xdr:nvPicPr>
        <xdr:cNvPr id="4" name="Picture 3" descr="Map of PJM">
          <a:extLst>
            <a:ext uri="{FF2B5EF4-FFF2-40B4-BE49-F238E27FC236}">
              <a16:creationId xmlns:a16="http://schemas.microsoft.com/office/drawing/2014/main" id="{0B1CB8F0-C226-A34E-9B73-E9E6C50A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79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12</xdr:row>
      <xdr:rowOff>165100</xdr:rowOff>
    </xdr:from>
    <xdr:to>
      <xdr:col>12</xdr:col>
      <xdr:colOff>774700</xdr:colOff>
      <xdr:row>25</xdr:row>
      <xdr:rowOff>63500</xdr:rowOff>
    </xdr:to>
    <xdr:pic>
      <xdr:nvPicPr>
        <xdr:cNvPr id="5" name="Picture 4" descr="map of NYISO region">
          <a:extLst>
            <a:ext uri="{FF2B5EF4-FFF2-40B4-BE49-F238E27FC236}">
              <a16:creationId xmlns:a16="http://schemas.microsoft.com/office/drawing/2014/main" id="{B7721C21-7486-7A41-9A58-9D5CFAF0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6035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25</xdr:row>
      <xdr:rowOff>127000</xdr:rowOff>
    </xdr:from>
    <xdr:to>
      <xdr:col>12</xdr:col>
      <xdr:colOff>774700</xdr:colOff>
      <xdr:row>38</xdr:row>
      <xdr:rowOff>25400</xdr:rowOff>
    </xdr:to>
    <xdr:pic>
      <xdr:nvPicPr>
        <xdr:cNvPr id="6" name="Picture 5" descr="Map of California ISO (CAISO)">
          <a:extLst>
            <a:ext uri="{FF2B5EF4-FFF2-40B4-BE49-F238E27FC236}">
              <a16:creationId xmlns:a16="http://schemas.microsoft.com/office/drawing/2014/main" id="{03AD01B4-1478-6047-9648-BE78F48C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2070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723900</xdr:colOff>
      <xdr:row>38</xdr:row>
      <xdr:rowOff>38100</xdr:rowOff>
    </xdr:from>
    <xdr:to>
      <xdr:col>12</xdr:col>
      <xdr:colOff>787400</xdr:colOff>
      <xdr:row>50</xdr:row>
      <xdr:rowOff>139700</xdr:rowOff>
    </xdr:to>
    <xdr:pic>
      <xdr:nvPicPr>
        <xdr:cNvPr id="7" name="Picture 6" descr="Map image of the Electric Reliability Council of Texas region.">
          <a:extLst>
            <a:ext uri="{FF2B5EF4-FFF2-40B4-BE49-F238E27FC236}">
              <a16:creationId xmlns:a16="http://schemas.microsoft.com/office/drawing/2014/main" id="{4450F0C5-410D-6F4F-8BEF-1F7EC00F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775970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711200</xdr:colOff>
      <xdr:row>0</xdr:row>
      <xdr:rowOff>0</xdr:rowOff>
    </xdr:from>
    <xdr:to>
      <xdr:col>12</xdr:col>
      <xdr:colOff>774700</xdr:colOff>
      <xdr:row>12</xdr:row>
      <xdr:rowOff>101600</xdr:rowOff>
    </xdr:to>
    <xdr:pic>
      <xdr:nvPicPr>
        <xdr:cNvPr id="8" name="Picture 7" descr="Map of New England ISO (ISO-NE)">
          <a:extLst>
            <a:ext uri="{FF2B5EF4-FFF2-40B4-BE49-F238E27FC236}">
              <a16:creationId xmlns:a16="http://schemas.microsoft.com/office/drawing/2014/main" id="{A4D91ED9-2A5A-564E-ACE3-F317EB69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0"/>
          <a:ext cx="2540000" cy="2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203200</xdr:colOff>
      <xdr:row>3</xdr:row>
      <xdr:rowOff>190500</xdr:rowOff>
    </xdr:from>
    <xdr:to>
      <xdr:col>23</xdr:col>
      <xdr:colOff>812800</xdr:colOff>
      <xdr:row>24</xdr:row>
      <xdr:rowOff>165100</xdr:rowOff>
    </xdr:to>
    <xdr:pic>
      <xdr:nvPicPr>
        <xdr:cNvPr id="9" name="Picture 8" descr="Map of RTOs and ISOs">
          <a:extLst>
            <a:ext uri="{FF2B5EF4-FFF2-40B4-BE49-F238E27FC236}">
              <a16:creationId xmlns:a16="http://schemas.microsoft.com/office/drawing/2014/main" id="{5CCB04CC-EB24-024B-86D5-5A6508B76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9200" y="800100"/>
          <a:ext cx="6388100" cy="424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18</xdr:col>
      <xdr:colOff>241300</xdr:colOff>
      <xdr:row>75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F36EA0-88C6-8B48-B105-63591E7F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769600"/>
          <a:ext cx="6019800" cy="462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647700</xdr:colOff>
      <xdr:row>51</xdr:row>
      <xdr:rowOff>139700</xdr:rowOff>
    </xdr:from>
    <xdr:to>
      <xdr:col>26</xdr:col>
      <xdr:colOff>520700</xdr:colOff>
      <xdr:row>74</xdr:row>
      <xdr:rowOff>38100</xdr:rowOff>
    </xdr:to>
    <xdr:pic>
      <xdr:nvPicPr>
        <xdr:cNvPr id="11" name="Picture 10" descr="PJM Learning Center - Compliance">
          <a:extLst>
            <a:ext uri="{FF2B5EF4-FFF2-40B4-BE49-F238E27FC236}">
              <a16:creationId xmlns:a16="http://schemas.microsoft.com/office/drawing/2014/main" id="{BBA83522-A454-E446-A97A-883D962D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10502900"/>
          <a:ext cx="6477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23</xdr:col>
      <xdr:colOff>609600</xdr:colOff>
      <xdr:row>46</xdr:row>
      <xdr:rowOff>156152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8CAF41-0D65-504E-AFF9-A8C61D34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41700" y="5689600"/>
          <a:ext cx="5562600" cy="381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erc.com/AboutNERC/keyplayers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20"/>
  <sheetViews>
    <sheetView tabSelected="1" workbookViewId="0">
      <selection activeCell="T14" sqref="T14"/>
    </sheetView>
  </sheetViews>
  <sheetFormatPr baseColWidth="10" defaultRowHeight="16" x14ac:dyDescent="0.2"/>
  <cols>
    <col min="2" max="2" width="10.83203125" hidden="1" customWidth="1"/>
    <col min="4" max="5" width="0" hidden="1" customWidth="1"/>
    <col min="8" max="10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64</v>
      </c>
      <c r="E1" s="1" t="s">
        <v>65</v>
      </c>
      <c r="F1" s="1" t="s">
        <v>55</v>
      </c>
      <c r="G1" s="1" t="s">
        <v>85</v>
      </c>
      <c r="H1" s="1" t="s">
        <v>84</v>
      </c>
      <c r="I1" s="1" t="s">
        <v>67</v>
      </c>
      <c r="J1" s="1" t="s">
        <v>68</v>
      </c>
      <c r="K1" s="1" t="s">
        <v>9</v>
      </c>
      <c r="L1" s="1" t="s">
        <v>1</v>
      </c>
      <c r="M1" s="1" t="s">
        <v>61</v>
      </c>
      <c r="N1" s="1" t="s">
        <v>136</v>
      </c>
      <c r="O1" s="1" t="s">
        <v>137</v>
      </c>
      <c r="P1" s="1" t="s">
        <v>138</v>
      </c>
      <c r="Q1" s="1" t="s">
        <v>59</v>
      </c>
      <c r="R1" s="1" t="s">
        <v>69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N2" s="2">
        <v>0.14291338582677166</v>
      </c>
      <c r="O2" s="2">
        <v>0.10100000000000001</v>
      </c>
      <c r="Q2" s="2">
        <v>0.82354978354978503</v>
      </c>
      <c r="R2" s="2">
        <f>7.5537*('methane info'!B15/100)+0.3994</f>
        <v>0.48249069999999999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N3" s="2"/>
      <c r="O3" s="2"/>
      <c r="Q3" s="2">
        <v>2.5634722222222202</v>
      </c>
      <c r="R3" s="2">
        <f>7.5537*('methane info'!B16/100)+0.3994</f>
        <v>0.50515179999999993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N4" s="2">
        <v>0.18622047244094492</v>
      </c>
      <c r="O4" s="2">
        <v>9.8651913243245778E-2</v>
      </c>
      <c r="Q4" s="2">
        <v>0.95596153846153598</v>
      </c>
      <c r="R4" s="2">
        <f>7.5537*('methane info'!B17/100)+0.3994</f>
        <v>0.65622580000000008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N5" s="2">
        <v>0.14527559055118111</v>
      </c>
      <c r="O5" s="2">
        <v>0.1</v>
      </c>
      <c r="Q5" s="2">
        <v>0.85480952380952302</v>
      </c>
      <c r="R5" s="2">
        <f>7.5537*('methane info'!B18/100)+0.3994</f>
        <v>0.48249069999999999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N6" s="2">
        <v>0.1846456692913386</v>
      </c>
      <c r="O6" s="2">
        <v>9.9000000000000005E-2</v>
      </c>
      <c r="Q6" s="2">
        <v>1.0981586402266199</v>
      </c>
      <c r="R6" s="2">
        <f>7.5537*('methane info'!B19/100)+0.3994</f>
        <v>0.61090359999999999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N7" s="2">
        <v>0.13464566929133859</v>
      </c>
      <c r="O7" s="2">
        <v>0.10100000000000001</v>
      </c>
      <c r="Q7" s="2">
        <v>0.99910614525139696</v>
      </c>
      <c r="R7" s="2">
        <f>7.5537*('methane info'!B20/100)+0.3994</f>
        <v>0.63356469999999998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N8" s="2"/>
      <c r="O8" s="2"/>
      <c r="Q8" s="2">
        <v>1.11506849315068</v>
      </c>
      <c r="R8" s="2">
        <f>7.5537*('methane info'!B21/100)+0.3994</f>
        <v>0.4673833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N9" s="2">
        <v>0.1610236220472441</v>
      </c>
      <c r="O9" s="2">
        <v>0.107</v>
      </c>
      <c r="Q9" s="2">
        <v>1.04588235294117</v>
      </c>
      <c r="R9" s="2">
        <f>7.5537*('methane info'!B22/100)+0.3994</f>
        <v>0.4673833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N10" s="2">
        <v>0.15472440944881891</v>
      </c>
      <c r="O10" s="2">
        <v>0.10100000000000001</v>
      </c>
      <c r="P10" s="2">
        <v>4.0454826894677567E-2</v>
      </c>
      <c r="Q10" s="2">
        <v>0.82572104018912895</v>
      </c>
      <c r="R10" s="2">
        <f>7.5537*('methane info'!B23/100)+0.3994</f>
        <v>0.474937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N11" s="2">
        <v>0.15275590551181104</v>
      </c>
      <c r="O11" s="2">
        <v>0.1</v>
      </c>
      <c r="Q11" s="2">
        <v>0.90413502109704202</v>
      </c>
      <c r="R11" s="2">
        <f>7.5537*('methane info'!B24/100)+0.3994</f>
        <v>0.474937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N12" s="2"/>
      <c r="O12" s="2"/>
      <c r="P12" s="2">
        <v>4.4864072332789565E-2</v>
      </c>
      <c r="Q12" s="2">
        <v>2.4517088607594899</v>
      </c>
      <c r="R12" s="2">
        <f>7.5537*('methane info'!B25/100)+0.3994</f>
        <v>0.50515179999999993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N13" s="2">
        <v>0.17480314960629922</v>
      </c>
      <c r="O13" s="2">
        <v>0.10087370618133218</v>
      </c>
      <c r="Q13" s="2">
        <v>1.0685826771653499</v>
      </c>
      <c r="R13" s="2">
        <f>7.5537*('methane info'!B26/100)+0.3994</f>
        <v>0.55802770000000002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N14" s="2">
        <v>0.13503937007874017</v>
      </c>
      <c r="O14" s="2">
        <v>9.9000000000000005E-2</v>
      </c>
      <c r="Q14" s="2">
        <v>1</v>
      </c>
      <c r="R14" s="2">
        <f>7.5537*('methane info'!B27/100)+0.3994</f>
        <v>0.55802770000000002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N15" s="2">
        <v>0.14291338582677166</v>
      </c>
      <c r="O15" s="2">
        <v>0.1</v>
      </c>
      <c r="Q15" s="2">
        <v>0.921747311827955</v>
      </c>
      <c r="R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N16" s="2">
        <v>0.12992125984251968</v>
      </c>
      <c r="O16" s="2">
        <v>9.8000000000000004E-2</v>
      </c>
      <c r="Q16" s="2">
        <v>1.05122881355932</v>
      </c>
      <c r="R16" s="2">
        <f>7.5537*('methane info'!B29/100)+0.3994</f>
        <v>0.56558140000000001</v>
      </c>
    </row>
    <row r="17" spans="1:18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N17" s="2">
        <v>0.12598425196850396</v>
      </c>
      <c r="O17" s="2">
        <v>9.2999999999999999E-2</v>
      </c>
      <c r="Q17" s="2">
        <v>1.02352459016393</v>
      </c>
      <c r="R17" s="2">
        <f>7.5537*('methane info'!B30/100)+0.3994</f>
        <v>0.67133320000000007</v>
      </c>
    </row>
    <row r="18" spans="1:18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N18" s="2">
        <v>0.14724409448818898</v>
      </c>
      <c r="O18" s="2">
        <v>9.5000000000000001E-2</v>
      </c>
      <c r="Q18" s="2">
        <v>0.874117647058822</v>
      </c>
      <c r="R18" s="2">
        <f>7.5537*('methane info'!B31/100)+0.3994</f>
        <v>0.49004439999999999</v>
      </c>
    </row>
    <row r="19" spans="1:18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N19" s="2">
        <v>0.1456692913385827</v>
      </c>
      <c r="O19" s="2">
        <v>9.9000000000000005E-2</v>
      </c>
      <c r="P19" s="2">
        <v>4.6407308236128764E-2</v>
      </c>
      <c r="Q19" s="2">
        <v>0.847694805194804</v>
      </c>
      <c r="R19" s="2">
        <f>7.5537*('methane info'!B32/100)+0.3994</f>
        <v>0.474937</v>
      </c>
    </row>
    <row r="20" spans="1:18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N20" s="2"/>
      <c r="O20" s="2"/>
      <c r="Q20" s="2">
        <v>1.0423026315789401</v>
      </c>
      <c r="R20" s="2">
        <f>7.5537*('methane info'!B33/100)+0.3994</f>
        <v>0.4673833</v>
      </c>
    </row>
    <row r="21" spans="1:18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N21" s="2">
        <v>0.15944881889763779</v>
      </c>
      <c r="O21" s="2">
        <v>9.8000000000000004E-2</v>
      </c>
      <c r="Q21" s="2">
        <v>0.98325966850828705</v>
      </c>
      <c r="R21" s="2">
        <f>7.5537*('methane info'!B34/100)+0.3994</f>
        <v>0.4673833</v>
      </c>
    </row>
    <row r="22" spans="1:18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N22" s="2"/>
      <c r="O22" s="2"/>
      <c r="Q22" s="2">
        <v>1.17718954248365</v>
      </c>
      <c r="R22" s="2">
        <f>7.5537*('methane info'!B35/100)+0.3994</f>
        <v>0.474937</v>
      </c>
    </row>
    <row r="23" spans="1:18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N23" s="2">
        <v>0.13543307086614173</v>
      </c>
      <c r="O23" s="2">
        <v>0.10299999999999999</v>
      </c>
      <c r="Q23" s="2">
        <v>1.03088372093023</v>
      </c>
      <c r="R23" s="2">
        <f>7.5537*('methane info'!B36/100)+0.3994</f>
        <v>0.50515179999999993</v>
      </c>
    </row>
    <row r="24" spans="1:18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N24" s="2">
        <v>0.12637795275590552</v>
      </c>
      <c r="O24" s="2">
        <v>9.6000000000000002E-2</v>
      </c>
      <c r="Q24" s="2">
        <v>1.0664848484848399</v>
      </c>
      <c r="R24" s="2">
        <f>7.5537*('methane info'!B37/100)+0.3994</f>
        <v>0.52781290000000003</v>
      </c>
    </row>
    <row r="25" spans="1:18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N25" s="2">
        <v>0.14724409448818898</v>
      </c>
      <c r="O25" s="2">
        <v>9.6000000000000002E-2</v>
      </c>
      <c r="Q25" s="2">
        <v>0.91778925619834395</v>
      </c>
      <c r="R25" s="2">
        <f>7.5537*('methane info'!B38/100)+0.3994</f>
        <v>0.53536660000000003</v>
      </c>
    </row>
    <row r="26" spans="1:18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N26" s="2">
        <v>0.13385826771653545</v>
      </c>
      <c r="O26" s="2">
        <v>9.0999999999999998E-2</v>
      </c>
      <c r="Q26" s="2">
        <v>1.01294685990338</v>
      </c>
      <c r="R26" s="2">
        <f>7.5537*('methane info'!B39/100)+0.3994</f>
        <v>0.57313510000000001</v>
      </c>
    </row>
    <row r="27" spans="1:18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N27" s="2">
        <v>0.16338582677165356</v>
      </c>
      <c r="O27" s="2">
        <v>0.10154192194819864</v>
      </c>
      <c r="Q27" s="2">
        <v>1.12787581699346</v>
      </c>
      <c r="R27" s="2">
        <f>7.5537*('methane info'!B40/100)+0.3994</f>
        <v>0.56558140000000001</v>
      </c>
    </row>
    <row r="28" spans="1:18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N28" s="2">
        <v>0.13070866141732285</v>
      </c>
      <c r="O28" s="2">
        <v>8.2000000000000003E-2</v>
      </c>
      <c r="Q28" s="2">
        <v>0.93129411764706205</v>
      </c>
      <c r="R28" s="2">
        <f>7.5537*('methane info'!B41/100)+0.3994</f>
        <v>0.61090359999999999</v>
      </c>
    </row>
    <row r="29" spans="1:18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N29" s="2"/>
      <c r="O29" s="2"/>
      <c r="Q29" s="2">
        <v>1.2103846153846101</v>
      </c>
      <c r="R29" s="2">
        <f>7.5537*('methane info'!B42/100)+0.3994</f>
        <v>0.54292030000000002</v>
      </c>
    </row>
    <row r="30" spans="1:18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N30" s="2"/>
      <c r="O30" s="2"/>
      <c r="Q30" s="2">
        <v>1.0900000000000001</v>
      </c>
      <c r="R30" s="2">
        <f>7.5537*('methane info'!B43/100)+0.3994</f>
        <v>0.4673833</v>
      </c>
    </row>
    <row r="31" spans="1:18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N31" s="2">
        <v>0.15354330708661418</v>
      </c>
      <c r="O31" s="2">
        <v>0.108</v>
      </c>
      <c r="Q31" s="2">
        <v>1.21164062499999</v>
      </c>
      <c r="R31" s="2">
        <f>7.5537*('methane info'!B44/100)+0.3994</f>
        <v>0.4673833</v>
      </c>
    </row>
    <row r="32" spans="1:18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N32" s="2">
        <v>0.15472440944881891</v>
      </c>
      <c r="O32" s="2">
        <v>0.10101251037412776</v>
      </c>
      <c r="Q32" s="2">
        <v>0.97622641509433805</v>
      </c>
      <c r="R32" s="2">
        <f>7.5537*('methane info'!B45/100)+0.3994</f>
        <v>0.64867209999999997</v>
      </c>
    </row>
    <row r="33" spans="1:18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N33" s="2">
        <v>0.15354330708661418</v>
      </c>
      <c r="O33" s="2">
        <v>0.104</v>
      </c>
      <c r="Q33" s="2">
        <v>1.1382673267326699</v>
      </c>
      <c r="R33" s="2">
        <f>7.5537*('methane info'!B46/100)+0.3994</f>
        <v>0.4673833</v>
      </c>
    </row>
    <row r="34" spans="1:18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N34" s="2">
        <v>0.16023622047244096</v>
      </c>
      <c r="O34" s="2">
        <v>9.8000000000000004E-2</v>
      </c>
      <c r="Q34" s="2">
        <v>0.884571428571434</v>
      </c>
      <c r="R34" s="2">
        <f>7.5537*('methane info'!B47/100)+0.3994</f>
        <v>0.474937</v>
      </c>
    </row>
    <row r="35" spans="1:18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N35" s="2">
        <v>0.11850393700787401</v>
      </c>
      <c r="O35" s="2">
        <v>9.2999999999999999E-2</v>
      </c>
      <c r="Q35" s="2">
        <v>1.06910869565217</v>
      </c>
      <c r="R35" s="2">
        <f>7.5537*('methane info'!B48/100)+0.3994</f>
        <v>0.56558140000000001</v>
      </c>
    </row>
    <row r="36" spans="1:18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N36" s="2">
        <v>0.14212598425196851</v>
      </c>
      <c r="O36" s="2">
        <v>0.10100000000000001</v>
      </c>
      <c r="Q36" s="2">
        <v>0.93595617529880604</v>
      </c>
      <c r="R36" s="2">
        <f>7.5537*('methane info'!B49/100)+0.3994</f>
        <v>0.4673833</v>
      </c>
    </row>
    <row r="37" spans="1:18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N37" s="2">
        <v>0.13346456692913386</v>
      </c>
      <c r="O37" s="2">
        <v>9.4E-2</v>
      </c>
      <c r="Q37" s="2">
        <v>0.87760000000000005</v>
      </c>
      <c r="R37" s="2">
        <f>7.5537*('methane info'!B50/100)+0.3994</f>
        <v>0.5882425</v>
      </c>
    </row>
    <row r="38" spans="1:18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N38" s="2">
        <v>0.1673228346456693</v>
      </c>
      <c r="O38" s="2">
        <v>0.10148699597777602</v>
      </c>
      <c r="Q38" s="2">
        <v>1.1080630630630599</v>
      </c>
      <c r="R38" s="2">
        <f>7.5537*('methane info'!B51/100)+0.3994</f>
        <v>0.54292030000000002</v>
      </c>
    </row>
    <row r="39" spans="1:18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N39" s="2">
        <v>0.15905511811023623</v>
      </c>
      <c r="O39" s="2">
        <v>0.1</v>
      </c>
      <c r="Q39" s="2">
        <v>1.07753164556962</v>
      </c>
      <c r="R39" s="2">
        <f>7.5537*('methane info'!B52/100)+0.3994</f>
        <v>0.4673833</v>
      </c>
    </row>
    <row r="40" spans="1:18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N40" s="2"/>
      <c r="O40" s="2"/>
      <c r="Q40" s="2">
        <v>1.12333333333333</v>
      </c>
      <c r="R40" s="2">
        <f>7.5537*('methane info'!B53/100)+0.3994</f>
        <v>0.4673833</v>
      </c>
    </row>
    <row r="41" spans="1:18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N41" s="2">
        <v>0.14527559055118111</v>
      </c>
      <c r="O41" s="2">
        <v>0.104</v>
      </c>
      <c r="Q41" s="2">
        <v>0.93315508021390203</v>
      </c>
      <c r="R41" s="2">
        <f>7.5537*('methane info'!B54/100)+0.3994</f>
        <v>0.474937</v>
      </c>
    </row>
    <row r="42" spans="1:18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N42" s="2">
        <v>0.12165354330708661</v>
      </c>
      <c r="O42" s="2">
        <v>8.3000000000000004E-2</v>
      </c>
      <c r="Q42" s="2">
        <v>0.99818750000000001</v>
      </c>
      <c r="R42" s="2">
        <f>7.5537*('methane info'!B55/100)+0.3994</f>
        <v>0.55047400000000002</v>
      </c>
    </row>
    <row r="43" spans="1:18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N43" s="2">
        <v>0.14409448818897638</v>
      </c>
      <c r="O43" s="2">
        <v>9.5000000000000001E-2</v>
      </c>
      <c r="Q43" s="2">
        <v>0.85303763440860003</v>
      </c>
      <c r="R43" s="2">
        <f>7.5537*('methane info'!B56/100)+0.3994</f>
        <v>0.4673833</v>
      </c>
    </row>
    <row r="44" spans="1:18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N44" s="2">
        <v>0.14606299212598425</v>
      </c>
      <c r="O44" s="2">
        <v>9.6000000000000002E-2</v>
      </c>
      <c r="P44" s="2">
        <v>2.1495071510795983E-2</v>
      </c>
      <c r="Q44" s="2">
        <v>0.90491631799163097</v>
      </c>
      <c r="R44" s="2">
        <f>7.5537*('methane info'!B57/100)+0.3994</f>
        <v>0.52781290000000003</v>
      </c>
    </row>
    <row r="45" spans="1:18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N45" s="2">
        <v>0.15236220472440945</v>
      </c>
      <c r="O45" s="2">
        <v>0.10071295241200602</v>
      </c>
      <c r="Q45" s="2">
        <v>1.07424778761061</v>
      </c>
      <c r="R45" s="2">
        <f>7.5537*('methane info'!B58/100)+0.3994</f>
        <v>0.51270550000000004</v>
      </c>
    </row>
    <row r="46" spans="1:18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N46" s="2"/>
      <c r="O46" s="2"/>
      <c r="Q46" s="2">
        <v>1.06</v>
      </c>
      <c r="R46" s="2">
        <f>7.5537*('methane info'!B59/100)+0.3994</f>
        <v>0.4673833</v>
      </c>
    </row>
    <row r="47" spans="1:18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N47" s="2">
        <v>0.15748031496062992</v>
      </c>
      <c r="O47" s="2">
        <v>0.10100000000000001</v>
      </c>
      <c r="Q47" s="2">
        <v>0.97886292834890798</v>
      </c>
      <c r="R47" s="2">
        <f>7.5537*('methane info'!B60/100)+0.3994</f>
        <v>0.48249069999999999</v>
      </c>
    </row>
    <row r="48" spans="1:18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N48" s="2">
        <v>0.18543307086614175</v>
      </c>
      <c r="O48" s="2">
        <v>9.8855017374080478E-2</v>
      </c>
      <c r="Q48" s="2">
        <v>1.1595070422535101</v>
      </c>
      <c r="R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N49" s="2">
        <v>0.15354330708661418</v>
      </c>
      <c r="O49" s="2">
        <v>9.9000000000000005E-2</v>
      </c>
      <c r="Q49" s="2">
        <v>1.00439999999999</v>
      </c>
      <c r="R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N50" s="2">
        <v>0.12913385826771653</v>
      </c>
      <c r="O50" s="2">
        <v>0.10199999999999999</v>
      </c>
      <c r="Q50" s="2">
        <v>1.0709574468084999</v>
      </c>
      <c r="R50" s="2">
        <f>7.5537*('methane info'!B63/100)+0.3994</f>
        <v>0.56558140000000001</v>
      </c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N51" s="2">
        <v>0.13346456692913386</v>
      </c>
      <c r="O51" s="2">
        <v>9.5922391195530504E-2</v>
      </c>
      <c r="Q51" s="2">
        <v>1.0227906976744101</v>
      </c>
      <c r="R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66</v>
      </c>
      <c r="G52" s="9"/>
      <c r="H52" s="1" t="s">
        <v>62</v>
      </c>
      <c r="I52" s="1"/>
      <c r="J52">
        <f t="shared" si="2"/>
        <v>0</v>
      </c>
      <c r="L52" s="6" t="s">
        <v>54</v>
      </c>
      <c r="M52" s="1" t="s">
        <v>63</v>
      </c>
      <c r="Q52" s="1" t="s">
        <v>60</v>
      </c>
      <c r="R52" s="16" t="s">
        <v>83</v>
      </c>
    </row>
    <row r="53" spans="1:18" x14ac:dyDescent="0.2">
      <c r="A53" s="1" t="s">
        <v>86</v>
      </c>
      <c r="B53" s="1"/>
      <c r="C53" s="18">
        <f>_xlfn.PERCENTILE.INC(C2:C51,0.5)</f>
        <v>6.5000000000000002E-2</v>
      </c>
      <c r="D53" s="18">
        <f t="shared" ref="D53:R53" si="4">_xlfn.PERCENTILE.INC(D2:D51,0.5)</f>
        <v>0.87</v>
      </c>
      <c r="E53" s="18">
        <f t="shared" si="4"/>
        <v>1.3</v>
      </c>
      <c r="F53" s="19">
        <f t="shared" si="4"/>
        <v>1.3559499999999999E-2</v>
      </c>
      <c r="G53" s="18"/>
      <c r="H53" s="18"/>
      <c r="I53" s="18"/>
      <c r="J53" s="18"/>
      <c r="K53" s="18">
        <f t="shared" si="4"/>
        <v>5.875</v>
      </c>
      <c r="L53" s="18">
        <f t="shared" si="4"/>
        <v>5.8749999999999997E-2</v>
      </c>
      <c r="M53" s="19">
        <f t="shared" si="4"/>
        <v>6.8500000000000005E-2</v>
      </c>
      <c r="N53" s="18"/>
      <c r="O53" s="18"/>
      <c r="P53" s="18"/>
      <c r="Q53" s="16">
        <f t="shared" si="4"/>
        <v>1.0231576439191701</v>
      </c>
      <c r="R53" s="16">
        <f t="shared" si="4"/>
        <v>0.50515179999999993</v>
      </c>
    </row>
    <row r="54" spans="1:18" x14ac:dyDescent="0.2">
      <c r="M54" s="4"/>
    </row>
    <row r="55" spans="1:18" x14ac:dyDescent="0.2">
      <c r="M55" s="4"/>
    </row>
    <row r="56" spans="1:18" x14ac:dyDescent="0.2">
      <c r="L56" s="4"/>
    </row>
    <row r="57" spans="1:18" x14ac:dyDescent="0.2">
      <c r="L57" s="4"/>
    </row>
    <row r="70" spans="1:4" x14ac:dyDescent="0.2">
      <c r="A70" s="1" t="s">
        <v>0</v>
      </c>
      <c r="C70" s="1" t="s">
        <v>61</v>
      </c>
      <c r="D70" s="1"/>
    </row>
    <row r="71" spans="1:4" x14ac:dyDescent="0.2">
      <c r="A71" t="s">
        <v>2</v>
      </c>
      <c r="C71" s="4">
        <v>6.0100000000000001E-2</v>
      </c>
      <c r="D71" s="4"/>
    </row>
    <row r="72" spans="1:4" x14ac:dyDescent="0.2">
      <c r="A72" t="s">
        <v>3</v>
      </c>
      <c r="C72" s="4">
        <v>0.17100000000000001</v>
      </c>
      <c r="D72" s="4"/>
    </row>
    <row r="73" spans="1:4" x14ac:dyDescent="0.2">
      <c r="A73" t="s">
        <v>4</v>
      </c>
      <c r="C73" s="4">
        <v>6.5500000000000003E-2</v>
      </c>
      <c r="D73" s="4"/>
    </row>
    <row r="74" spans="1:4" x14ac:dyDescent="0.2">
      <c r="A74" t="s">
        <v>5</v>
      </c>
      <c r="C74" s="4">
        <v>5.6399999999999999E-2</v>
      </c>
      <c r="D74" s="4"/>
    </row>
    <row r="75" spans="1:4" x14ac:dyDescent="0.2">
      <c r="A75" t="s">
        <v>6</v>
      </c>
      <c r="C75" s="4">
        <v>0.13200000000000001</v>
      </c>
      <c r="D75" s="4"/>
    </row>
    <row r="76" spans="1:4" x14ac:dyDescent="0.2">
      <c r="A76" t="s">
        <v>7</v>
      </c>
      <c r="C76" s="4">
        <v>7.4700000000000003E-2</v>
      </c>
      <c r="D76" s="4"/>
    </row>
    <row r="77" spans="1:4" x14ac:dyDescent="0.2">
      <c r="A77" t="s">
        <v>8</v>
      </c>
      <c r="C77" s="4">
        <v>0.13769999999999999</v>
      </c>
      <c r="D77" s="4"/>
    </row>
    <row r="78" spans="1:4" x14ac:dyDescent="0.2">
      <c r="A78" t="s">
        <v>10</v>
      </c>
      <c r="C78" s="4">
        <v>7.9500000000000001E-2</v>
      </c>
      <c r="D78" s="4"/>
    </row>
    <row r="79" spans="1:4" x14ac:dyDescent="0.2">
      <c r="A79" t="s">
        <v>11</v>
      </c>
      <c r="C79" s="4">
        <v>7.6499999999999999E-2</v>
      </c>
      <c r="D79" s="4"/>
    </row>
    <row r="80" spans="1:4" x14ac:dyDescent="0.2">
      <c r="A80" t="s">
        <v>12</v>
      </c>
      <c r="C80" s="4">
        <v>0.06</v>
      </c>
      <c r="D80" s="4"/>
    </row>
    <row r="81" spans="1:4" x14ac:dyDescent="0.2">
      <c r="A81" t="s">
        <v>13</v>
      </c>
      <c r="C81" s="4">
        <v>0.26100000000000001</v>
      </c>
      <c r="D81" s="4"/>
    </row>
    <row r="82" spans="1:4" x14ac:dyDescent="0.2">
      <c r="A82" t="s">
        <v>14</v>
      </c>
      <c r="C82" s="4">
        <v>6.4699999999999994E-2</v>
      </c>
      <c r="D82" s="4"/>
    </row>
    <row r="83" spans="1:4" x14ac:dyDescent="0.2">
      <c r="A83" t="s">
        <v>15</v>
      </c>
      <c r="C83" s="4">
        <v>6.8000000000000005E-2</v>
      </c>
      <c r="D83" s="4"/>
    </row>
    <row r="84" spans="1:4" x14ac:dyDescent="0.2">
      <c r="A84" t="s">
        <v>16</v>
      </c>
      <c r="C84" s="4">
        <v>7.3800000000000004E-2</v>
      </c>
      <c r="D84" s="4"/>
    </row>
    <row r="85" spans="1:4" x14ac:dyDescent="0.2">
      <c r="A85" t="s">
        <v>17</v>
      </c>
      <c r="C85" s="4">
        <v>6.4500000000000002E-2</v>
      </c>
      <c r="D85" s="4"/>
    </row>
    <row r="86" spans="1:4" x14ac:dyDescent="0.2">
      <c r="A86" t="s">
        <v>18</v>
      </c>
      <c r="C86" s="4">
        <v>7.5999999999999998E-2</v>
      </c>
      <c r="D86" s="4"/>
    </row>
    <row r="87" spans="1:4" x14ac:dyDescent="0.2">
      <c r="A87" t="s">
        <v>19</v>
      </c>
      <c r="C87" s="4">
        <v>5.6800000000000003E-2</v>
      </c>
      <c r="D87" s="4"/>
    </row>
    <row r="88" spans="1:4" x14ac:dyDescent="0.2">
      <c r="A88" t="s">
        <v>20</v>
      </c>
      <c r="C88" s="4">
        <v>5.3499999999999999E-2</v>
      </c>
      <c r="D88" s="4"/>
    </row>
    <row r="89" spans="1:4" x14ac:dyDescent="0.2">
      <c r="A89" t="s">
        <v>21</v>
      </c>
      <c r="C89" s="4">
        <v>9.3200000000000005E-2</v>
      </c>
      <c r="D89" s="4"/>
    </row>
    <row r="90" spans="1:4" x14ac:dyDescent="0.2">
      <c r="A90" t="s">
        <v>22</v>
      </c>
      <c r="C90" s="4">
        <v>8.2299999999999998E-2</v>
      </c>
      <c r="D90" s="4"/>
    </row>
    <row r="91" spans="1:4" x14ac:dyDescent="0.2">
      <c r="A91" t="s">
        <v>23</v>
      </c>
      <c r="C91" s="4">
        <v>0.1489</v>
      </c>
      <c r="D91" s="4"/>
    </row>
    <row r="92" spans="1:4" x14ac:dyDescent="0.2">
      <c r="A92" t="s">
        <v>24</v>
      </c>
      <c r="C92" s="4">
        <v>7.0999999999999994E-2</v>
      </c>
      <c r="D92" s="4"/>
    </row>
    <row r="93" spans="1:4" x14ac:dyDescent="0.2">
      <c r="A93" t="s">
        <v>25</v>
      </c>
      <c r="C93" s="4">
        <v>7.5200000000000003E-2</v>
      </c>
      <c r="D93" s="4"/>
    </row>
    <row r="94" spans="1:4" x14ac:dyDescent="0.2">
      <c r="A94" t="s">
        <v>52</v>
      </c>
      <c r="C94" s="4">
        <v>0.06</v>
      </c>
      <c r="D94" s="4"/>
    </row>
    <row r="95" spans="1:4" x14ac:dyDescent="0.2">
      <c r="A95" t="s">
        <v>26</v>
      </c>
      <c r="C95" s="4">
        <v>7.22E-2</v>
      </c>
      <c r="D95" s="4"/>
    </row>
    <row r="96" spans="1:4" x14ac:dyDescent="0.2">
      <c r="A96" t="s">
        <v>27</v>
      </c>
      <c r="C96" s="4">
        <v>5.1900000000000002E-2</v>
      </c>
      <c r="D96" s="4"/>
    </row>
    <row r="97" spans="1:4" x14ac:dyDescent="0.2">
      <c r="A97" t="s">
        <v>28</v>
      </c>
      <c r="C97" s="4">
        <v>7.5999999999999998E-2</v>
      </c>
      <c r="D97" s="4"/>
    </row>
    <row r="98" spans="1:4" x14ac:dyDescent="0.2">
      <c r="A98" t="s">
        <v>29</v>
      </c>
      <c r="C98" s="4">
        <v>6.0999999999999999E-2</v>
      </c>
      <c r="D98" s="4"/>
    </row>
    <row r="99" spans="1:4" x14ac:dyDescent="0.2">
      <c r="A99" t="s">
        <v>30</v>
      </c>
      <c r="C99" s="4">
        <v>0.13420000000000001</v>
      </c>
      <c r="D99" s="4"/>
    </row>
    <row r="100" spans="1:4" x14ac:dyDescent="0.2">
      <c r="A100" t="s">
        <v>31</v>
      </c>
      <c r="C100" s="4">
        <v>0.1007</v>
      </c>
      <c r="D100" s="4"/>
    </row>
    <row r="101" spans="1:4" x14ac:dyDescent="0.2">
      <c r="A101" t="s">
        <v>32</v>
      </c>
      <c r="C101" s="4">
        <v>5.8400000000000001E-2</v>
      </c>
      <c r="D101" s="4"/>
    </row>
    <row r="102" spans="1:4" x14ac:dyDescent="0.2">
      <c r="A102" t="s">
        <v>33</v>
      </c>
      <c r="C102" s="4">
        <v>6.0199999999999997E-2</v>
      </c>
      <c r="D102" s="4"/>
    </row>
    <row r="103" spans="1:4" x14ac:dyDescent="0.2">
      <c r="A103" t="s">
        <v>34</v>
      </c>
      <c r="C103" s="4">
        <v>6.3299999999999995E-2</v>
      </c>
      <c r="D103" s="4"/>
    </row>
    <row r="104" spans="1:4" x14ac:dyDescent="0.2">
      <c r="A104" t="s">
        <v>35</v>
      </c>
      <c r="C104" s="4">
        <v>7.9799999999999996E-2</v>
      </c>
      <c r="D104" s="4"/>
    </row>
    <row r="105" spans="1:4" x14ac:dyDescent="0.2">
      <c r="A105" t="s">
        <v>36</v>
      </c>
      <c r="C105" s="4">
        <v>7.0099999999999996E-2</v>
      </c>
      <c r="D105" s="4"/>
    </row>
    <row r="106" spans="1:4" x14ac:dyDescent="0.2">
      <c r="A106" t="s">
        <v>37</v>
      </c>
      <c r="C106" s="4">
        <v>5.3400000000000003E-2</v>
      </c>
      <c r="D106" s="4"/>
    </row>
    <row r="107" spans="1:4" x14ac:dyDescent="0.2">
      <c r="A107" t="s">
        <v>38</v>
      </c>
      <c r="C107" s="4">
        <v>5.8599999999999999E-2</v>
      </c>
      <c r="D107" s="4"/>
    </row>
    <row r="108" spans="1:4" x14ac:dyDescent="0.2">
      <c r="A108" t="s">
        <v>39</v>
      </c>
      <c r="C108" s="4">
        <v>6.8400000000000002E-2</v>
      </c>
      <c r="D108" s="4"/>
    </row>
    <row r="109" spans="1:4" x14ac:dyDescent="0.2">
      <c r="A109" t="s">
        <v>40</v>
      </c>
      <c r="C109" s="8">
        <v>0.15390000000000001</v>
      </c>
      <c r="D109" s="8"/>
    </row>
    <row r="110" spans="1:4" x14ac:dyDescent="0.2">
      <c r="A110" t="s">
        <v>41</v>
      </c>
      <c r="C110" s="8">
        <v>6.0999999999999999E-2</v>
      </c>
      <c r="D110" s="8"/>
    </row>
    <row r="111" spans="1:4" x14ac:dyDescent="0.2">
      <c r="A111" t="s">
        <v>42</v>
      </c>
      <c r="C111" s="8">
        <v>7.7700000000000005E-2</v>
      </c>
      <c r="D111" s="8"/>
    </row>
    <row r="112" spans="1:4" x14ac:dyDescent="0.2">
      <c r="A112" t="s">
        <v>43</v>
      </c>
      <c r="C112" s="4">
        <v>5.6800000000000003E-2</v>
      </c>
      <c r="D112" s="4"/>
    </row>
    <row r="113" spans="1:4" x14ac:dyDescent="0.2">
      <c r="A113" t="s">
        <v>44</v>
      </c>
      <c r="C113" s="4">
        <v>5.3900000000000003E-2</v>
      </c>
      <c r="D113" s="4"/>
    </row>
    <row r="114" spans="1:4" x14ac:dyDescent="0.2">
      <c r="A114" t="s">
        <v>45</v>
      </c>
      <c r="C114" s="4">
        <v>5.8999999999999997E-2</v>
      </c>
      <c r="D114" s="4"/>
    </row>
    <row r="115" spans="1:4" x14ac:dyDescent="0.2">
      <c r="A115" t="s">
        <v>46</v>
      </c>
      <c r="C115" s="4">
        <v>0.1066</v>
      </c>
      <c r="D115" s="4"/>
    </row>
    <row r="116" spans="1:4" x14ac:dyDescent="0.2">
      <c r="A116" t="s">
        <v>47</v>
      </c>
      <c r="C116" s="4">
        <v>6.8599999999999994E-2</v>
      </c>
      <c r="D116" s="4"/>
    </row>
    <row r="117" spans="1:4" x14ac:dyDescent="0.2">
      <c r="A117" t="s">
        <v>48</v>
      </c>
      <c r="C117" s="4">
        <v>4.7100000000000003E-2</v>
      </c>
      <c r="D117" s="4"/>
    </row>
    <row r="118" spans="1:4" x14ac:dyDescent="0.2">
      <c r="A118" t="s">
        <v>49</v>
      </c>
      <c r="C118" s="4">
        <v>6.4000000000000001E-2</v>
      </c>
      <c r="D118" s="4"/>
    </row>
    <row r="119" spans="1:4" x14ac:dyDescent="0.2">
      <c r="A119" t="s">
        <v>50</v>
      </c>
      <c r="C119" s="4">
        <v>7.3300000000000004E-2</v>
      </c>
      <c r="D119" s="4"/>
    </row>
    <row r="120" spans="1:4" x14ac:dyDescent="0.2">
      <c r="A120" t="s">
        <v>51</v>
      </c>
      <c r="C120" s="4">
        <v>6.7100000000000007E-2</v>
      </c>
      <c r="D120" s="4"/>
    </row>
  </sheetData>
  <sortState xmlns:xlrd2="http://schemas.microsoft.com/office/spreadsheetml/2017/richdata2" ref="N60:Q110">
    <sortCondition ref="N60:N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4" workbookViewId="0">
      <selection activeCell="A15" sqref="A15:A64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70</v>
      </c>
    </row>
    <row r="2" spans="1:11" ht="19" x14ac:dyDescent="0.25">
      <c r="A2" s="10" t="s">
        <v>71</v>
      </c>
      <c r="B2" s="10" t="s">
        <v>72</v>
      </c>
      <c r="C2" s="10" t="s">
        <v>72</v>
      </c>
      <c r="D2" s="10" t="s">
        <v>73</v>
      </c>
      <c r="E2" s="10" t="s">
        <v>73</v>
      </c>
      <c r="F2" s="10" t="s">
        <v>74</v>
      </c>
      <c r="G2" s="10" t="s">
        <v>74</v>
      </c>
      <c r="H2" s="10" t="s">
        <v>75</v>
      </c>
      <c r="I2" s="10" t="s">
        <v>75</v>
      </c>
      <c r="J2" s="10"/>
    </row>
    <row r="3" spans="1:11" ht="80" x14ac:dyDescent="0.25">
      <c r="A3" s="11" t="s">
        <v>76</v>
      </c>
      <c r="B3" s="11" t="s">
        <v>77</v>
      </c>
      <c r="C3" s="11" t="s">
        <v>78</v>
      </c>
      <c r="D3" s="11" t="s">
        <v>77</v>
      </c>
      <c r="E3" s="11" t="s">
        <v>78</v>
      </c>
      <c r="F3" s="11" t="s">
        <v>77</v>
      </c>
      <c r="G3" s="11" t="s">
        <v>78</v>
      </c>
      <c r="H3" s="11" t="s">
        <v>77</v>
      </c>
      <c r="I3" s="11" t="s">
        <v>78</v>
      </c>
      <c r="J3" s="11" t="s">
        <v>79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80</v>
      </c>
    </row>
    <row r="14" spans="1:11" x14ac:dyDescent="0.2">
      <c r="A14" s="1" t="s">
        <v>0</v>
      </c>
      <c r="B14" s="1" t="s">
        <v>81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82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82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459-D327-A544-87BC-206B9E2C2E00}">
  <dimension ref="A1:T77"/>
  <sheetViews>
    <sheetView topLeftCell="I22" workbookViewId="0">
      <selection activeCell="R48" sqref="R48"/>
    </sheetView>
  </sheetViews>
  <sheetFormatPr baseColWidth="10" defaultRowHeight="16" x14ac:dyDescent="0.2"/>
  <cols>
    <col min="1" max="1" width="38.5" bestFit="1" customWidth="1"/>
  </cols>
  <sheetData>
    <row r="1" spans="1:7" x14ac:dyDescent="0.2">
      <c r="E1" t="s">
        <v>0</v>
      </c>
      <c r="F1" t="s">
        <v>87</v>
      </c>
      <c r="G1" t="s">
        <v>101</v>
      </c>
    </row>
    <row r="2" spans="1:7" x14ac:dyDescent="0.2">
      <c r="A2" t="s">
        <v>90</v>
      </c>
      <c r="B2" t="s">
        <v>100</v>
      </c>
      <c r="C2" t="s">
        <v>101</v>
      </c>
      <c r="E2" t="s">
        <v>2</v>
      </c>
      <c r="F2" t="s">
        <v>94</v>
      </c>
      <c r="G2">
        <f>C10</f>
        <v>0.46</v>
      </c>
    </row>
    <row r="3" spans="1:7" x14ac:dyDescent="0.2">
      <c r="A3" t="s">
        <v>118</v>
      </c>
      <c r="B3" t="s">
        <v>113</v>
      </c>
      <c r="C3">
        <v>0.57999999999999996</v>
      </c>
      <c r="E3" t="s">
        <v>3</v>
      </c>
      <c r="F3" t="s">
        <v>113</v>
      </c>
      <c r="G3">
        <f>C3</f>
        <v>0.57999999999999996</v>
      </c>
    </row>
    <row r="4" spans="1:7" x14ac:dyDescent="0.2">
      <c r="A4" t="s">
        <v>120</v>
      </c>
      <c r="B4" t="s">
        <v>110</v>
      </c>
      <c r="C4">
        <v>0.22</v>
      </c>
      <c r="E4" t="s">
        <v>4</v>
      </c>
      <c r="F4" t="s">
        <v>97</v>
      </c>
      <c r="G4">
        <f>C13</f>
        <v>0.36</v>
      </c>
    </row>
    <row r="5" spans="1:7" x14ac:dyDescent="0.2">
      <c r="A5" t="s">
        <v>121</v>
      </c>
      <c r="B5" t="s">
        <v>93</v>
      </c>
      <c r="C5" s="2">
        <v>0.5</v>
      </c>
      <c r="E5" t="s">
        <v>5</v>
      </c>
      <c r="F5" t="s">
        <v>89</v>
      </c>
      <c r="G5">
        <f>C7</f>
        <v>0.66</v>
      </c>
    </row>
    <row r="6" spans="1:7" x14ac:dyDescent="0.2">
      <c r="A6" t="s">
        <v>117</v>
      </c>
      <c r="B6" t="s">
        <v>116</v>
      </c>
      <c r="C6" s="2">
        <v>0.9</v>
      </c>
      <c r="E6" t="s">
        <v>6</v>
      </c>
      <c r="F6" t="s">
        <v>110</v>
      </c>
      <c r="G6">
        <f>C4</f>
        <v>0.22</v>
      </c>
    </row>
    <row r="7" spans="1:7" x14ac:dyDescent="0.2">
      <c r="A7" t="s">
        <v>127</v>
      </c>
      <c r="B7" t="s">
        <v>89</v>
      </c>
      <c r="C7">
        <v>0.66</v>
      </c>
      <c r="E7" t="s">
        <v>7</v>
      </c>
      <c r="F7" t="s">
        <v>97</v>
      </c>
      <c r="G7">
        <f>C13</f>
        <v>0.36</v>
      </c>
    </row>
    <row r="8" spans="1:7" x14ac:dyDescent="0.2">
      <c r="A8" t="s">
        <v>119</v>
      </c>
      <c r="B8" t="s">
        <v>98</v>
      </c>
      <c r="C8">
        <v>0.26</v>
      </c>
      <c r="E8" t="s">
        <v>8</v>
      </c>
      <c r="F8" t="s">
        <v>98</v>
      </c>
      <c r="G8">
        <f>C8</f>
        <v>0.26</v>
      </c>
    </row>
    <row r="9" spans="1:7" x14ac:dyDescent="0.2">
      <c r="A9" t="s">
        <v>128</v>
      </c>
      <c r="B9" t="s">
        <v>91</v>
      </c>
      <c r="C9">
        <v>0.47</v>
      </c>
      <c r="E9" t="s">
        <v>10</v>
      </c>
      <c r="F9" t="s">
        <v>91</v>
      </c>
      <c r="G9">
        <f>C9</f>
        <v>0.47</v>
      </c>
    </row>
    <row r="10" spans="1:7" x14ac:dyDescent="0.2">
      <c r="A10" t="s">
        <v>123</v>
      </c>
      <c r="B10" t="s">
        <v>94</v>
      </c>
      <c r="C10">
        <v>0.46</v>
      </c>
      <c r="E10" t="s">
        <v>11</v>
      </c>
      <c r="F10" t="s">
        <v>93</v>
      </c>
      <c r="G10" s="2">
        <f>C5</f>
        <v>0.5</v>
      </c>
    </row>
    <row r="11" spans="1:7" x14ac:dyDescent="0.2">
      <c r="A11" t="s">
        <v>124</v>
      </c>
      <c r="B11" t="s">
        <v>88</v>
      </c>
      <c r="C11">
        <v>0.55000000000000004</v>
      </c>
      <c r="E11" t="s">
        <v>12</v>
      </c>
      <c r="F11" t="s">
        <v>94</v>
      </c>
      <c r="G11">
        <f>C10</f>
        <v>0.46</v>
      </c>
    </row>
    <row r="12" spans="1:7" x14ac:dyDescent="0.2">
      <c r="A12" t="s">
        <v>125</v>
      </c>
      <c r="B12" t="s">
        <v>99</v>
      </c>
      <c r="C12">
        <v>0.47</v>
      </c>
      <c r="E12" t="s">
        <v>13</v>
      </c>
      <c r="F12" t="s">
        <v>116</v>
      </c>
      <c r="G12" s="2">
        <f>C6</f>
        <v>0.9</v>
      </c>
    </row>
    <row r="13" spans="1:7" x14ac:dyDescent="0.2">
      <c r="A13" t="s">
        <v>126</v>
      </c>
      <c r="B13" t="s">
        <v>97</v>
      </c>
      <c r="C13">
        <v>0.36</v>
      </c>
      <c r="E13" t="s">
        <v>14</v>
      </c>
      <c r="F13" t="s">
        <v>97</v>
      </c>
      <c r="G13">
        <f>C13</f>
        <v>0.36</v>
      </c>
    </row>
    <row r="14" spans="1:7" x14ac:dyDescent="0.2">
      <c r="E14" t="s">
        <v>15</v>
      </c>
      <c r="F14" t="s">
        <v>89</v>
      </c>
      <c r="G14">
        <f>C7</f>
        <v>0.66</v>
      </c>
    </row>
    <row r="15" spans="1:7" x14ac:dyDescent="0.2">
      <c r="A15" t="s">
        <v>90</v>
      </c>
      <c r="C15" t="s">
        <v>122</v>
      </c>
      <c r="E15" t="s">
        <v>16</v>
      </c>
      <c r="F15" t="s">
        <v>89</v>
      </c>
      <c r="G15">
        <f>C7</f>
        <v>0.66</v>
      </c>
    </row>
    <row r="16" spans="1:7" x14ac:dyDescent="0.2">
      <c r="A16" t="s">
        <v>114</v>
      </c>
      <c r="B16">
        <v>0.55000000000000004</v>
      </c>
      <c r="C16" s="3">
        <f>C3/B16</f>
        <v>1.0545454545454545</v>
      </c>
      <c r="E16" t="s">
        <v>17</v>
      </c>
      <c r="F16" t="s">
        <v>89</v>
      </c>
      <c r="G16">
        <f>C7</f>
        <v>0.66</v>
      </c>
    </row>
    <row r="17" spans="1:18" x14ac:dyDescent="0.2">
      <c r="A17" t="s">
        <v>111</v>
      </c>
      <c r="B17">
        <v>0.21</v>
      </c>
      <c r="C17" s="3">
        <f>C4/B17</f>
        <v>1.0476190476190477</v>
      </c>
      <c r="E17" t="s">
        <v>18</v>
      </c>
      <c r="F17" t="s">
        <v>88</v>
      </c>
      <c r="G17">
        <f>C11</f>
        <v>0.55000000000000004</v>
      </c>
    </row>
    <row r="18" spans="1:18" x14ac:dyDescent="0.2">
      <c r="A18" t="s">
        <v>109</v>
      </c>
      <c r="B18">
        <v>0.48</v>
      </c>
      <c r="C18" s="3">
        <f t="shared" ref="C18:C26" si="0">C5/B18</f>
        <v>1.0416666666666667</v>
      </c>
      <c r="E18" s="21" t="s">
        <v>19</v>
      </c>
      <c r="G18" s="2">
        <f>AVERAGE(C9,C10)</f>
        <v>0.46499999999999997</v>
      </c>
    </row>
    <row r="19" spans="1:18" x14ac:dyDescent="0.2">
      <c r="A19" t="s">
        <v>115</v>
      </c>
      <c r="B19">
        <v>0.86</v>
      </c>
      <c r="C19" s="3">
        <f t="shared" si="0"/>
        <v>1.0465116279069768</v>
      </c>
      <c r="E19" s="21" t="s">
        <v>20</v>
      </c>
      <c r="G19" s="2">
        <f>AVERAGE(C10,C7,C11)</f>
        <v>0.55666666666666675</v>
      </c>
    </row>
    <row r="20" spans="1:18" x14ac:dyDescent="0.2">
      <c r="A20" t="s">
        <v>108</v>
      </c>
      <c r="B20">
        <v>0.63</v>
      </c>
      <c r="C20" s="3">
        <f t="shared" si="0"/>
        <v>1.0476190476190477</v>
      </c>
      <c r="E20" t="s">
        <v>21</v>
      </c>
      <c r="F20" t="s">
        <v>98</v>
      </c>
      <c r="G20">
        <f>C8</f>
        <v>0.26</v>
      </c>
    </row>
    <row r="21" spans="1:18" x14ac:dyDescent="0.2">
      <c r="A21" t="s">
        <v>107</v>
      </c>
      <c r="B21">
        <v>0.25</v>
      </c>
      <c r="C21" s="3">
        <f t="shared" si="0"/>
        <v>1.04</v>
      </c>
      <c r="E21" t="s">
        <v>22</v>
      </c>
      <c r="F21" t="s">
        <v>91</v>
      </c>
      <c r="G21">
        <f>C9</f>
        <v>0.47</v>
      </c>
    </row>
    <row r="22" spans="1:18" x14ac:dyDescent="0.2">
      <c r="A22" t="s">
        <v>106</v>
      </c>
      <c r="B22">
        <v>0.45</v>
      </c>
      <c r="C22" s="3">
        <f t="shared" si="0"/>
        <v>1.0444444444444443</v>
      </c>
      <c r="E22" t="s">
        <v>23</v>
      </c>
      <c r="F22" t="s">
        <v>98</v>
      </c>
      <c r="G22">
        <f>C8</f>
        <v>0.26</v>
      </c>
    </row>
    <row r="23" spans="1:18" x14ac:dyDescent="0.2">
      <c r="A23" t="s">
        <v>105</v>
      </c>
      <c r="B23">
        <v>0.44</v>
      </c>
      <c r="C23" s="3">
        <f t="shared" si="0"/>
        <v>1.0454545454545454</v>
      </c>
      <c r="E23" t="s">
        <v>24</v>
      </c>
      <c r="F23" t="s">
        <v>89</v>
      </c>
      <c r="G23">
        <f>C7</f>
        <v>0.66</v>
      </c>
    </row>
    <row r="24" spans="1:18" x14ac:dyDescent="0.2">
      <c r="A24" t="s">
        <v>104</v>
      </c>
      <c r="B24">
        <v>0.53</v>
      </c>
      <c r="C24" s="3">
        <f t="shared" si="0"/>
        <v>1.0377358490566038</v>
      </c>
      <c r="E24" t="s">
        <v>25</v>
      </c>
      <c r="F24" t="s">
        <v>89</v>
      </c>
      <c r="G24">
        <f>C7</f>
        <v>0.66</v>
      </c>
    </row>
    <row r="25" spans="1:18" x14ac:dyDescent="0.2">
      <c r="A25" t="s">
        <v>102</v>
      </c>
      <c r="B25">
        <v>0.45</v>
      </c>
      <c r="C25" s="3">
        <f t="shared" si="0"/>
        <v>1.0444444444444443</v>
      </c>
      <c r="E25" t="s">
        <v>52</v>
      </c>
      <c r="F25" t="s">
        <v>94</v>
      </c>
      <c r="G25">
        <f>C10</f>
        <v>0.46</v>
      </c>
    </row>
    <row r="26" spans="1:18" x14ac:dyDescent="0.2">
      <c r="A26" t="s">
        <v>103</v>
      </c>
      <c r="B26">
        <v>0.35</v>
      </c>
      <c r="C26" s="3">
        <f t="shared" si="0"/>
        <v>1.0285714285714287</v>
      </c>
      <c r="E26" s="21" t="s">
        <v>26</v>
      </c>
      <c r="G26" s="2">
        <f>AVERAGE(C7,C10,C11)</f>
        <v>0.55666666666666675</v>
      </c>
    </row>
    <row r="27" spans="1:18" x14ac:dyDescent="0.2">
      <c r="E27" t="s">
        <v>27</v>
      </c>
      <c r="F27" t="s">
        <v>97</v>
      </c>
      <c r="G27">
        <f>C13</f>
        <v>0.36</v>
      </c>
      <c r="R27" t="s">
        <v>92</v>
      </c>
    </row>
    <row r="28" spans="1:18" x14ac:dyDescent="0.2">
      <c r="C28" s="3">
        <f>AVERAGE(C16:C26)</f>
        <v>1.0435102323935146</v>
      </c>
      <c r="E28" s="21" t="s">
        <v>28</v>
      </c>
      <c r="G28" s="2">
        <f>AVERAGE(C11,C7)</f>
        <v>0.60499999999999998</v>
      </c>
    </row>
    <row r="29" spans="1:18" x14ac:dyDescent="0.2">
      <c r="E29" t="s">
        <v>29</v>
      </c>
      <c r="F29" t="s">
        <v>97</v>
      </c>
      <c r="G29">
        <f>C13</f>
        <v>0.36</v>
      </c>
    </row>
    <row r="30" spans="1:18" x14ac:dyDescent="0.2">
      <c r="A30">
        <v>18000</v>
      </c>
      <c r="B30" t="s">
        <v>129</v>
      </c>
      <c r="E30" t="s">
        <v>30</v>
      </c>
      <c r="F30" t="s">
        <v>98</v>
      </c>
      <c r="G30">
        <f>C8</f>
        <v>0.26</v>
      </c>
    </row>
    <row r="31" spans="1:18" x14ac:dyDescent="0.2">
      <c r="A31">
        <f>A30*1000</f>
        <v>18000000</v>
      </c>
      <c r="B31" t="s">
        <v>130</v>
      </c>
      <c r="E31" t="s">
        <v>31</v>
      </c>
      <c r="F31" t="s">
        <v>91</v>
      </c>
      <c r="G31">
        <f>C9</f>
        <v>0.47</v>
      </c>
    </row>
    <row r="32" spans="1:18" x14ac:dyDescent="0.2">
      <c r="E32" t="s">
        <v>32</v>
      </c>
      <c r="F32" t="s">
        <v>97</v>
      </c>
      <c r="G32">
        <f>C13</f>
        <v>0.36</v>
      </c>
    </row>
    <row r="33" spans="1:18" x14ac:dyDescent="0.2">
      <c r="A33">
        <f>A31*G6</f>
        <v>3960000</v>
      </c>
      <c r="B33" t="s">
        <v>132</v>
      </c>
      <c r="C33" t="s">
        <v>110</v>
      </c>
      <c r="E33" t="s">
        <v>33</v>
      </c>
      <c r="F33" t="s">
        <v>98</v>
      </c>
      <c r="G33">
        <f>C8</f>
        <v>0.26</v>
      </c>
    </row>
    <row r="34" spans="1:18" x14ac:dyDescent="0.2">
      <c r="A34">
        <f>A31*G12</f>
        <v>16200000</v>
      </c>
      <c r="B34" t="s">
        <v>132</v>
      </c>
      <c r="C34" t="s">
        <v>131</v>
      </c>
      <c r="E34" t="s">
        <v>34</v>
      </c>
      <c r="F34" t="s">
        <v>94</v>
      </c>
      <c r="G34">
        <f>C10</f>
        <v>0.46</v>
      </c>
    </row>
    <row r="35" spans="1:18" x14ac:dyDescent="0.2">
      <c r="A35">
        <f>A31*G14</f>
        <v>11880000</v>
      </c>
      <c r="B35" t="s">
        <v>132</v>
      </c>
      <c r="C35" t="s">
        <v>133</v>
      </c>
      <c r="E35" s="21" t="s">
        <v>35</v>
      </c>
      <c r="G35" s="2">
        <f>AVERAGE(C7,C11)</f>
        <v>0.60499999999999998</v>
      </c>
    </row>
    <row r="36" spans="1:18" x14ac:dyDescent="0.2">
      <c r="E36" t="s">
        <v>36</v>
      </c>
      <c r="F36" t="s">
        <v>91</v>
      </c>
      <c r="G36">
        <f>C9</f>
        <v>0.47</v>
      </c>
    </row>
    <row r="37" spans="1:18" x14ac:dyDescent="0.2">
      <c r="A37" s="20">
        <v>350000000</v>
      </c>
      <c r="B37" t="s">
        <v>134</v>
      </c>
      <c r="E37" t="s">
        <v>37</v>
      </c>
      <c r="F37" t="s">
        <v>88</v>
      </c>
      <c r="G37">
        <f>C11</f>
        <v>0.55000000000000004</v>
      </c>
    </row>
    <row r="38" spans="1:18" x14ac:dyDescent="0.2">
      <c r="E38" t="s">
        <v>38</v>
      </c>
      <c r="F38" t="s">
        <v>97</v>
      </c>
      <c r="G38">
        <f>C13</f>
        <v>0.36</v>
      </c>
    </row>
    <row r="39" spans="1:18" x14ac:dyDescent="0.2">
      <c r="A39" s="4">
        <f>A33/A37</f>
        <v>1.1314285714285714E-2</v>
      </c>
      <c r="B39" t="s">
        <v>135</v>
      </c>
      <c r="C39" t="s">
        <v>110</v>
      </c>
      <c r="E39" t="s">
        <v>39</v>
      </c>
      <c r="F39" t="s">
        <v>91</v>
      </c>
      <c r="G39">
        <f>C9</f>
        <v>0.47</v>
      </c>
    </row>
    <row r="40" spans="1:18" x14ac:dyDescent="0.2">
      <c r="A40" s="4">
        <f>A34/A37</f>
        <v>4.6285714285714284E-2</v>
      </c>
      <c r="B40" t="s">
        <v>135</v>
      </c>
      <c r="C40" t="s">
        <v>131</v>
      </c>
      <c r="E40" t="s">
        <v>40</v>
      </c>
      <c r="F40" t="s">
        <v>98</v>
      </c>
      <c r="G40">
        <f>C8</f>
        <v>0.26</v>
      </c>
    </row>
    <row r="41" spans="1:18" x14ac:dyDescent="0.2">
      <c r="A41" s="4">
        <f>A35/A37</f>
        <v>3.3942857142857143E-2</v>
      </c>
      <c r="B41" t="s">
        <v>135</v>
      </c>
      <c r="C41" t="s">
        <v>133</v>
      </c>
      <c r="E41" t="s">
        <v>41</v>
      </c>
      <c r="F41" t="s">
        <v>94</v>
      </c>
      <c r="G41">
        <f>C10</f>
        <v>0.46</v>
      </c>
    </row>
    <row r="42" spans="1:18" x14ac:dyDescent="0.2">
      <c r="E42" s="21" t="s">
        <v>42</v>
      </c>
      <c r="G42" s="2">
        <f>AVERAGE(C7,C11)</f>
        <v>0.60499999999999998</v>
      </c>
    </row>
    <row r="43" spans="1:18" x14ac:dyDescent="0.2">
      <c r="A43" s="20"/>
      <c r="E43" t="s">
        <v>43</v>
      </c>
      <c r="F43" t="s">
        <v>94</v>
      </c>
      <c r="G43">
        <f>C10</f>
        <v>0.46</v>
      </c>
    </row>
    <row r="44" spans="1:18" x14ac:dyDescent="0.2">
      <c r="E44" t="s">
        <v>44</v>
      </c>
      <c r="F44" t="s">
        <v>99</v>
      </c>
      <c r="G44">
        <f>C12</f>
        <v>0.47</v>
      </c>
    </row>
    <row r="45" spans="1:18" x14ac:dyDescent="0.2">
      <c r="E45" t="s">
        <v>45</v>
      </c>
      <c r="F45" t="s">
        <v>97</v>
      </c>
      <c r="G45">
        <f>C13</f>
        <v>0.36</v>
      </c>
    </row>
    <row r="46" spans="1:18" x14ac:dyDescent="0.2">
      <c r="E46" t="s">
        <v>46</v>
      </c>
      <c r="F46" t="s">
        <v>98</v>
      </c>
      <c r="G46">
        <f>C8</f>
        <v>0.26</v>
      </c>
    </row>
    <row r="47" spans="1:18" x14ac:dyDescent="0.2">
      <c r="E47" t="s">
        <v>47</v>
      </c>
      <c r="F47" t="s">
        <v>91</v>
      </c>
      <c r="G47">
        <f>C9</f>
        <v>0.47</v>
      </c>
    </row>
    <row r="48" spans="1:18" x14ac:dyDescent="0.2">
      <c r="E48" t="s">
        <v>48</v>
      </c>
      <c r="F48" t="s">
        <v>97</v>
      </c>
      <c r="G48">
        <f>C13</f>
        <v>0.36</v>
      </c>
      <c r="R48" s="22" t="s">
        <v>112</v>
      </c>
    </row>
    <row r="49" spans="5:7" x14ac:dyDescent="0.2">
      <c r="E49" t="s">
        <v>49</v>
      </c>
      <c r="F49" t="s">
        <v>91</v>
      </c>
      <c r="G49">
        <f>C9</f>
        <v>0.47</v>
      </c>
    </row>
    <row r="50" spans="5:7" x14ac:dyDescent="0.2">
      <c r="E50" t="s">
        <v>50</v>
      </c>
      <c r="F50" t="s">
        <v>89</v>
      </c>
      <c r="G50">
        <f>C7</f>
        <v>0.66</v>
      </c>
    </row>
    <row r="51" spans="5:7" x14ac:dyDescent="0.2">
      <c r="E51" t="s">
        <v>51</v>
      </c>
      <c r="F51" t="s">
        <v>97</v>
      </c>
      <c r="G51">
        <f>C13</f>
        <v>0.36</v>
      </c>
    </row>
    <row r="75" spans="13:20" x14ac:dyDescent="0.2">
      <c r="T75" t="s">
        <v>96</v>
      </c>
    </row>
    <row r="77" spans="13:20" x14ac:dyDescent="0.2">
      <c r="M77" t="s">
        <v>95</v>
      </c>
    </row>
  </sheetData>
  <sortState xmlns:xlrd2="http://schemas.microsoft.com/office/spreadsheetml/2017/richdata2" ref="A4:A12">
    <sortCondition ref="A4:A12"/>
  </sortState>
  <hyperlinks>
    <hyperlink ref="R48" r:id="rId1" xr:uid="{7F4CC5B9-B2FE-B54F-AE9C-02E9D8B888B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methane info</vt:lpstr>
      <vt:lpstr>electricity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2022-02-21T18:03:09Z</dcterms:modified>
</cp:coreProperties>
</file>