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oxalic\analyses\full\parameter_distributions\oxalic_broth_product\"/>
    </mc:Choice>
  </mc:AlternateContent>
  <xr:revisionPtr revIDLastSave="0" documentId="13_ncr:1_{6725574F-D002-4A6F-883F-B439EEB5D6CF}" xr6:coauthVersionLast="47" xr6:coauthVersionMax="47" xr10:uidLastSave="{00000000-0000-0000-0000-000000000000}"/>
  <bookViews>
    <workbookView xWindow="38280" yWindow="55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I26" i="1"/>
  <c r="G26" i="1"/>
  <c r="Q25" i="1"/>
  <c r="I25" i="1"/>
  <c r="G25" i="1"/>
  <c r="Q24" i="1"/>
  <c r="I24" i="1"/>
  <c r="G24" i="1"/>
  <c r="Q9" i="1"/>
  <c r="Q8" i="1"/>
  <c r="Q29" i="1" l="1"/>
  <c r="Q18" i="1"/>
  <c r="I18" i="1"/>
  <c r="G18" i="1"/>
  <c r="I4" i="1" l="1"/>
  <c r="H4" i="1"/>
  <c r="Q4" i="1" s="1"/>
  <c r="G4" i="1"/>
  <c r="I3" i="1"/>
  <c r="H3" i="1"/>
  <c r="Q3" i="1" s="1"/>
  <c r="G3" i="1"/>
  <c r="G27" i="1"/>
  <c r="I27" i="1"/>
  <c r="Q27" i="1"/>
  <c r="I19" i="1" l="1"/>
  <c r="G19" i="1"/>
  <c r="E19" i="1"/>
  <c r="H19" i="1" s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12" i="1" l="1"/>
  <c r="I7" i="1" l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<sst xmlns="http://schemas.openxmlformats.org/spreadsheetml/2006/main" count="191" uniqueCount="93">
  <si>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</si>
  <si>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</si>
  <si>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</si>
  <si>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</si>
  <si>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</si>
  <si>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</si>
  <si>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</si>
  <si>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</si>
  <si>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</si>
  <si>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</si>
  <si>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</si>
  <si>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</si>
  <si>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</si>
  <si>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</si>
  <si>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</si>
  <si>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</si>
  <si>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</si>
  <si>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</si>
  <si>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</si>
  <si>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</si>
  <si>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</si>
  <si>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</si>
  <si>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</si>
  <si>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</si>
  <si>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</si>
  <si>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</si>
  <si>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</si>
  <si>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</si>
  <si>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</si>
  <si>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</si>
  <si>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</si>
  <si>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</si>
  <si>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</si>
  <si>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</si>
  <si>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</si>
  <si>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</si>
  <si>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</si>
  <si>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</si>
  <si>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</si>
  <si>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</si>
  <si>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</si>
  <si>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</si>
  <si>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</si>
  <si>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</si>
  <si>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</si>
  <si>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</si>
  <si>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</si>
  <si>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</si>
  <si>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</si>
  <si>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</si>
  <si>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</si>
  <si>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</si>
  <si>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</si>
  <si>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</si>
  <si>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</si>
  <si>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</si>
  <si>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</si>
  <si>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</si>
  <si>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</si>
  <si>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</si>
  <si>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</si>
  <si>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</si>
  <si>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</si>
  <si>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</si>
  <si>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</si>
  <si>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</si>
  <si>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</si>
  <si>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Lime unit price</t>
  </si>
  <si>
    <t>Sulfuric acid unit price</t>
  </si>
  <si>
    <t>Fermentation magnesium chloride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</si>
  <si>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</si>
  <si>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</si>
  <si>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</si>
  <si>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</si>
  <si>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</si>
  <si>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</si>
  <si>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</si>
  <si>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</si>
  <si>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</si>
  <si>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</si>
  <si>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</si>
  <si>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</si>
  <si>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</si>
  <si>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</si>
  <si>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</si>
  <si>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</si>
  <si>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</si>
  <si>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</si>
  <si>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Fermentation diammonium sulfate loading</t>
  </si>
  <si>
    <t>R302.diammonium_sulfate_loading = x</t>
  </si>
  <si>
    <t>Product oxalic broth storage time</t>
  </si>
  <si>
    <t>Diammonium sulfate unit price</t>
  </si>
  <si>
    <t>diammonium_sulfate_fresh.price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</si>
</sst>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24" sqref="A24:XFD2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6.8682000000000007E-2</v>
      </c>
      <c r="F4" s="5" t="s">
        <v>42</v>
      </c>
      <c r="G4" s="5">
        <f>E4*0.8</f>
        <v>5.4945600000000011E-2</v>
      </c>
      <c r="H4" s="5">
        <f>E4</f>
        <v>6.8682000000000007E-2</v>
      </c>
      <c r="I4" s="5">
        <f>E4*1.2</f>
        <v>8.2418400000000003E-2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82</v>
      </c>
      <c r="Q8">
        <f t="shared" si="1"/>
        <v>1</v>
      </c>
    </row>
    <row r="9" spans="1:17" x14ac:dyDescent="0.35">
      <c r="A9" s="3" t="s">
        <v>91</v>
      </c>
      <c r="B9" s="3" t="s">
        <v>7</v>
      </c>
      <c r="C9" s="3" t="s">
        <v>26</v>
      </c>
      <c r="D9" s="3" t="s">
        <v>10</v>
      </c>
      <c r="E9" s="3">
        <v>0.2</v>
      </c>
      <c r="F9" s="3" t="s">
        <v>22</v>
      </c>
      <c r="G9" s="3">
        <v>0.19</v>
      </c>
      <c r="H9" s="3"/>
      <c r="I9" s="3">
        <v>0.20799999999999999</v>
      </c>
      <c r="J9" s="3"/>
      <c r="K9" s="3" t="s">
        <v>92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79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80</v>
      </c>
      <c r="Q11">
        <f t="shared" si="1"/>
        <v>1</v>
      </c>
    </row>
    <row r="12" spans="1:17" x14ac:dyDescent="0.35">
      <c r="A12" s="3" t="s">
        <v>78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81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35">
      <c r="A17" s="5" t="s">
        <v>69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E17*0.08</f>
        <v>8.0000000000000004E-4</v>
      </c>
      <c r="H17" s="5"/>
      <c r="I17" s="5">
        <f>E17*1.2</f>
        <v>1.2E-2</v>
      </c>
      <c r="J17" s="5"/>
      <c r="K17" s="5" t="s">
        <v>76</v>
      </c>
      <c r="Q17" s="6">
        <f t="shared" ref="Q17:Q18" si="2">IF(E17=H17, 1, IF(F17=$F$2, 1, 0))</f>
        <v>1</v>
      </c>
    </row>
    <row r="18" spans="1:17" s="6" customFormat="1" x14ac:dyDescent="0.35">
      <c r="A18" s="5" t="s">
        <v>88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89</v>
      </c>
      <c r="Q18" s="6">
        <f t="shared" si="2"/>
        <v>1</v>
      </c>
    </row>
    <row r="19" spans="1:17" s="6" customFormat="1" x14ac:dyDescent="0.35">
      <c r="A19" s="5" t="s">
        <v>84</v>
      </c>
      <c r="B19" s="5" t="s">
        <v>44</v>
      </c>
      <c r="C19" s="5" t="s">
        <v>27</v>
      </c>
      <c r="D19" s="5" t="s">
        <v>85</v>
      </c>
      <c r="E19" s="5">
        <f>0.64/2</f>
        <v>0.32</v>
      </c>
      <c r="F19" s="5" t="s">
        <v>42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86</v>
      </c>
      <c r="Q19" s="6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87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3">IF(E20=H20, 1, IF(F20=$F$2, 1, 0))</f>
        <v>1</v>
      </c>
    </row>
    <row r="21" spans="1:17" x14ac:dyDescent="0.35">
      <c r="A21" s="3" t="s">
        <v>70</v>
      </c>
      <c r="B21" s="3" t="s">
        <v>44</v>
      </c>
      <c r="C21" s="3" t="s">
        <v>27</v>
      </c>
      <c r="D21" s="3" t="s">
        <v>87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77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87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35">
      <c r="A23" s="5" t="s">
        <v>40</v>
      </c>
      <c r="B23" s="5" t="s">
        <v>44</v>
      </c>
      <c r="C23" s="5" t="s">
        <v>27</v>
      </c>
      <c r="D23" s="5" t="s">
        <v>87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35">
      <c r="A24" s="5" t="s">
        <v>71</v>
      </c>
      <c r="B24" s="5" t="s">
        <v>44</v>
      </c>
      <c r="C24" s="5" t="s">
        <v>27</v>
      </c>
      <c r="D24" s="5" t="s">
        <v>20</v>
      </c>
      <c r="E24" s="5">
        <v>0.14000000000000001</v>
      </c>
      <c r="F24" s="5" t="s">
        <v>22</v>
      </c>
      <c r="G24" s="5">
        <f>0.8*E24</f>
        <v>0.11200000000000002</v>
      </c>
      <c r="H24" s="5"/>
      <c r="I24" s="5">
        <f>1.2*E24</f>
        <v>0.16800000000000001</v>
      </c>
      <c r="J24" s="5"/>
      <c r="K24" s="5" t="s">
        <v>55</v>
      </c>
      <c r="Q24" s="6">
        <f t="shared" si="1"/>
        <v>1</v>
      </c>
    </row>
    <row r="25" spans="1:17" s="6" customFormat="1" x14ac:dyDescent="0.35">
      <c r="A25" s="5" t="s">
        <v>72</v>
      </c>
      <c r="B25" s="5" t="s">
        <v>44</v>
      </c>
      <c r="C25" s="5" t="s">
        <v>27</v>
      </c>
      <c r="D25" s="5" t="s">
        <v>12</v>
      </c>
      <c r="E25" s="5">
        <v>33.225999999999999</v>
      </c>
      <c r="F25" s="5" t="s">
        <v>22</v>
      </c>
      <c r="G25" s="5">
        <f>E25*0.8</f>
        <v>26.5808</v>
      </c>
      <c r="H25" s="5"/>
      <c r="I25" s="5">
        <f>E25*1.2</f>
        <v>39.871199999999995</v>
      </c>
      <c r="J25" s="5"/>
      <c r="K25" s="5" t="s">
        <v>35</v>
      </c>
      <c r="Q25" s="6">
        <f t="shared" si="1"/>
        <v>1</v>
      </c>
    </row>
    <row r="26" spans="1:17" s="6" customFormat="1" x14ac:dyDescent="0.35">
      <c r="A26" s="5" t="s">
        <v>73</v>
      </c>
      <c r="B26" s="5" t="s">
        <v>44</v>
      </c>
      <c r="C26" s="5" t="s">
        <v>27</v>
      </c>
      <c r="D26" s="5" t="s">
        <v>30</v>
      </c>
      <c r="E26" s="7">
        <v>0.11</v>
      </c>
      <c r="F26" s="5" t="s">
        <v>22</v>
      </c>
      <c r="G26" s="5">
        <f>E26*0.8</f>
        <v>8.8000000000000009E-2</v>
      </c>
      <c r="H26" s="5"/>
      <c r="I26" s="5">
        <f>E26*1.2</f>
        <v>0.13200000000000001</v>
      </c>
      <c r="J26" s="5"/>
      <c r="K26" s="5" t="s">
        <v>36</v>
      </c>
      <c r="Q26" s="6">
        <f t="shared" si="1"/>
        <v>1</v>
      </c>
    </row>
    <row r="27" spans="1:17" s="6" customFormat="1" x14ac:dyDescent="0.35">
      <c r="A27" s="5" t="s">
        <v>74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83</v>
      </c>
      <c r="Q27" s="6">
        <f t="shared" si="1"/>
        <v>1</v>
      </c>
    </row>
    <row r="28" spans="1:17" x14ac:dyDescent="0.35">
      <c r="A28" s="3" t="s">
        <v>75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:Q29" si="4">IF(E28=H28, 1, IF(F28=$F$2, 1, 0))</f>
        <v>1</v>
      </c>
    </row>
    <row r="29" spans="1:17" x14ac:dyDescent="0.35">
      <c r="A29" s="3" t="s">
        <v>90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si="4"/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ref="Q30:Q31" si="5">IF(E30=H30, 1, IF(F30=$F$2, 1, 0))</f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2024-09-30T21:17:51Z</dcterms:modified>
</cp:coreProperties>
</file>