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saran\Documents\Academia\repository_clones\Bioindustrial-Park\biorefineries\HP\analyses\full\parameter_distributions\HP_salt_product\"/>
    </mc:Choice>
  </mc:AlternateContent>
  <xr:revisionPtr revIDLastSave="0" documentId="13_ncr:1_{A56C853D-E535-4330-86FB-01696FFC6A92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9" i="1" l="1"/>
  <c r="Q8" i="1"/>
  <c r="I4" i="1"/>
  <c r="H4" i="1"/>
  <c r="Q4" i="1" s="1"/>
  <c r="G4" i="1"/>
  <c r="H3" i="1"/>
  <c r="Q3" i="1" s="1"/>
  <c r="G27" i="1" l="1"/>
  <c r="I27" i="1"/>
  <c r="Q27" i="1"/>
  <c r="E19" i="1"/>
  <c r="G19" i="1"/>
  <c r="H19" i="1"/>
  <c r="I19" i="1"/>
  <c r="Q18" i="1" l="1"/>
  <c r="I18" i="1"/>
  <c r="G18" i="1"/>
  <c r="I16" i="1"/>
  <c r="G16" i="1"/>
  <c r="I11" i="1" l="1"/>
  <c r="G11" i="1"/>
  <c r="H13" i="1"/>
  <c r="Q13" i="1"/>
  <c r="G13" i="1"/>
  <c r="I13" i="1"/>
  <c r="I17" i="1"/>
  <c r="G17" i="1"/>
  <c r="Q10" i="1" l="1"/>
  <c r="Q28" i="1"/>
  <c r="I28" i="1"/>
  <c r="G28" i="1"/>
  <c r="Q20" i="1"/>
  <c r="Q17" i="1"/>
  <c r="G23" i="1"/>
  <c r="G22" i="1" l="1"/>
  <c r="Q29" i="1"/>
  <c r="Q30" i="1"/>
  <c r="Q31" i="1"/>
  <c r="Q2" i="1"/>
  <c r="Q11" i="1"/>
  <c r="I31" i="1"/>
  <c r="G31" i="1"/>
  <c r="I30" i="1"/>
  <c r="G30" i="1"/>
  <c r="Q5" i="1" l="1"/>
  <c r="Q6" i="1"/>
  <c r="Q7" i="1"/>
  <c r="Q14" i="1"/>
  <c r="Q15" i="1"/>
  <c r="Q16" i="1"/>
  <c r="Q19" i="1"/>
  <c r="Q21" i="1"/>
  <c r="Q22" i="1"/>
  <c r="Q23" i="1"/>
  <c r="Q24" i="1"/>
  <c r="Q25" i="1"/>
  <c r="Q26" i="1"/>
  <c r="Q12" i="1" l="1"/>
  <c r="I24" i="1" l="1"/>
  <c r="G24" i="1"/>
  <c r="I25" i="1"/>
  <c r="I26" i="1"/>
  <c r="G25" i="1"/>
  <c r="G26" i="1"/>
  <c r="I7" i="1"/>
  <c r="I23" i="1"/>
  <c r="G7" i="1"/>
</calcChain>
</file>

<file path=xl/sharedStrings.xml><?xml version="1.0" encoding="utf-8"?>
<sst xmlns="http://schemas.openxmlformats.org/spreadsheetml/2006/main" count="191" uniqueCount="93">
  <si>
    <t>Parameter name</t>
  </si>
  <si>
    <t>Element</t>
  </si>
  <si>
    <t>Units</t>
  </si>
  <si>
    <t>Shape</t>
  </si>
  <si>
    <t>Lower</t>
  </si>
  <si>
    <t>Midpoint</t>
  </si>
  <si>
    <t>Upper</t>
  </si>
  <si>
    <t>TEA</t>
  </si>
  <si>
    <t>%</t>
  </si>
  <si>
    <t>$/wet-kg</t>
  </si>
  <si>
    <t>$/kg</t>
  </si>
  <si>
    <t>$/kWh</t>
  </si>
  <si>
    <t>g/L</t>
  </si>
  <si>
    <t>N/A</t>
  </si>
  <si>
    <t>Storage</t>
  </si>
  <si>
    <t>h</t>
  </si>
  <si>
    <t>Feedstock unit price</t>
  </si>
  <si>
    <t>Natural gas unit price</t>
  </si>
  <si>
    <t>Electricity unit price</t>
  </si>
  <si>
    <t>Seed train fermentation ratio</t>
  </si>
  <si>
    <t>% theoretical</t>
  </si>
  <si>
    <t>Blank parameter</t>
  </si>
  <si>
    <t>Uniform</t>
  </si>
  <si>
    <t>Co-heat and power</t>
  </si>
  <si>
    <t>Boiler efficiency</t>
  </si>
  <si>
    <t>Kind</t>
  </si>
  <si>
    <t>isolated</t>
  </si>
  <si>
    <t>coupled</t>
  </si>
  <si>
    <t>Baseline</t>
  </si>
  <si>
    <t>Load Statements</t>
  </si>
  <si>
    <t>g/L/h</t>
  </si>
  <si>
    <t>feedstock.T = feedstock.T</t>
  </si>
  <si>
    <t>feedstock.price = x</t>
  </si>
  <si>
    <t>R302.CSL_loading = x</t>
  </si>
  <si>
    <t>R303.ferm_ratio = x</t>
  </si>
  <si>
    <t>spec.spec_2 = x</t>
  </si>
  <si>
    <t>spec.spec_3 = x</t>
  </si>
  <si>
    <t>PowerUtility.price = x</t>
  </si>
  <si>
    <t>BT701.boiler_efficiency = x</t>
  </si>
  <si>
    <t>References</t>
  </si>
  <si>
    <t>Inoculum ratio</t>
  </si>
  <si>
    <t>S302.split = x</t>
  </si>
  <si>
    <t>Triangular</t>
  </si>
  <si>
    <t>Fermentation CSL loading</t>
  </si>
  <si>
    <t>Fermentation</t>
  </si>
  <si>
    <t>CSL unit price</t>
  </si>
  <si>
    <t>CSL_fresh.price = x</t>
  </si>
  <si>
    <t>Separation</t>
  </si>
  <si>
    <t>BT701.natural_gas_price = x</t>
  </si>
  <si>
    <t>Turbogenerator efficiency</t>
  </si>
  <si>
    <t>BT701.turbogenerator_efficiency = x</t>
  </si>
  <si>
    <t>spec.desired_annual_production = x</t>
  </si>
  <si>
    <t>Desired annual production</t>
  </si>
  <si>
    <t>pure metric ton/y</t>
  </si>
  <si>
    <t>T620.tau = x</t>
  </si>
  <si>
    <t xml:space="preserve">spec.spec_1 = x </t>
  </si>
  <si>
    <t>Plant annual operating days</t>
  </si>
  <si>
    <t>tea.operating_days = x</t>
  </si>
  <si>
    <t>d</t>
  </si>
  <si>
    <t>Federal corporate tax rate</t>
  </si>
  <si>
    <t>Internal rate of return</t>
  </si>
  <si>
    <t>tea.IRR = x</t>
  </si>
  <si>
    <t>tea.income_tax = x</t>
  </si>
  <si>
    <t>Fermentation aeration rate safety factor</t>
  </si>
  <si>
    <t>R302.air_flow_rate_safety_factor_for_DO_saturation_basis = x</t>
  </si>
  <si>
    <t>R401.tau = x</t>
  </si>
  <si>
    <t>Magnesium chloride unit price</t>
  </si>
  <si>
    <t>Zinc sulfate unit price</t>
  </si>
  <si>
    <t>Lime unit price</t>
  </si>
  <si>
    <t>Sulfuric acid unit price</t>
  </si>
  <si>
    <t>Fermentation magnesium chloride loading</t>
  </si>
  <si>
    <t>Fermentation zinc sulfate loading</t>
  </si>
  <si>
    <t>Fermentation CO2 sparging rate safety factor</t>
  </si>
  <si>
    <t>Fermentation HP yield</t>
  </si>
  <si>
    <t>Fermentation HP titer</t>
  </si>
  <si>
    <t>Fermentation HP productivity</t>
  </si>
  <si>
    <t>Fermentation I. orientalis yield</t>
  </si>
  <si>
    <t>Acidulation reaction time</t>
  </si>
  <si>
    <t>R302.zinc_sulfate_loading = x</t>
  </si>
  <si>
    <t>R302.magnesium_chloride_loading = x</t>
  </si>
  <si>
    <t>R302.CO2_safety_factor = x</t>
  </si>
  <si>
    <t>Gypsum (disposal) unit price</t>
  </si>
  <si>
    <t>lime_fresh.price = x</t>
  </si>
  <si>
    <t>sulfuric_acid_fresh.price = sulfuric_acid_fresh2.price = x</t>
  </si>
  <si>
    <t>gypsum.price = x</t>
  </si>
  <si>
    <t>MgCl2_fresh.price = x</t>
  </si>
  <si>
    <t>ZnSO4_fresh.price = x</t>
  </si>
  <si>
    <t>R302.regular_biomass_conversion = R303.regular_biomass_conversion = x</t>
  </si>
  <si>
    <t>Fermentation lime loading</t>
  </si>
  <si>
    <t>mol/L</t>
  </si>
  <si>
    <t>R302.lime_mol_per_L_loading = x</t>
  </si>
  <si>
    <t>% as decimal</t>
  </si>
  <si>
    <t>Product HP salt storage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</si>
</sst>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0" fillId="2" borderId="0" xfId="0" applyFill="1"/>
    <xf numFmtId="164" fontId="0" fillId="2" borderId="1" xfId="0" applyNumberFormat="1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tabSelected="1" zoomScale="85" zoomScaleNormal="85" workbookViewId="0">
      <selection activeCell="A8" sqref="A8:XFD9"/>
    </sheetView>
  </sheetViews>
  <sheetFormatPr defaultRowHeight="14.5" x14ac:dyDescent="0.35"/>
  <cols>
    <col min="1" max="1" width="40.81640625" customWidth="1"/>
    <col min="2" max="2" width="20.6328125" customWidth="1"/>
    <col min="4" max="4" width="12.1796875" customWidth="1"/>
    <col min="6" max="6" width="14.453125" customWidth="1"/>
    <col min="10" max="10" width="10.6328125" customWidth="1"/>
    <col min="11" max="11" width="19.08984375" customWidth="1"/>
  </cols>
  <sheetData>
    <row r="1" spans="1:17" s="1" customFormat="1" ht="22.25" customHeight="1" x14ac:dyDescent="0.35">
      <c r="A1" s="2" t="s">
        <v>0</v>
      </c>
      <c r="B1" s="2" t="s">
        <v>1</v>
      </c>
      <c r="C1" s="2" t="s">
        <v>25</v>
      </c>
      <c r="D1" s="2" t="s">
        <v>2</v>
      </c>
      <c r="E1" s="2" t="s">
        <v>28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39</v>
      </c>
      <c r="K1" s="2" t="s">
        <v>29</v>
      </c>
    </row>
    <row r="2" spans="1:17" x14ac:dyDescent="0.35">
      <c r="A2" s="3" t="s">
        <v>21</v>
      </c>
      <c r="B2" s="3" t="s">
        <v>7</v>
      </c>
      <c r="C2" s="3" t="s">
        <v>26</v>
      </c>
      <c r="D2" s="3" t="s">
        <v>13</v>
      </c>
      <c r="E2" s="3">
        <v>1</v>
      </c>
      <c r="F2" s="3" t="s">
        <v>22</v>
      </c>
      <c r="G2" s="3">
        <v>0.9</v>
      </c>
      <c r="H2" s="3"/>
      <c r="I2" s="3">
        <v>1.1000000000000001</v>
      </c>
      <c r="J2" s="3"/>
      <c r="K2" s="3" t="s">
        <v>31</v>
      </c>
      <c r="Q2">
        <f>IF(E2=H2, 1, IF(F2=$F$2, 1, 0))</f>
        <v>1</v>
      </c>
    </row>
    <row r="3" spans="1:17" s="5" customFormat="1" x14ac:dyDescent="0.35">
      <c r="A3" s="4" t="s">
        <v>56</v>
      </c>
      <c r="B3" s="4" t="s">
        <v>7</v>
      </c>
      <c r="C3" s="4" t="s">
        <v>26</v>
      </c>
      <c r="D3" s="4" t="s">
        <v>58</v>
      </c>
      <c r="E3" s="4">
        <v>180</v>
      </c>
      <c r="F3" s="4" t="s">
        <v>42</v>
      </c>
      <c r="G3" s="4">
        <v>120</v>
      </c>
      <c r="H3" s="4">
        <f>E3</f>
        <v>180</v>
      </c>
      <c r="I3" s="4">
        <v>240</v>
      </c>
      <c r="J3" s="4"/>
      <c r="K3" s="4" t="s">
        <v>57</v>
      </c>
      <c r="Q3" s="5">
        <f>IF(E3=H3, 1, IF(F3=$F$2, 1, 0))</f>
        <v>1</v>
      </c>
    </row>
    <row r="4" spans="1:17" s="5" customFormat="1" x14ac:dyDescent="0.35">
      <c r="A4" s="4" t="s">
        <v>16</v>
      </c>
      <c r="B4" s="4" t="s">
        <v>7</v>
      </c>
      <c r="C4" s="4" t="s">
        <v>26</v>
      </c>
      <c r="D4" s="4" t="s">
        <v>9</v>
      </c>
      <c r="E4" s="4">
        <v>3.5920000000000001E-2</v>
      </c>
      <c r="F4" s="4" t="s">
        <v>42</v>
      </c>
      <c r="G4" s="4">
        <f>E4*0.8</f>
        <v>2.8736000000000001E-2</v>
      </c>
      <c r="H4" s="4">
        <f>E4</f>
        <v>3.5920000000000001E-2</v>
      </c>
      <c r="I4" s="4">
        <f>E4*1.2</f>
        <v>4.3103999999999996E-2</v>
      </c>
      <c r="J4" s="4"/>
      <c r="K4" s="4" t="s">
        <v>32</v>
      </c>
      <c r="Q4" s="5">
        <f t="shared" ref="Q4" si="0">IF(E4=H4, 1, IF(F4=$F$2, 1, 0))</f>
        <v>1</v>
      </c>
    </row>
    <row r="5" spans="1:17" x14ac:dyDescent="0.35">
      <c r="A5" s="3" t="s">
        <v>17</v>
      </c>
      <c r="B5" s="3" t="s">
        <v>7</v>
      </c>
      <c r="C5" s="3" t="s">
        <v>26</v>
      </c>
      <c r="D5" s="3" t="s">
        <v>10</v>
      </c>
      <c r="E5" s="3">
        <v>0.27650000000000002</v>
      </c>
      <c r="F5" s="3" t="s">
        <v>42</v>
      </c>
      <c r="G5" s="3">
        <v>0.21629999999999999</v>
      </c>
      <c r="H5" s="3">
        <v>0.27650000000000002</v>
      </c>
      <c r="I5" s="3">
        <v>0.33210000000000001</v>
      </c>
      <c r="J5" s="3"/>
      <c r="K5" s="3" t="s">
        <v>48</v>
      </c>
      <c r="Q5">
        <f t="shared" ref="Q5:Q27" si="1">IF(E5=H5, 1, IF(F5=$F$2, 1, 0))</f>
        <v>1</v>
      </c>
    </row>
    <row r="6" spans="1:17" x14ac:dyDescent="0.35">
      <c r="A6" s="3" t="s">
        <v>18</v>
      </c>
      <c r="B6" s="3" t="s">
        <v>7</v>
      </c>
      <c r="C6" s="3" t="s">
        <v>26</v>
      </c>
      <c r="D6" s="3" t="s">
        <v>11</v>
      </c>
      <c r="E6" s="3">
        <v>7.0000000000000007E-2</v>
      </c>
      <c r="F6" s="3" t="s">
        <v>42</v>
      </c>
      <c r="G6" s="3">
        <v>6.7000000000000004E-2</v>
      </c>
      <c r="H6" s="3">
        <v>7.0000000000000007E-2</v>
      </c>
      <c r="I6" s="3">
        <v>7.3999999999999996E-2</v>
      </c>
      <c r="J6" s="3"/>
      <c r="K6" s="3" t="s">
        <v>37</v>
      </c>
      <c r="Q6">
        <f t="shared" si="1"/>
        <v>1</v>
      </c>
    </row>
    <row r="7" spans="1:17" x14ac:dyDescent="0.35">
      <c r="A7" s="3" t="s">
        <v>45</v>
      </c>
      <c r="B7" s="3" t="s">
        <v>7</v>
      </c>
      <c r="C7" s="3" t="s">
        <v>26</v>
      </c>
      <c r="D7" s="3" t="s">
        <v>10</v>
      </c>
      <c r="E7" s="3">
        <v>7.4700000000000003E-2</v>
      </c>
      <c r="F7" s="3" t="s">
        <v>22</v>
      </c>
      <c r="G7" s="3">
        <f>E7*0.8</f>
        <v>5.9760000000000008E-2</v>
      </c>
      <c r="H7" s="3"/>
      <c r="I7" s="3">
        <f>1.2*E7</f>
        <v>8.9639999999999997E-2</v>
      </c>
      <c r="J7" s="3"/>
      <c r="K7" s="3" t="s">
        <v>46</v>
      </c>
      <c r="Q7">
        <f t="shared" si="1"/>
        <v>1</v>
      </c>
    </row>
    <row r="8" spans="1:17" x14ac:dyDescent="0.35">
      <c r="A8" s="3" t="s">
        <v>66</v>
      </c>
      <c r="B8" s="3" t="s">
        <v>7</v>
      </c>
      <c r="C8" s="3" t="s">
        <v>26</v>
      </c>
      <c r="D8" s="3" t="s">
        <v>10</v>
      </c>
      <c r="E8" s="3">
        <v>0.38</v>
      </c>
      <c r="F8" s="3" t="s">
        <v>22</v>
      </c>
      <c r="G8" s="3">
        <v>0.34899999999999998</v>
      </c>
      <c r="H8" s="3"/>
      <c r="I8" s="3">
        <v>0.41099999999999998</v>
      </c>
      <c r="J8" s="3"/>
      <c r="K8" s="3" t="s">
        <v>85</v>
      </c>
      <c r="Q8">
        <f t="shared" si="1"/>
        <v>1</v>
      </c>
    </row>
    <row r="9" spans="1:17" x14ac:dyDescent="0.35">
      <c r="A9" s="3" t="s">
        <v>67</v>
      </c>
      <c r="B9" s="3" t="s">
        <v>7</v>
      </c>
      <c r="C9" s="3" t="s">
        <v>26</v>
      </c>
      <c r="D9" s="3" t="s">
        <v>10</v>
      </c>
      <c r="E9" s="3">
        <v>0.79500000000000004</v>
      </c>
      <c r="F9" s="3" t="s">
        <v>22</v>
      </c>
      <c r="G9" s="3">
        <v>0.65700000000000003</v>
      </c>
      <c r="H9" s="3"/>
      <c r="I9" s="3">
        <v>0.93100000000000005</v>
      </c>
      <c r="J9" s="3"/>
      <c r="K9" s="3" t="s">
        <v>86</v>
      </c>
      <c r="Q9">
        <f t="shared" si="1"/>
        <v>1</v>
      </c>
    </row>
    <row r="10" spans="1:17" x14ac:dyDescent="0.35">
      <c r="A10" s="3" t="s">
        <v>68</v>
      </c>
      <c r="B10" s="3" t="s">
        <v>7</v>
      </c>
      <c r="C10" s="3" t="s">
        <v>26</v>
      </c>
      <c r="D10" s="3" t="s">
        <v>10</v>
      </c>
      <c r="E10" s="3">
        <v>0.28599999999999998</v>
      </c>
      <c r="F10" s="3" t="s">
        <v>42</v>
      </c>
      <c r="G10" s="3">
        <v>0.17499999999999999</v>
      </c>
      <c r="H10" s="3">
        <v>0.28599999999999998</v>
      </c>
      <c r="I10" s="3">
        <v>0.315</v>
      </c>
      <c r="J10" s="3"/>
      <c r="K10" s="3" t="s">
        <v>82</v>
      </c>
      <c r="Q10">
        <f t="shared" si="1"/>
        <v>1</v>
      </c>
    </row>
    <row r="11" spans="1:17" x14ac:dyDescent="0.35">
      <c r="A11" s="3" t="s">
        <v>69</v>
      </c>
      <c r="B11" s="3" t="s">
        <v>7</v>
      </c>
      <c r="C11" s="3" t="s">
        <v>26</v>
      </c>
      <c r="D11" s="3" t="s">
        <v>10</v>
      </c>
      <c r="E11" s="3">
        <v>0.10355</v>
      </c>
      <c r="F11" s="3" t="s">
        <v>42</v>
      </c>
      <c r="G11" s="3">
        <f>E11*0.9</f>
        <v>9.3195E-2</v>
      </c>
      <c r="H11" s="3">
        <v>0.10355</v>
      </c>
      <c r="I11" s="3">
        <f>E11*1.1</f>
        <v>0.11390500000000001</v>
      </c>
      <c r="J11" s="3"/>
      <c r="K11" s="3" t="s">
        <v>83</v>
      </c>
      <c r="Q11">
        <f t="shared" si="1"/>
        <v>1</v>
      </c>
    </row>
    <row r="12" spans="1:17" x14ac:dyDescent="0.35">
      <c r="A12" s="3" t="s">
        <v>81</v>
      </c>
      <c r="B12" s="3" t="s">
        <v>7</v>
      </c>
      <c r="C12" s="3" t="s">
        <v>26</v>
      </c>
      <c r="D12" s="3" t="s">
        <v>10</v>
      </c>
      <c r="E12" s="3">
        <v>0</v>
      </c>
      <c r="F12" s="3" t="s">
        <v>22</v>
      </c>
      <c r="G12" s="3">
        <v>-2.8799999999999999E-2</v>
      </c>
      <c r="H12" s="3"/>
      <c r="I12" s="3">
        <v>7.7600000000000004E-3</v>
      </c>
      <c r="J12" s="3"/>
      <c r="K12" s="3" t="s">
        <v>84</v>
      </c>
      <c r="Q12">
        <f t="shared" si="1"/>
        <v>1</v>
      </c>
    </row>
    <row r="13" spans="1:17" x14ac:dyDescent="0.35">
      <c r="A13" s="3" t="s">
        <v>52</v>
      </c>
      <c r="B13" s="3" t="s">
        <v>7</v>
      </c>
      <c r="C13" s="3" t="s">
        <v>27</v>
      </c>
      <c r="D13" s="3" t="s">
        <v>53</v>
      </c>
      <c r="E13" s="3">
        <v>134000</v>
      </c>
      <c r="F13" s="3" t="s">
        <v>42</v>
      </c>
      <c r="G13">
        <f>E13*0.8</f>
        <v>107200</v>
      </c>
      <c r="H13" s="3">
        <f>E13</f>
        <v>134000</v>
      </c>
      <c r="I13" s="3">
        <f>E13*1.2</f>
        <v>160800</v>
      </c>
      <c r="J13" s="3"/>
      <c r="K13" s="3" t="s">
        <v>51</v>
      </c>
      <c r="Q13">
        <f t="shared" si="1"/>
        <v>1</v>
      </c>
    </row>
    <row r="14" spans="1:17" x14ac:dyDescent="0.35">
      <c r="A14" s="3" t="s">
        <v>59</v>
      </c>
      <c r="B14" s="3" t="s">
        <v>7</v>
      </c>
      <c r="C14" s="3" t="s">
        <v>26</v>
      </c>
      <c r="D14" s="3" t="s">
        <v>8</v>
      </c>
      <c r="E14" s="3">
        <v>0.21</v>
      </c>
      <c r="F14" s="3" t="s">
        <v>22</v>
      </c>
      <c r="G14" s="3">
        <v>0.15</v>
      </c>
      <c r="H14" s="3"/>
      <c r="I14" s="3">
        <v>0.28000000000000003</v>
      </c>
      <c r="J14" s="3"/>
      <c r="K14" s="3" t="s">
        <v>62</v>
      </c>
      <c r="Q14">
        <f t="shared" si="1"/>
        <v>1</v>
      </c>
    </row>
    <row r="15" spans="1:17" x14ac:dyDescent="0.35">
      <c r="A15" s="3" t="s">
        <v>60</v>
      </c>
      <c r="B15" s="3" t="s">
        <v>7</v>
      </c>
      <c r="C15" s="3" t="s">
        <v>26</v>
      </c>
      <c r="D15" s="3" t="s">
        <v>8</v>
      </c>
      <c r="E15" s="3">
        <v>0.1</v>
      </c>
      <c r="F15" s="3" t="s">
        <v>22</v>
      </c>
      <c r="G15" s="3">
        <v>0.08</v>
      </c>
      <c r="H15" s="3"/>
      <c r="I15" s="3">
        <v>0.12</v>
      </c>
      <c r="J15" s="3"/>
      <c r="K15" s="3" t="s">
        <v>61</v>
      </c>
      <c r="Q15">
        <f t="shared" si="1"/>
        <v>1</v>
      </c>
    </row>
    <row r="16" spans="1:17" x14ac:dyDescent="0.35">
      <c r="A16" s="3" t="s">
        <v>43</v>
      </c>
      <c r="B16" s="3" t="s">
        <v>44</v>
      </c>
      <c r="C16" s="3" t="s">
        <v>27</v>
      </c>
      <c r="D16" s="3" t="s">
        <v>12</v>
      </c>
      <c r="E16" s="3">
        <v>23</v>
      </c>
      <c r="F16" s="3" t="s">
        <v>22</v>
      </c>
      <c r="G16" s="3">
        <f>0.8*E16</f>
        <v>18.400000000000002</v>
      </c>
      <c r="H16" s="3"/>
      <c r="I16" s="3">
        <f>1.2*E16</f>
        <v>27.599999999999998</v>
      </c>
      <c r="J16" s="7"/>
      <c r="K16" s="3" t="s">
        <v>33</v>
      </c>
      <c r="Q16">
        <f t="shared" si="1"/>
        <v>1</v>
      </c>
    </row>
    <row r="17" spans="1:17" s="5" customFormat="1" x14ac:dyDescent="0.35">
      <c r="A17" s="4" t="s">
        <v>70</v>
      </c>
      <c r="B17" s="4" t="s">
        <v>44</v>
      </c>
      <c r="C17" s="4" t="s">
        <v>27</v>
      </c>
      <c r="D17" s="4" t="s">
        <v>12</v>
      </c>
      <c r="E17" s="4">
        <v>0.20300000000000001</v>
      </c>
      <c r="F17" s="4" t="s">
        <v>22</v>
      </c>
      <c r="G17" s="4">
        <f>E17*0.08</f>
        <v>1.6240000000000001E-2</v>
      </c>
      <c r="H17" s="4"/>
      <c r="I17" s="4">
        <f>E17*1.2</f>
        <v>0.24360000000000001</v>
      </c>
      <c r="J17" s="4"/>
      <c r="K17" s="4" t="s">
        <v>79</v>
      </c>
      <c r="Q17" s="5">
        <f t="shared" ref="Q17:Q18" si="2">IF(E17=H17, 1, IF(F17=$F$2, 1, 0))</f>
        <v>1</v>
      </c>
    </row>
    <row r="18" spans="1:17" s="5" customFormat="1" x14ac:dyDescent="0.35">
      <c r="A18" s="4" t="s">
        <v>71</v>
      </c>
      <c r="B18" s="4" t="s">
        <v>44</v>
      </c>
      <c r="C18" s="4" t="s">
        <v>27</v>
      </c>
      <c r="D18" s="4" t="s">
        <v>12</v>
      </c>
      <c r="E18" s="4">
        <v>6.6E-3</v>
      </c>
      <c r="F18" s="4" t="s">
        <v>22</v>
      </c>
      <c r="G18" s="4">
        <f>E18*0.08</f>
        <v>5.2800000000000004E-4</v>
      </c>
      <c r="H18" s="4"/>
      <c r="I18" s="4">
        <f>E18*1.2</f>
        <v>7.92E-3</v>
      </c>
      <c r="J18" s="4"/>
      <c r="K18" s="4" t="s">
        <v>78</v>
      </c>
      <c r="Q18" s="5">
        <f t="shared" si="2"/>
        <v>1</v>
      </c>
    </row>
    <row r="19" spans="1:17" s="5" customFormat="1" x14ac:dyDescent="0.35">
      <c r="A19" s="4" t="s">
        <v>88</v>
      </c>
      <c r="B19" s="4" t="s">
        <v>44</v>
      </c>
      <c r="C19" s="4" t="s">
        <v>27</v>
      </c>
      <c r="D19" s="4" t="s">
        <v>89</v>
      </c>
      <c r="E19" s="4">
        <f>0.2425/2</f>
        <v>0.12125</v>
      </c>
      <c r="F19" s="4" t="s">
        <v>42</v>
      </c>
      <c r="G19" s="4">
        <f>E19*0.8</f>
        <v>9.7000000000000003E-2</v>
      </c>
      <c r="H19" s="4">
        <f>E19</f>
        <v>0.12125</v>
      </c>
      <c r="I19" s="4">
        <f>E19*1.2</f>
        <v>0.14549999999999999</v>
      </c>
      <c r="J19" s="4"/>
      <c r="K19" s="4" t="s">
        <v>90</v>
      </c>
      <c r="Q19" s="5">
        <f t="shared" si="1"/>
        <v>1</v>
      </c>
    </row>
    <row r="20" spans="1:17" x14ac:dyDescent="0.35">
      <c r="A20" s="3" t="s">
        <v>63</v>
      </c>
      <c r="B20" s="3" t="s">
        <v>44</v>
      </c>
      <c r="C20" s="3" t="s">
        <v>27</v>
      </c>
      <c r="D20" s="3" t="s">
        <v>91</v>
      </c>
      <c r="E20" s="3">
        <v>2</v>
      </c>
      <c r="F20" s="3" t="s">
        <v>22</v>
      </c>
      <c r="G20" s="3">
        <v>1</v>
      </c>
      <c r="H20" s="3"/>
      <c r="I20" s="3">
        <v>3</v>
      </c>
      <c r="J20" s="3"/>
      <c r="K20" s="3" t="s">
        <v>64</v>
      </c>
      <c r="Q20">
        <f t="shared" ref="Q20" si="3">IF(E20=H20, 1, IF(F20=$F$2, 1, 0))</f>
        <v>1</v>
      </c>
    </row>
    <row r="21" spans="1:17" x14ac:dyDescent="0.35">
      <c r="A21" s="3" t="s">
        <v>72</v>
      </c>
      <c r="B21" s="3" t="s">
        <v>44</v>
      </c>
      <c r="C21" s="3" t="s">
        <v>27</v>
      </c>
      <c r="D21" s="3" t="s">
        <v>91</v>
      </c>
      <c r="E21" s="3">
        <v>2</v>
      </c>
      <c r="F21" s="3" t="s">
        <v>22</v>
      </c>
      <c r="G21" s="3">
        <v>1</v>
      </c>
      <c r="H21" s="3"/>
      <c r="I21" s="3">
        <v>3</v>
      </c>
      <c r="J21" s="3"/>
      <c r="K21" s="3" t="s">
        <v>80</v>
      </c>
      <c r="Q21">
        <f t="shared" si="1"/>
        <v>1</v>
      </c>
    </row>
    <row r="22" spans="1:17" x14ac:dyDescent="0.35">
      <c r="A22" s="3" t="s">
        <v>19</v>
      </c>
      <c r="B22" s="3" t="s">
        <v>44</v>
      </c>
      <c r="C22" s="3" t="s">
        <v>27</v>
      </c>
      <c r="D22" s="3" t="s">
        <v>91</v>
      </c>
      <c r="E22" s="3">
        <v>0.95</v>
      </c>
      <c r="F22" s="3" t="s">
        <v>22</v>
      </c>
      <c r="G22" s="3">
        <f>1-2*(1-E22)</f>
        <v>0.89999999999999991</v>
      </c>
      <c r="H22" s="3"/>
      <c r="I22" s="3">
        <v>1</v>
      </c>
      <c r="J22" s="3"/>
      <c r="K22" s="3" t="s">
        <v>34</v>
      </c>
      <c r="Q22">
        <f t="shared" si="1"/>
        <v>1</v>
      </c>
    </row>
    <row r="23" spans="1:17" s="5" customFormat="1" x14ac:dyDescent="0.35">
      <c r="A23" s="4" t="s">
        <v>40</v>
      </c>
      <c r="B23" s="4" t="s">
        <v>44</v>
      </c>
      <c r="C23" s="4" t="s">
        <v>27</v>
      </c>
      <c r="D23" s="4" t="s">
        <v>91</v>
      </c>
      <c r="E23" s="4">
        <v>0.01</v>
      </c>
      <c r="F23" s="4" t="s">
        <v>22</v>
      </c>
      <c r="G23" s="4">
        <f>0.9*E23</f>
        <v>9.0000000000000011E-3</v>
      </c>
      <c r="H23" s="4"/>
      <c r="I23" s="4">
        <f>1.1*E23</f>
        <v>1.1000000000000001E-2</v>
      </c>
      <c r="J23" s="4"/>
      <c r="K23" s="4" t="s">
        <v>41</v>
      </c>
      <c r="Q23" s="5">
        <f t="shared" si="1"/>
        <v>1</v>
      </c>
    </row>
    <row r="24" spans="1:17" s="5" customFormat="1" x14ac:dyDescent="0.35">
      <c r="A24" s="4" t="s">
        <v>73</v>
      </c>
      <c r="B24" s="4" t="s">
        <v>44</v>
      </c>
      <c r="C24" s="4" t="s">
        <v>27</v>
      </c>
      <c r="D24" s="4" t="s">
        <v>20</v>
      </c>
      <c r="E24" s="4">
        <v>0.73</v>
      </c>
      <c r="F24" s="4" t="s">
        <v>22</v>
      </c>
      <c r="G24" s="4">
        <f>0.8*E24</f>
        <v>0.58399999999999996</v>
      </c>
      <c r="H24" s="4"/>
      <c r="I24" s="4">
        <f>1.2*E24</f>
        <v>0.876</v>
      </c>
      <c r="J24" s="4"/>
      <c r="K24" s="4" t="s">
        <v>55</v>
      </c>
      <c r="Q24" s="5">
        <f t="shared" si="1"/>
        <v>1</v>
      </c>
    </row>
    <row r="25" spans="1:17" s="5" customFormat="1" x14ac:dyDescent="0.35">
      <c r="A25" s="4" t="s">
        <v>74</v>
      </c>
      <c r="B25" s="4" t="s">
        <v>44</v>
      </c>
      <c r="C25" s="4" t="s">
        <v>27</v>
      </c>
      <c r="D25" s="4" t="s">
        <v>12</v>
      </c>
      <c r="E25" s="4">
        <v>62.5</v>
      </c>
      <c r="F25" s="4" t="s">
        <v>22</v>
      </c>
      <c r="G25" s="4">
        <f>E25*0.8</f>
        <v>50</v>
      </c>
      <c r="H25" s="4"/>
      <c r="I25" s="4">
        <f>E25*1.2</f>
        <v>75</v>
      </c>
      <c r="J25" s="4"/>
      <c r="K25" s="4" t="s">
        <v>35</v>
      </c>
      <c r="Q25" s="5">
        <f t="shared" si="1"/>
        <v>1</v>
      </c>
    </row>
    <row r="26" spans="1:17" s="5" customFormat="1" x14ac:dyDescent="0.35">
      <c r="A26" s="4" t="s">
        <v>75</v>
      </c>
      <c r="B26" s="4" t="s">
        <v>44</v>
      </c>
      <c r="C26" s="4" t="s">
        <v>27</v>
      </c>
      <c r="D26" s="4" t="s">
        <v>30</v>
      </c>
      <c r="E26" s="6">
        <v>0.32550000000000001</v>
      </c>
      <c r="F26" s="4" t="s">
        <v>22</v>
      </c>
      <c r="G26" s="4">
        <f>E26*0.8</f>
        <v>0.26040000000000002</v>
      </c>
      <c r="H26" s="4"/>
      <c r="I26" s="4">
        <f>E26*1.2</f>
        <v>0.3906</v>
      </c>
      <c r="J26" s="4"/>
      <c r="K26" s="4" t="s">
        <v>36</v>
      </c>
      <c r="Q26" s="5">
        <f t="shared" si="1"/>
        <v>1</v>
      </c>
    </row>
    <row r="27" spans="1:17" s="5" customFormat="1" x14ac:dyDescent="0.35">
      <c r="A27" s="4" t="s">
        <v>76</v>
      </c>
      <c r="B27" s="4" t="s">
        <v>44</v>
      </c>
      <c r="C27" s="4" t="s">
        <v>27</v>
      </c>
      <c r="D27" s="4" t="s">
        <v>20</v>
      </c>
      <c r="E27" s="4">
        <v>0.245</v>
      </c>
      <c r="F27" s="4" t="s">
        <v>22</v>
      </c>
      <c r="G27" s="4">
        <f>E27*0.8</f>
        <v>0.19600000000000001</v>
      </c>
      <c r="H27" s="4"/>
      <c r="I27" s="4">
        <f>E27*1.2</f>
        <v>0.29399999999999998</v>
      </c>
      <c r="J27" s="4"/>
      <c r="K27" s="4" t="s">
        <v>87</v>
      </c>
      <c r="Q27" s="5">
        <f t="shared" si="1"/>
        <v>1</v>
      </c>
    </row>
    <row r="28" spans="1:17" x14ac:dyDescent="0.35">
      <c r="A28" s="3" t="s">
        <v>77</v>
      </c>
      <c r="B28" s="3" t="s">
        <v>47</v>
      </c>
      <c r="C28" s="3" t="s">
        <v>27</v>
      </c>
      <c r="D28" s="3" t="s">
        <v>15</v>
      </c>
      <c r="E28" s="3">
        <v>1</v>
      </c>
      <c r="F28" s="3" t="s">
        <v>22</v>
      </c>
      <c r="G28" s="3">
        <f>E28*0.9</f>
        <v>0.9</v>
      </c>
      <c r="H28" s="3"/>
      <c r="I28" s="3">
        <f>E28*1.1</f>
        <v>1.1000000000000001</v>
      </c>
      <c r="J28" s="3"/>
      <c r="K28" s="3" t="s">
        <v>65</v>
      </c>
      <c r="Q28">
        <f t="shared" ref="Q28" si="4">IF(E28=H28, 1, IF(F28=$F$2, 1, 0))</f>
        <v>1</v>
      </c>
    </row>
    <row r="29" spans="1:17" x14ac:dyDescent="0.35">
      <c r="A29" s="3" t="s">
        <v>92</v>
      </c>
      <c r="B29" s="3" t="s">
        <v>14</v>
      </c>
      <c r="C29" s="3" t="s">
        <v>27</v>
      </c>
      <c r="D29" s="3" t="s">
        <v>15</v>
      </c>
      <c r="E29" s="3">
        <v>168</v>
      </c>
      <c r="F29" s="3" t="s">
        <v>42</v>
      </c>
      <c r="G29" s="3">
        <v>134.4</v>
      </c>
      <c r="H29" s="3">
        <v>168</v>
      </c>
      <c r="I29" s="3">
        <v>201.6</v>
      </c>
      <c r="J29" s="3"/>
      <c r="K29" s="3" t="s">
        <v>54</v>
      </c>
      <c r="Q29">
        <f t="shared" ref="Q29:Q31" si="5">IF(E29=H29, 1, IF(F29=$F$2, 1, 0))</f>
        <v>1</v>
      </c>
    </row>
    <row r="30" spans="1:17" x14ac:dyDescent="0.35">
      <c r="A30" s="3" t="s">
        <v>24</v>
      </c>
      <c r="B30" s="3" t="s">
        <v>23</v>
      </c>
      <c r="C30" s="3" t="s">
        <v>27</v>
      </c>
      <c r="D30" s="3" t="s">
        <v>8</v>
      </c>
      <c r="E30" s="3">
        <v>0.8</v>
      </c>
      <c r="F30" s="3" t="s">
        <v>22</v>
      </c>
      <c r="G30" s="3">
        <f>E30*0.9</f>
        <v>0.72000000000000008</v>
      </c>
      <c r="H30" s="3"/>
      <c r="I30" s="3">
        <f>E30*1.1</f>
        <v>0.88000000000000012</v>
      </c>
      <c r="J30" s="3"/>
      <c r="K30" s="3" t="s">
        <v>38</v>
      </c>
      <c r="Q30">
        <f t="shared" si="5"/>
        <v>1</v>
      </c>
    </row>
    <row r="31" spans="1:17" x14ac:dyDescent="0.35">
      <c r="A31" s="3" t="s">
        <v>49</v>
      </c>
      <c r="B31" s="3" t="s">
        <v>23</v>
      </c>
      <c r="C31" s="3" t="s">
        <v>27</v>
      </c>
      <c r="D31" s="3" t="s">
        <v>8</v>
      </c>
      <c r="E31" s="3">
        <v>0.85</v>
      </c>
      <c r="F31" s="3" t="s">
        <v>22</v>
      </c>
      <c r="G31" s="3">
        <f>E31*0.9</f>
        <v>0.76500000000000001</v>
      </c>
      <c r="H31" s="3"/>
      <c r="I31" s="3">
        <f>E31*1.1</f>
        <v>0.93500000000000005</v>
      </c>
      <c r="J31" s="3"/>
      <c r="K31" s="3" t="s">
        <v>50</v>
      </c>
      <c r="Q31">
        <f t="shared" si="5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Sarang Bhagwat</dc:creator>
  <cp:lastModifiedBy>Bhagwat, Sarang Sunil</cp:lastModifiedBy>
  <dcterms:created xsi:type="dcterms:W3CDTF">2015-06-05T18:17:20Z</dcterms:created>
  <dcterms:modified xsi:type="dcterms:W3CDTF">2024-10-01T22:47:32Z</dcterms:modified>
</cp:coreProperties>
</file>