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8B77EACE-FEC2-419A-81FE-498583BCDBD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3" i="1" l="1"/>
  <c r="G53" i="1"/>
  <c r="I52" i="1"/>
  <c r="G52" i="1"/>
  <c r="I50" i="1"/>
  <c r="G50" i="1"/>
  <c r="E49" i="1"/>
  <c r="I49" i="1" s="1"/>
  <c r="I47" i="1"/>
  <c r="G47" i="1"/>
  <c r="I45" i="1"/>
  <c r="G45" i="1"/>
  <c r="I44" i="1"/>
  <c r="G44" i="1"/>
  <c r="I43" i="1"/>
  <c r="G43" i="1"/>
  <c r="I42" i="1"/>
  <c r="G42" i="1"/>
  <c r="I41" i="1"/>
  <c r="G41" i="1"/>
  <c r="G39" i="1"/>
  <c r="I38" i="1"/>
  <c r="G38" i="1"/>
  <c r="I37" i="1"/>
  <c r="G37" i="1"/>
  <c r="I36" i="1"/>
  <c r="G36" i="1"/>
  <c r="I35" i="1"/>
  <c r="G35" i="1"/>
  <c r="G49" i="1" l="1"/>
  <c r="I28" i="1"/>
  <c r="G28" i="1"/>
  <c r="H3" i="1"/>
  <c r="I24" i="1"/>
  <c r="G24" i="1"/>
  <c r="I23" i="1"/>
  <c r="G23" i="1"/>
  <c r="I13" i="1"/>
  <c r="H13" i="1"/>
  <c r="G13" i="1"/>
  <c r="I12" i="1"/>
  <c r="H12" i="1"/>
  <c r="G12" i="1"/>
  <c r="I10" i="1"/>
  <c r="G10" i="1"/>
  <c r="I7" i="1"/>
  <c r="G7" i="1"/>
  <c r="G32" i="1"/>
  <c r="I14" i="1"/>
  <c r="G14" i="1"/>
  <c r="H14" i="1"/>
  <c r="H7" i="1"/>
  <c r="I27" i="1"/>
  <c r="G27" i="1"/>
  <c r="I34" i="1"/>
  <c r="G34" i="1"/>
  <c r="I33" i="1"/>
  <c r="G33" i="1"/>
  <c r="I19" i="1"/>
  <c r="G19" i="1"/>
  <c r="I25" i="1"/>
  <c r="G25" i="1"/>
  <c r="I8" i="1"/>
  <c r="I22" i="1"/>
  <c r="G22" i="1"/>
  <c r="G21" i="1"/>
  <c r="G8" i="1"/>
  <c r="I26" i="1"/>
  <c r="G26" i="1"/>
</calcChain>
</file>

<file path=xl/sharedStrings.xml><?xml version="1.0" encoding="utf-8"?>
<sst xmlns="http://schemas.openxmlformats.org/spreadsheetml/2006/main" count="326" uniqueCount="143">
  <si>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</si>
  <si>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</si>
  <si>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</si>
  <si>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</si>
  <si>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</si>
  <si>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</si>
  <si>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</si>
  <si>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</si>
  <si>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</si>
  <si>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</si>
  <si>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</si>
  <si>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</si>
  <si>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</si>
  <si>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</si>
  <si>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</si>
  <si>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</si>
  <si>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</si>
  <si>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</si>
  <si>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</si>
  <si>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</si>
  <si>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</si>
  <si>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</si>
  <si>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</si>
  <si>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</si>
  <si>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</si>
  <si>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</si>
  <si>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</si>
  <si>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</si>
  <si>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</si>
  <si>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</si>
  <si>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</si>
  <si>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</si>
  <si>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</si>
  <si>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</si>
  <si>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</si>
  <si>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</si>
  <si>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</si>
  <si>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</si>
  <si>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</si>
  <si>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</si>
  <si>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</si>
  <si>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</si>
  <si>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</si>
  <si>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</si>
  <si>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</si>
  <si>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</si>
  <si>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</si>
  <si>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</si>
  <si>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</si>
  <si>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</si>
  <si>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</si>
  <si>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</si>
  <si>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</si>
  <si>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</si>
  <si>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</si>
  <si>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</si>
  <si>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</si>
  <si>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</si>
  <si>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</si>
  <si>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</si>
  <si>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</si>
  <si>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</si>
  <si>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</si>
  <si>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</si>
  <si>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</si>
  <si>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</si>
  <si>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</si>
  <si>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</si>
  <si>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</si>
  <si>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</si>
  <si>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</si>
  <si>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</si>
  <si>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</si>
  <si>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</si>
  <si>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</si>
  <si>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</si>
  <si>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</si>
  <si>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</si>
  <si>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</si>
  <si>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</si>
  <si>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</si>
  <si>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</si>
  <si>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</si>
  <si>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</si>
  <si>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</si>
  <si>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</si>
  <si>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</si>
  <si>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</si>
  <si>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</si>
  <si>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</si>
  <si>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</si>
  <si>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</si>
  <si>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</si>
  <si>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</si>
  <si>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</si>
  <si>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Acetone unit price</t>
  </si>
  <si>
    <t>acetone_fresh.price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</si>
  <si>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</si>
  <si>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</si>
  <si>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</si>
  <si>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</si>
  <si>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</si>
  <si>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</si>
  <si>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</si>
  <si>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</si>
  <si>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</si>
  <si>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</si>
  <si>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</si>
  <si>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</si>
  <si>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</si>
  <si>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</si>
  <si>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</si>
  <si>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R401.TAL_to_HMTHP_rxn.X = x</t>
  </si>
  <si>
    <t>Hydrogenation spent catalyst NiSiO2 replacement rate</t>
  </si>
  <si>
    <t>/y</t>
  </si>
  <si>
    <t>R401.spent_catalyst_replacements_per_year  = x</t>
  </si>
  <si>
    <t>R402.mcat_frac = x</t>
  </si>
  <si>
    <t>Dehydration reaction time</t>
  </si>
  <si>
    <t>R402.tau = x</t>
  </si>
  <si>
    <t>Dehydration temperature</t>
  </si>
  <si>
    <t>R402.T = 273.15 + x</t>
  </si>
  <si>
    <t>Dehydration HMTHP-to-PSA conversion</t>
  </si>
  <si>
    <t>R402.HMTHP_to_PSA_rxn.X = x</t>
  </si>
  <si>
    <t>Dehydration pressure</t>
  </si>
  <si>
    <t>R402.P = x</t>
  </si>
  <si>
    <t>Dehydration spent catalyst Amberlyst70 replacement rate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</si>
  <si>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</si>
  <si>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</si>
  <si>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</si>
  <si>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</si>
  <si>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</si>
  <si>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</si>
  <si>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</si>
  <si>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</si>
  <si>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Dehydration catalyst Amberlyst70:HMTHP ratio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</si>
  <si>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</si>
  <si>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</si>
  <si>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</si>
  <si>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</si>
  <si>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</si>
  <si>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</si>
  <si>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pH maintained before heating</t>
  </si>
  <si>
    <t>M401.load_pH(x)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</si>
</sst>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topLeftCell="A27" zoomScale="85" zoomScaleNormal="85" workbookViewId="0">
      <selection activeCell="F43" sqref="F43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7" t="s">
        <v>78</v>
      </c>
      <c r="B3" s="7" t="s">
        <v>7</v>
      </c>
      <c r="C3" s="7" t="s">
        <v>26</v>
      </c>
      <c r="D3" s="7" t="s">
        <v>80</v>
      </c>
      <c r="E3" s="7">
        <v>240</v>
      </c>
      <c r="F3" s="7" t="s">
        <v>42</v>
      </c>
      <c r="G3" s="7">
        <v>150</v>
      </c>
      <c r="H3" s="7">
        <f>E3</f>
        <v>240</v>
      </c>
      <c r="I3" s="7">
        <v>300</v>
      </c>
      <c r="J3" s="7" t="s">
        <v>85</v>
      </c>
      <c r="K3" s="7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95</v>
      </c>
      <c r="B10" s="3" t="s">
        <v>7</v>
      </c>
      <c r="C10" s="3" t="s">
        <v>26</v>
      </c>
      <c r="D10" s="3" t="s">
        <v>10</v>
      </c>
      <c r="E10" s="3">
        <v>1.5629</v>
      </c>
      <c r="F10" s="3" t="s">
        <v>22</v>
      </c>
      <c r="G10" s="3">
        <f>1.5629*0.44/0.63</f>
        <v>1.0915492063492063</v>
      </c>
      <c r="H10" s="3"/>
      <c r="I10" s="3">
        <f>1.5629*0.82/0.63</f>
        <v>2.0342507936507936</v>
      </c>
      <c r="J10" s="3"/>
      <c r="K10" s="3" t="s">
        <v>96</v>
      </c>
    </row>
    <row r="11" spans="1:11" x14ac:dyDescent="0.3">
      <c r="A11" s="3" t="s">
        <v>99</v>
      </c>
      <c r="B11" s="3" t="s">
        <v>7</v>
      </c>
      <c r="C11" s="3" t="s">
        <v>26</v>
      </c>
      <c r="D11" s="3" t="s">
        <v>10</v>
      </c>
      <c r="E11" s="3">
        <v>1.069</v>
      </c>
      <c r="F11" s="3" t="s">
        <v>22</v>
      </c>
      <c r="G11" s="3">
        <v>0.99399999999999999</v>
      </c>
      <c r="H11" s="3"/>
      <c r="I11" s="3">
        <v>1.2809999999999999</v>
      </c>
      <c r="J11" s="3"/>
      <c r="K11" s="3" t="s">
        <v>135</v>
      </c>
    </row>
    <row r="12" spans="1:11" x14ac:dyDescent="0.3">
      <c r="A12" s="6" t="s">
        <v>97</v>
      </c>
      <c r="B12" s="6" t="s">
        <v>7</v>
      </c>
      <c r="C12" s="6" t="s">
        <v>26</v>
      </c>
      <c r="D12" s="6" t="s">
        <v>10</v>
      </c>
      <c r="E12" s="6">
        <v>30</v>
      </c>
      <c r="F12" s="6" t="s">
        <v>42</v>
      </c>
      <c r="G12" s="6">
        <f>0.9*E12</f>
        <v>27</v>
      </c>
      <c r="H12" s="6">
        <f t="shared" ref="H12:H13" si="0">E12</f>
        <v>30</v>
      </c>
      <c r="I12" s="6">
        <f>1.1*E12</f>
        <v>33</v>
      </c>
      <c r="J12" s="6"/>
      <c r="K12" s="6" t="s">
        <v>132</v>
      </c>
    </row>
    <row r="13" spans="1:11" x14ac:dyDescent="0.3">
      <c r="A13" s="6" t="s">
        <v>98</v>
      </c>
      <c r="B13" s="6" t="s">
        <v>7</v>
      </c>
      <c r="C13" s="6" t="s">
        <v>26</v>
      </c>
      <c r="D13" s="6" t="s">
        <v>10</v>
      </c>
      <c r="E13" s="6">
        <v>30</v>
      </c>
      <c r="F13" s="6" t="s">
        <v>42</v>
      </c>
      <c r="G13" s="6">
        <f>0.9*E13</f>
        <v>27</v>
      </c>
      <c r="H13" s="6">
        <f t="shared" si="0"/>
        <v>30</v>
      </c>
      <c r="I13" s="6">
        <f>1.1*E13</f>
        <v>33</v>
      </c>
      <c r="J13" s="6"/>
      <c r="K13" s="6" t="s">
        <v>133</v>
      </c>
    </row>
    <row r="14" spans="1:11" x14ac:dyDescent="0.3">
      <c r="A14" s="7" t="s">
        <v>61</v>
      </c>
      <c r="B14" s="7" t="s">
        <v>7</v>
      </c>
      <c r="C14" s="7" t="s">
        <v>27</v>
      </c>
      <c r="D14" s="7" t="s">
        <v>62</v>
      </c>
      <c r="E14" s="7">
        <v>15969</v>
      </c>
      <c r="F14" s="7" t="s">
        <v>42</v>
      </c>
      <c r="G14" s="7">
        <f>0.8*E14</f>
        <v>12775.2</v>
      </c>
      <c r="H14" s="7">
        <f>E14</f>
        <v>15969</v>
      </c>
      <c r="I14" s="7">
        <f>1.2*E14</f>
        <v>19162.8</v>
      </c>
      <c r="J14" s="7"/>
      <c r="K14" s="7" t="s">
        <v>60</v>
      </c>
    </row>
    <row r="15" spans="1:11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</row>
    <row r="16" spans="1:11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0.125</v>
      </c>
      <c r="F16" s="3" t="s">
        <v>22</v>
      </c>
      <c r="G16" s="3">
        <v>0.1</v>
      </c>
      <c r="H16" s="3"/>
      <c r="I16" s="3">
        <v>0.15</v>
      </c>
      <c r="J16" s="3"/>
      <c r="K16" s="3" t="s">
        <v>83</v>
      </c>
    </row>
    <row r="17" spans="1:11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</row>
    <row r="18" spans="1:11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</row>
    <row r="19" spans="1:11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</row>
    <row r="20" spans="1:11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</row>
    <row r="21" spans="1:11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0.9*E21</f>
        <v>0.85499999999999998</v>
      </c>
      <c r="H21" s="3"/>
      <c r="I21" s="3">
        <v>1</v>
      </c>
      <c r="J21" s="3"/>
      <c r="K21" s="3" t="s">
        <v>34</v>
      </c>
    </row>
    <row r="22" spans="1:11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</row>
    <row r="23" spans="1:11" x14ac:dyDescent="0.3">
      <c r="A23" s="7" t="s">
        <v>47</v>
      </c>
      <c r="B23" s="7" t="s">
        <v>45</v>
      </c>
      <c r="C23" s="7" t="s">
        <v>27</v>
      </c>
      <c r="D23" s="7" t="s">
        <v>20</v>
      </c>
      <c r="E23" s="7">
        <v>0.68</v>
      </c>
      <c r="F23" s="7" t="s">
        <v>22</v>
      </c>
      <c r="G23" s="7">
        <f>0.8*E23</f>
        <v>0.54400000000000004</v>
      </c>
      <c r="H23" s="7"/>
      <c r="I23" s="7">
        <f>1.2*E23</f>
        <v>0.81600000000000006</v>
      </c>
      <c r="J23" s="7"/>
      <c r="K23" s="7" t="s">
        <v>64</v>
      </c>
    </row>
    <row r="24" spans="1:11" x14ac:dyDescent="0.3">
      <c r="A24" s="7" t="s">
        <v>48</v>
      </c>
      <c r="B24" s="7" t="s">
        <v>45</v>
      </c>
      <c r="C24" s="7" t="s">
        <v>27</v>
      </c>
      <c r="D24" s="7" t="s">
        <v>12</v>
      </c>
      <c r="E24" s="7">
        <v>76</v>
      </c>
      <c r="F24" s="7" t="s">
        <v>22</v>
      </c>
      <c r="G24" s="7">
        <f>E24*0.8</f>
        <v>60.800000000000004</v>
      </c>
      <c r="H24" s="7"/>
      <c r="I24" s="7">
        <f>E24*1.2</f>
        <v>91.2</v>
      </c>
      <c r="J24" s="7"/>
      <c r="K24" s="7" t="s">
        <v>35</v>
      </c>
    </row>
    <row r="25" spans="1:11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</row>
    <row r="26" spans="1:11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</row>
    <row r="27" spans="1:11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</row>
    <row r="28" spans="1:11" x14ac:dyDescent="0.3">
      <c r="A28" s="7" t="s">
        <v>70</v>
      </c>
      <c r="B28" s="7" t="s">
        <v>55</v>
      </c>
      <c r="C28" s="7" t="s">
        <v>27</v>
      </c>
      <c r="D28" s="7" t="s">
        <v>20</v>
      </c>
      <c r="E28" s="7">
        <v>0.05</v>
      </c>
      <c r="F28" s="7" t="s">
        <v>22</v>
      </c>
      <c r="G28" s="7">
        <f>0.05*0.0463/0.2087</f>
        <v>1.10924772400575E-2</v>
      </c>
      <c r="H28" s="7"/>
      <c r="I28" s="7">
        <f>0.05*0.34/0.2087</f>
        <v>8.1456636320076672E-2</v>
      </c>
      <c r="J28" s="7"/>
      <c r="K28" s="7" t="s">
        <v>71</v>
      </c>
    </row>
    <row r="29" spans="1:11" x14ac:dyDescent="0.3">
      <c r="A29" s="7" t="s">
        <v>141</v>
      </c>
      <c r="B29" s="7" t="s">
        <v>55</v>
      </c>
      <c r="C29" s="7" t="s">
        <v>27</v>
      </c>
      <c r="D29" s="7" t="s">
        <v>13</v>
      </c>
      <c r="E29" s="7">
        <v>11</v>
      </c>
      <c r="F29" s="7" t="s">
        <v>22</v>
      </c>
      <c r="G29" s="7">
        <v>10</v>
      </c>
      <c r="H29" s="7"/>
      <c r="I29" s="7">
        <v>12</v>
      </c>
      <c r="J29" s="7"/>
      <c r="K29" s="7" t="s">
        <v>142</v>
      </c>
    </row>
    <row r="30" spans="1:11" x14ac:dyDescent="0.3">
      <c r="A30" s="3" t="s">
        <v>86</v>
      </c>
      <c r="B30" s="3" t="s">
        <v>55</v>
      </c>
      <c r="C30" s="3" t="s">
        <v>27</v>
      </c>
      <c r="D30" s="3" t="s">
        <v>8</v>
      </c>
      <c r="E30" s="3">
        <v>1</v>
      </c>
      <c r="F30" s="3" t="s">
        <v>22</v>
      </c>
      <c r="G30" s="3">
        <v>0.8</v>
      </c>
      <c r="H30" s="3"/>
      <c r="I30" s="3">
        <v>1.2</v>
      </c>
      <c r="J30" s="3"/>
      <c r="K30" s="3" t="s">
        <v>87</v>
      </c>
    </row>
    <row r="31" spans="1:11" x14ac:dyDescent="0.3">
      <c r="A31" s="3" t="s">
        <v>54</v>
      </c>
      <c r="B31" s="3" t="s">
        <v>55</v>
      </c>
      <c r="C31" s="3" t="s">
        <v>27</v>
      </c>
      <c r="D31" s="3" t="s">
        <v>15</v>
      </c>
      <c r="E31" s="3">
        <v>8</v>
      </c>
      <c r="F31" s="3" t="s">
        <v>22</v>
      </c>
      <c r="G31" s="3">
        <v>2</v>
      </c>
      <c r="H31" s="3"/>
      <c r="I31" s="3">
        <v>14</v>
      </c>
      <c r="J31" s="3"/>
      <c r="K31" s="3" t="s">
        <v>56</v>
      </c>
    </row>
    <row r="32" spans="1:11" x14ac:dyDescent="0.3">
      <c r="A32" s="3" t="s">
        <v>65</v>
      </c>
      <c r="B32" s="3" t="s">
        <v>55</v>
      </c>
      <c r="C32" s="3" t="s">
        <v>27</v>
      </c>
      <c r="D32" s="3" t="s">
        <v>8</v>
      </c>
      <c r="E32" s="3">
        <v>0.95</v>
      </c>
      <c r="F32" s="3" t="s">
        <v>22</v>
      </c>
      <c r="G32" s="3">
        <f>E32*0.8</f>
        <v>0.76</v>
      </c>
      <c r="H32" s="3"/>
      <c r="I32" s="3">
        <v>1</v>
      </c>
      <c r="J32" s="3"/>
      <c r="K32" s="3" t="s">
        <v>73</v>
      </c>
    </row>
    <row r="33" spans="1:11" x14ac:dyDescent="0.3">
      <c r="A33" s="3" t="s">
        <v>66</v>
      </c>
      <c r="B33" s="3" t="s">
        <v>55</v>
      </c>
      <c r="C33" s="3" t="s">
        <v>27</v>
      </c>
      <c r="D33" s="3" t="s">
        <v>8</v>
      </c>
      <c r="E33" s="3">
        <v>0.5</v>
      </c>
      <c r="F33" s="3" t="s">
        <v>22</v>
      </c>
      <c r="G33" s="3">
        <f>E33*0.8</f>
        <v>0.4</v>
      </c>
      <c r="H33" s="3"/>
      <c r="I33" s="3">
        <f>E33*1.2</f>
        <v>0.6</v>
      </c>
      <c r="J33" s="3"/>
      <c r="K33" s="3" t="s">
        <v>67</v>
      </c>
    </row>
    <row r="34" spans="1:11" x14ac:dyDescent="0.3">
      <c r="A34" s="3" t="s">
        <v>68</v>
      </c>
      <c r="B34" s="3" t="s">
        <v>55</v>
      </c>
      <c r="C34" s="3" t="s">
        <v>27</v>
      </c>
      <c r="D34" s="3" t="s">
        <v>8</v>
      </c>
      <c r="E34" s="3">
        <v>0.05</v>
      </c>
      <c r="F34" s="3" t="s">
        <v>22</v>
      </c>
      <c r="G34" s="3">
        <f>E34*0.8</f>
        <v>4.0000000000000008E-2</v>
      </c>
      <c r="H34" s="3"/>
      <c r="I34" s="3">
        <f>E34*1.2</f>
        <v>0.06</v>
      </c>
      <c r="J34" s="3"/>
      <c r="K34" s="3" t="s">
        <v>69</v>
      </c>
    </row>
    <row r="35" spans="1:11" x14ac:dyDescent="0.3">
      <c r="A35" s="3" t="s">
        <v>100</v>
      </c>
      <c r="B35" s="3" t="s">
        <v>101</v>
      </c>
      <c r="C35" s="3" t="s">
        <v>27</v>
      </c>
      <c r="D35" s="3" t="s">
        <v>102</v>
      </c>
      <c r="E35" s="3">
        <v>0.2</v>
      </c>
      <c r="F35" s="3" t="s">
        <v>22</v>
      </c>
      <c r="G35" s="3">
        <f t="shared" ref="G35:G39" si="1">0.9*E35</f>
        <v>0.18000000000000002</v>
      </c>
      <c r="H35" s="3"/>
      <c r="I35" s="3">
        <f>1.1*E35</f>
        <v>0.22000000000000003</v>
      </c>
      <c r="J35" s="3"/>
      <c r="K35" s="3" t="s">
        <v>103</v>
      </c>
    </row>
    <row r="36" spans="1:11" x14ac:dyDescent="0.3">
      <c r="A36" s="3" t="s">
        <v>104</v>
      </c>
      <c r="B36" s="3" t="s">
        <v>101</v>
      </c>
      <c r="C36" s="3" t="s">
        <v>27</v>
      </c>
      <c r="D36" s="3" t="s">
        <v>15</v>
      </c>
      <c r="E36" s="3">
        <v>9.4</v>
      </c>
      <c r="F36" s="3" t="s">
        <v>22</v>
      </c>
      <c r="G36" s="3">
        <f t="shared" si="1"/>
        <v>8.4600000000000009</v>
      </c>
      <c r="H36" s="3"/>
      <c r="I36" s="3">
        <f>1.1*E36</f>
        <v>10.340000000000002</v>
      </c>
      <c r="J36" s="3"/>
      <c r="K36" s="3" t="s">
        <v>105</v>
      </c>
    </row>
    <row r="37" spans="1:11" x14ac:dyDescent="0.3">
      <c r="A37" s="3" t="s">
        <v>106</v>
      </c>
      <c r="B37" s="3" t="s">
        <v>101</v>
      </c>
      <c r="C37" s="3" t="s">
        <v>27</v>
      </c>
      <c r="D37" s="3" t="s">
        <v>107</v>
      </c>
      <c r="E37" s="3">
        <v>100</v>
      </c>
      <c r="F37" s="3" t="s">
        <v>22</v>
      </c>
      <c r="G37" s="3">
        <f t="shared" si="1"/>
        <v>90</v>
      </c>
      <c r="H37" s="3"/>
      <c r="I37" s="3">
        <f>1.1*E37</f>
        <v>110.00000000000001</v>
      </c>
      <c r="J37" s="3"/>
      <c r="K37" s="3" t="s">
        <v>108</v>
      </c>
    </row>
    <row r="38" spans="1:11" x14ac:dyDescent="0.3">
      <c r="A38" s="3" t="s">
        <v>109</v>
      </c>
      <c r="B38" s="3" t="s">
        <v>101</v>
      </c>
      <c r="C38" s="3" t="s">
        <v>27</v>
      </c>
      <c r="D38" s="3" t="s">
        <v>110</v>
      </c>
      <c r="E38" s="3">
        <v>3500000</v>
      </c>
      <c r="F38" s="3" t="s">
        <v>22</v>
      </c>
      <c r="G38" s="3">
        <f t="shared" si="1"/>
        <v>3150000</v>
      </c>
      <c r="H38" s="3"/>
      <c r="I38" s="3">
        <f>1.1*E38</f>
        <v>3850000.0000000005</v>
      </c>
      <c r="J38" s="3"/>
      <c r="K38" s="3" t="s">
        <v>111</v>
      </c>
    </row>
    <row r="39" spans="1:11" x14ac:dyDescent="0.3">
      <c r="A39" s="3" t="s">
        <v>136</v>
      </c>
      <c r="B39" s="3" t="s">
        <v>101</v>
      </c>
      <c r="C39" s="3" t="s">
        <v>27</v>
      </c>
      <c r="D39" s="3" t="s">
        <v>8</v>
      </c>
      <c r="E39" s="3">
        <v>0.96899999999999997</v>
      </c>
      <c r="F39" s="3" t="s">
        <v>22</v>
      </c>
      <c r="G39" s="3">
        <f t="shared" si="1"/>
        <v>0.87209999999999999</v>
      </c>
      <c r="H39" s="3"/>
      <c r="I39" s="3">
        <v>1</v>
      </c>
      <c r="J39" s="3"/>
      <c r="K39" s="3" t="s">
        <v>112</v>
      </c>
    </row>
    <row r="40" spans="1:11" x14ac:dyDescent="0.3">
      <c r="A40" s="3" t="s">
        <v>113</v>
      </c>
      <c r="B40" s="3" t="s">
        <v>101</v>
      </c>
      <c r="C40" s="3" t="s">
        <v>27</v>
      </c>
      <c r="D40" s="3" t="s">
        <v>114</v>
      </c>
      <c r="E40" s="3">
        <v>1</v>
      </c>
      <c r="F40" s="3" t="s">
        <v>22</v>
      </c>
      <c r="G40" s="3">
        <v>0.1</v>
      </c>
      <c r="H40" s="3"/>
      <c r="I40" s="3">
        <v>1.9</v>
      </c>
      <c r="J40" s="3"/>
      <c r="K40" s="3" t="s">
        <v>115</v>
      </c>
    </row>
    <row r="41" spans="1:11" x14ac:dyDescent="0.3">
      <c r="A41" s="3" t="s">
        <v>134</v>
      </c>
      <c r="B41" s="3" t="s">
        <v>101</v>
      </c>
      <c r="C41" s="3" t="s">
        <v>27</v>
      </c>
      <c r="D41" s="3" t="s">
        <v>102</v>
      </c>
      <c r="E41" s="3">
        <v>0.5</v>
      </c>
      <c r="F41" s="3" t="s">
        <v>22</v>
      </c>
      <c r="G41" s="3">
        <f>0.9*E41</f>
        <v>0.45</v>
      </c>
      <c r="H41" s="3"/>
      <c r="I41" s="3">
        <f>1.1*E41</f>
        <v>0.55000000000000004</v>
      </c>
      <c r="J41" s="3"/>
      <c r="K41" s="3" t="s">
        <v>116</v>
      </c>
    </row>
    <row r="42" spans="1:11" x14ac:dyDescent="0.3">
      <c r="A42" s="3" t="s">
        <v>117</v>
      </c>
      <c r="B42" s="3" t="s">
        <v>101</v>
      </c>
      <c r="C42" s="3" t="s">
        <v>27</v>
      </c>
      <c r="D42" s="3" t="s">
        <v>15</v>
      </c>
      <c r="E42" s="3">
        <v>6.1</v>
      </c>
      <c r="F42" s="3" t="s">
        <v>22</v>
      </c>
      <c r="G42" s="3">
        <f>0.9*E42</f>
        <v>5.49</v>
      </c>
      <c r="H42" s="3"/>
      <c r="I42" s="3">
        <f>1.1*E42</f>
        <v>6.71</v>
      </c>
      <c r="J42" s="3"/>
      <c r="K42" s="3" t="s">
        <v>118</v>
      </c>
    </row>
    <row r="43" spans="1:11" x14ac:dyDescent="0.3">
      <c r="A43" s="3" t="s">
        <v>119</v>
      </c>
      <c r="B43" s="3" t="s">
        <v>101</v>
      </c>
      <c r="C43" s="3" t="s">
        <v>27</v>
      </c>
      <c r="D43" s="3" t="s">
        <v>107</v>
      </c>
      <c r="E43" s="3">
        <v>160</v>
      </c>
      <c r="F43" s="3" t="s">
        <v>22</v>
      </c>
      <c r="G43" s="3">
        <f>0.9*E43</f>
        <v>144</v>
      </c>
      <c r="H43" s="3"/>
      <c r="I43" s="3">
        <f>1.1*E43</f>
        <v>176</v>
      </c>
      <c r="J43" s="3"/>
      <c r="K43" s="3" t="s">
        <v>120</v>
      </c>
    </row>
    <row r="44" spans="1:11" x14ac:dyDescent="0.3">
      <c r="A44" s="3" t="s">
        <v>121</v>
      </c>
      <c r="B44" s="3" t="s">
        <v>101</v>
      </c>
      <c r="C44" s="3" t="s">
        <v>27</v>
      </c>
      <c r="D44" s="3" t="s">
        <v>8</v>
      </c>
      <c r="E44" s="3">
        <v>0.871</v>
      </c>
      <c r="F44" s="3" t="s">
        <v>22</v>
      </c>
      <c r="G44" s="3">
        <f>0.9*E44</f>
        <v>0.78390000000000004</v>
      </c>
      <c r="H44" s="3"/>
      <c r="I44" s="3">
        <f>1.1*E44</f>
        <v>0.95810000000000006</v>
      </c>
      <c r="J44" s="3"/>
      <c r="K44" s="3" t="s">
        <v>122</v>
      </c>
    </row>
    <row r="45" spans="1:11" x14ac:dyDescent="0.3">
      <c r="A45" s="3" t="s">
        <v>123</v>
      </c>
      <c r="B45" s="3" t="s">
        <v>101</v>
      </c>
      <c r="C45" s="3" t="s">
        <v>27</v>
      </c>
      <c r="D45" s="3" t="s">
        <v>110</v>
      </c>
      <c r="E45" s="3">
        <v>2000000</v>
      </c>
      <c r="F45" s="3" t="s">
        <v>22</v>
      </c>
      <c r="G45" s="3">
        <f>0.9*E45</f>
        <v>1800000</v>
      </c>
      <c r="H45" s="3"/>
      <c r="I45" s="3">
        <f>1.1*E45</f>
        <v>2200000</v>
      </c>
      <c r="J45" s="3"/>
      <c r="K45" s="3" t="s">
        <v>124</v>
      </c>
    </row>
    <row r="46" spans="1:11" x14ac:dyDescent="0.3">
      <c r="A46" s="3" t="s">
        <v>125</v>
      </c>
      <c r="B46" s="3" t="s">
        <v>101</v>
      </c>
      <c r="C46" s="3" t="s">
        <v>27</v>
      </c>
      <c r="D46" s="3" t="s">
        <v>114</v>
      </c>
      <c r="E46" s="3">
        <v>1</v>
      </c>
      <c r="F46" s="3" t="s">
        <v>22</v>
      </c>
      <c r="G46" s="3">
        <v>0.1</v>
      </c>
      <c r="H46" s="3"/>
      <c r="I46" s="3">
        <v>1.9</v>
      </c>
      <c r="J46" s="3"/>
      <c r="K46" s="3" t="s">
        <v>126</v>
      </c>
    </row>
    <row r="47" spans="1:11" x14ac:dyDescent="0.3">
      <c r="A47" s="3" t="s">
        <v>127</v>
      </c>
      <c r="B47" s="3" t="s">
        <v>101</v>
      </c>
      <c r="C47" s="3" t="s">
        <v>27</v>
      </c>
      <c r="D47" s="3" t="s">
        <v>15</v>
      </c>
      <c r="E47" s="3">
        <v>19</v>
      </c>
      <c r="F47" s="3" t="s">
        <v>22</v>
      </c>
      <c r="G47" s="3">
        <f>0.9*E47</f>
        <v>17.100000000000001</v>
      </c>
      <c r="H47" s="3"/>
      <c r="I47" s="3">
        <f>1.1*E47</f>
        <v>20.900000000000002</v>
      </c>
      <c r="J47" s="3"/>
      <c r="K47" s="3" t="s">
        <v>128</v>
      </c>
    </row>
    <row r="48" spans="1:11" x14ac:dyDescent="0.3">
      <c r="A48" s="3" t="s">
        <v>137</v>
      </c>
      <c r="B48" s="3" t="s">
        <v>101</v>
      </c>
      <c r="C48" s="3" t="s">
        <v>27</v>
      </c>
      <c r="D48" s="3" t="s">
        <v>8</v>
      </c>
      <c r="E48" s="3">
        <v>0.999</v>
      </c>
      <c r="F48" s="3" t="s">
        <v>22</v>
      </c>
      <c r="G48" s="3">
        <v>0.98</v>
      </c>
      <c r="H48" s="3"/>
      <c r="I48" s="3">
        <v>1</v>
      </c>
      <c r="J48" s="3"/>
      <c r="K48" s="3" t="s">
        <v>129</v>
      </c>
    </row>
    <row r="49" spans="1:11" x14ac:dyDescent="0.3">
      <c r="A49" s="3" t="s">
        <v>130</v>
      </c>
      <c r="B49" s="3" t="s">
        <v>101</v>
      </c>
      <c r="C49" s="3" t="s">
        <v>27</v>
      </c>
      <c r="D49" s="3" t="s">
        <v>107</v>
      </c>
      <c r="E49" s="3">
        <f>130</f>
        <v>130</v>
      </c>
      <c r="F49" s="3" t="s">
        <v>22</v>
      </c>
      <c r="G49" s="3">
        <f>0.9*E49</f>
        <v>117</v>
      </c>
      <c r="H49" s="3"/>
      <c r="I49" s="3">
        <f>1.1*E49</f>
        <v>143</v>
      </c>
      <c r="J49" s="3"/>
      <c r="K49" s="3" t="s">
        <v>131</v>
      </c>
    </row>
    <row r="50" spans="1:11" x14ac:dyDescent="0.3">
      <c r="A50" s="3" t="s">
        <v>139</v>
      </c>
      <c r="B50" s="3" t="s">
        <v>101</v>
      </c>
      <c r="C50" s="3" t="s">
        <v>27</v>
      </c>
      <c r="D50" s="3" t="s">
        <v>110</v>
      </c>
      <c r="E50" s="3">
        <v>2000000</v>
      </c>
      <c r="F50" s="3" t="s">
        <v>22</v>
      </c>
      <c r="G50" s="3">
        <f>0.9*E50</f>
        <v>1800000</v>
      </c>
      <c r="H50" s="3"/>
      <c r="I50" s="3">
        <f>1.1*E50</f>
        <v>2200000</v>
      </c>
      <c r="J50" s="3"/>
      <c r="K50" s="3" t="s">
        <v>140</v>
      </c>
    </row>
    <row r="51" spans="1:11" x14ac:dyDescent="0.3">
      <c r="A51" s="3" t="s">
        <v>138</v>
      </c>
      <c r="B51" s="3" t="s">
        <v>14</v>
      </c>
      <c r="C51" s="3" t="s">
        <v>27</v>
      </c>
      <c r="D51" s="3" t="s">
        <v>15</v>
      </c>
      <c r="E51" s="3">
        <v>168</v>
      </c>
      <c r="F51" s="3" t="s">
        <v>42</v>
      </c>
      <c r="G51" s="3">
        <v>134.4</v>
      </c>
      <c r="H51" s="3">
        <v>168</v>
      </c>
      <c r="I51" s="3">
        <v>201.6</v>
      </c>
      <c r="J51" s="3"/>
      <c r="K51" s="3" t="s">
        <v>63</v>
      </c>
    </row>
    <row r="52" spans="1:11" x14ac:dyDescent="0.3">
      <c r="A52" s="3" t="s">
        <v>24</v>
      </c>
      <c r="B52" s="3" t="s">
        <v>23</v>
      </c>
      <c r="C52" s="3" t="s">
        <v>27</v>
      </c>
      <c r="D52" s="3" t="s">
        <v>8</v>
      </c>
      <c r="E52" s="3">
        <v>0.8</v>
      </c>
      <c r="F52" s="3" t="s">
        <v>22</v>
      </c>
      <c r="G52" s="3">
        <f>E52*0.9</f>
        <v>0.72000000000000008</v>
      </c>
      <c r="H52" s="3"/>
      <c r="I52" s="3">
        <f>E52*1.1</f>
        <v>0.88000000000000012</v>
      </c>
      <c r="J52" s="3"/>
      <c r="K52" s="3" t="s">
        <v>38</v>
      </c>
    </row>
    <row r="53" spans="1:11" x14ac:dyDescent="0.3">
      <c r="A53" s="3" t="s">
        <v>58</v>
      </c>
      <c r="B53" s="3" t="s">
        <v>23</v>
      </c>
      <c r="C53" s="3" t="s">
        <v>27</v>
      </c>
      <c r="D53" s="3" t="s">
        <v>8</v>
      </c>
      <c r="E53" s="3">
        <v>0.85</v>
      </c>
      <c r="F53" s="3" t="s">
        <v>22</v>
      </c>
      <c r="G53" s="3">
        <f>E53*0.9</f>
        <v>0.76500000000000001</v>
      </c>
      <c r="H53" s="3"/>
      <c r="I53" s="3">
        <f>E53*1.1</f>
        <v>0.93500000000000005</v>
      </c>
      <c r="J53" s="3"/>
      <c r="K53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2024-05-28T06:14:33Z</dcterms:modified>
</cp:coreProperties>
</file>