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analyses\"/>
    </mc:Choice>
  </mc:AlternateContent>
  <xr:revisionPtr revIDLastSave="0" documentId="13_ncr:1_{FD69EAE4-0D75-482F-8830-5DB5C04C35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17" i="1" l="1"/>
  <c r="DC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DJ17" i="1" s="1"/>
  <c r="CL17" i="1"/>
  <c r="CK17" i="1"/>
  <c r="CJ17" i="1"/>
  <c r="DK17" i="1" s="1"/>
  <c r="CI17" i="1"/>
  <c r="CH17" i="1"/>
  <c r="CG17" i="1"/>
  <c r="CF17" i="1"/>
  <c r="CE17" i="1"/>
  <c r="DB17" i="1" s="1"/>
  <c r="DD17" i="1" s="1"/>
  <c r="CD17" i="1"/>
  <c r="CZ17" i="1" s="1"/>
  <c r="CC17" i="1"/>
  <c r="CB17" i="1"/>
  <c r="BN17" i="1"/>
  <c r="BL17" i="1"/>
  <c r="BI17" i="1"/>
  <c r="BH17" i="1"/>
  <c r="BJ17" i="1" s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Y27" i="1" s="1"/>
  <c r="X17" i="1"/>
  <c r="X27" i="1" s="1"/>
  <c r="W17" i="1"/>
  <c r="W27" i="1" s="1"/>
  <c r="V17" i="1"/>
  <c r="U17" i="1"/>
  <c r="T17" i="1"/>
  <c r="S17" i="1"/>
  <c r="R17" i="1"/>
  <c r="Q17" i="1"/>
  <c r="P17" i="1"/>
  <c r="P27" i="1" s="1"/>
  <c r="O17" i="1"/>
  <c r="O27" i="1" s="1"/>
  <c r="N17" i="1"/>
  <c r="N27" i="1" s="1"/>
  <c r="M17" i="1"/>
  <c r="L17" i="1"/>
  <c r="K17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DL17" i="1" l="1"/>
</calcChain>
</file>

<file path=xl/sharedStrings.xml><?xml version="1.0" encoding="utf-8"?>
<sst xmlns="http://schemas.openxmlformats.org/spreadsheetml/2006/main" count="141" uniqueCount="141">
  <si>
    <t>Biorefinery</t>
  </si>
  <si>
    <t>Material cost</t>
  </si>
  <si>
    <t>Product sale</t>
  </si>
  <si>
    <t>TEA</t>
  </si>
  <si>
    <t>LCA</t>
  </si>
  <si>
    <t>Minimum selling price [$/kg]</t>
  </si>
  <si>
    <t>Product yield [10^6 kg/yr]</t>
  </si>
  <si>
    <t>Product purity [%]</t>
  </si>
  <si>
    <t>Adjusted minimum selling price [$/kg]</t>
  </si>
  <si>
    <t>Adjusted product yield [10^6 kg/yr]</t>
  </si>
  <si>
    <t>Product recovery [%]</t>
  </si>
  <si>
    <t>Total capital investment [10^6 $]</t>
  </si>
  <si>
    <t>Annual operating cost [10^6 $/yr]</t>
  </si>
  <si>
    <t>Annual material cost [10^6 $/yr]</t>
  </si>
  <si>
    <t>Annual product sale [10^6 $/yr]</t>
  </si>
  <si>
    <t>Annual electricity credit [10^6 $/yr]</t>
  </si>
  <si>
    <t>feedstock_group - heating demand [MJ/kg]</t>
  </si>
  <si>
    <t>pretreatment_group - heating demand [MJ/kg]</t>
  </si>
  <si>
    <t>conversion_group - heating demand [MJ/kg]</t>
  </si>
  <si>
    <t>separation_group - heating demand [MJ/kg]</t>
  </si>
  <si>
    <t>WWT_group - heating demand [MJ/kg]</t>
  </si>
  <si>
    <t>HXN_group - heating demand [MJ/kg]</t>
  </si>
  <si>
    <t>BT_group - heating demand [MJ/kg]</t>
  </si>
  <si>
    <t>CT_group - heating demand [MJ/kg]</t>
  </si>
  <si>
    <t>facilities_no_hu_group - heating demand [MJ/kg]</t>
  </si>
  <si>
    <t>feedstock_group - cooling demand [MJ/kg]</t>
  </si>
  <si>
    <t>pretreatment_group - cooling demand [MJ/kg]</t>
  </si>
  <si>
    <t>conversion_group - cooling demand [MJ/kg]</t>
  </si>
  <si>
    <t>separation_group - cooling demand [MJ/kg]</t>
  </si>
  <si>
    <t>WWT_group - cooling demand [MJ/kg]</t>
  </si>
  <si>
    <t>HXN_group - cooling demand [MJ/kg]</t>
  </si>
  <si>
    <t>BT_group - cooling demand [MJ/kg]</t>
  </si>
  <si>
    <t>CT_group - cooling demand [MJ/kg]</t>
  </si>
  <si>
    <t>facilities_no_hu_group - cooling demand [MJ/kg]</t>
  </si>
  <si>
    <t>feedstock_group - installed equipment cost [10^6 $]</t>
  </si>
  <si>
    <t>pretreatment_group - installed equipment cost [10^6 $]</t>
  </si>
  <si>
    <t>conversion_group - installed equipment cost [10^6 $]</t>
  </si>
  <si>
    <t>separation_group - installed equipment cost [10^6 $]</t>
  </si>
  <si>
    <t>WWT_group - installed equipment cost [10^6 $]</t>
  </si>
  <si>
    <t>HXN_group - installed equipment cost [10^6 $]</t>
  </si>
  <si>
    <t>BT_group - installed equipment cost [10^6 $]</t>
  </si>
  <si>
    <t>CT_group - installed equipment cost [10^6 $]</t>
  </si>
  <si>
    <t>facilities_no_hu_group - installed equipment cost [10^6 $]</t>
  </si>
  <si>
    <t>feedstock_group - power utility demand [MW/kg]</t>
  </si>
  <si>
    <t>pretreatment_group - power utility demand [MW/kg]</t>
  </si>
  <si>
    <t>conversion_group - power utility demand [MW/kg]</t>
  </si>
  <si>
    <t>separation_group - power utility demand [MW/kg]</t>
  </si>
  <si>
    <t>WWT_group - power utility demand [MW/kg]</t>
  </si>
  <si>
    <t>HXN_group - power utility demand [MW/kg]</t>
  </si>
  <si>
    <t>BT_group - power utility demand [MW/kg]</t>
  </si>
  <si>
    <t>CT_group - power utility demand [MW/kg]</t>
  </si>
  <si>
    <t>facilities_no_hu_group - power utility demand [MW/kg]</t>
  </si>
  <si>
    <t>feedstock_group - material cost [$/kg]</t>
  </si>
  <si>
    <t>pretreatment_group - material cost [$/kg]</t>
  </si>
  <si>
    <t>conversion_group - material cost [$/kg]</t>
  </si>
  <si>
    <t>separation_group - material cost [$/kg]</t>
  </si>
  <si>
    <t>WWT_group - material cost [$/kg]</t>
  </si>
  <si>
    <t>HXN_group - material cost [$/kg]</t>
  </si>
  <si>
    <t>BT_group - material cost [$/kg]</t>
  </si>
  <si>
    <t>CT_group - material cost [$/kg]</t>
  </si>
  <si>
    <t>facilities_no_hu_group - material cost [$/kg]</t>
  </si>
  <si>
    <t>sulfuric_acid_fresh [10^6 $/yr]</t>
  </si>
  <si>
    <t>sulfuric_acid_fresh2 [10^6 $/yr]</t>
  </si>
  <si>
    <t>ammonia_fresh [10^6 $/yr]</t>
  </si>
  <si>
    <t>CSL_fresh [10^6 $/yr]</t>
  </si>
  <si>
    <t>lime_fresh [10^6 $/yr]</t>
  </si>
  <si>
    <t>hexanol_fresh [10^6 $/yr]</t>
  </si>
  <si>
    <t>system_makeup_water [10^6 $/yr]</t>
  </si>
  <si>
    <t>feedstock [10^6 $/yr]</t>
  </si>
  <si>
    <t>enzyme [10^6 $/yr]</t>
  </si>
  <si>
    <t>makeup_TiO2_catalyst [10^6 $/yr]</t>
  </si>
  <si>
    <t>cooling_tower_chems [10^6 $/yr]</t>
  </si>
  <si>
    <t>lime [10^6 $/yr]</t>
  </si>
  <si>
    <t>aerobic_caustic [10^6 $/yr]</t>
  </si>
  <si>
    <t>boilerchems [10^6 $/yr]</t>
  </si>
  <si>
    <t>AcrylicAcid [10^6 $/yr]</t>
  </si>
  <si>
    <t>ash [10^6 $/yr]</t>
  </si>
  <si>
    <t>gypsum [10^6 $/yr]</t>
  </si>
  <si>
    <t>Check [10^6 $/yr]</t>
  </si>
  <si>
    <t>Net present value [$]</t>
  </si>
  <si>
    <t>HXN energy balance error [%]</t>
  </si>
  <si>
    <t>Total GWP [kg CO2-eq/kg]</t>
  </si>
  <si>
    <t>Total FEC [MJ/kg]</t>
  </si>
  <si>
    <t>GWP - H2SO4 [kg CO2/kg]</t>
  </si>
  <si>
    <t>GWP - NaOH [kg CO2/kg]</t>
  </si>
  <si>
    <t>GWP - AmmoniumHydroxide [kg CO2/kg]</t>
  </si>
  <si>
    <t>GWP - CalciumDihydroxide [kg CO2/kg]</t>
  </si>
  <si>
    <t>GWP - Hexanol [kg CO2/kg]</t>
  </si>
  <si>
    <t>GWP - Enzyme [kg CO2/kg]</t>
  </si>
  <si>
    <t>GWP - TiO2 [kg CO2/kg]</t>
  </si>
  <si>
    <t>GWP - CSL [kg CO2/kg]</t>
  </si>
  <si>
    <t>FEC - H2SO4 [kg CO2/kg]</t>
  </si>
  <si>
    <t>FEC - NaOH [kg CO2/kg]</t>
  </si>
  <si>
    <t>FEC - AmmoniumHydroxide [kg CO2/kg]</t>
  </si>
  <si>
    <t>FEC - CalciumDihydroxide [kg CO2/kg]</t>
  </si>
  <si>
    <t>FEC - Hexanol [kg CO2/kg]</t>
  </si>
  <si>
    <t>FEC - Enzyme [kg CO2/kg]</t>
  </si>
  <si>
    <t>FEC - TiO2 [kg CO2/kg]</t>
  </si>
  <si>
    <t>FEC - CSL [kg CO2/kg]</t>
  </si>
  <si>
    <t>GWP - natural gas [kg CO2/kg]</t>
  </si>
  <si>
    <t>FEC - natural gas [MJ/kg]</t>
  </si>
  <si>
    <t>GWP - electricity, net [kg CO2/kg]</t>
  </si>
  <si>
    <t>FEC - electricity, net [MJ/kg]</t>
  </si>
  <si>
    <t>GWP - Feedstock GHTP [kg CO2/kg]</t>
  </si>
  <si>
    <t>FEC - Feedstock GHTP [MJ/kg]</t>
  </si>
  <si>
    <t>GWP - Other direct non-bio emmissions [kg CO2/kg]</t>
  </si>
  <si>
    <t>cGWP - System heating demand [frac]</t>
  </si>
  <si>
    <t>cGWP - System cooling demand [frac]</t>
  </si>
  <si>
    <t>cGWP - System non-cooling electricity demand [frac]</t>
  </si>
  <si>
    <t>cFEC - System heating demand [frac]</t>
  </si>
  <si>
    <t>cFEC - System cooling demand [frac]</t>
  </si>
  <si>
    <t>cFEC - System non-cooling electricity demand [frac]</t>
  </si>
  <si>
    <t>cVOC - System heating demand [frac]</t>
  </si>
  <si>
    <t>cVOC - System cooling demand [frac]</t>
  </si>
  <si>
    <t>cVOC - System non-cooling electricity demand [frac]</t>
  </si>
  <si>
    <t>Turbogenerator - installed equipment cost [10^6 $]</t>
  </si>
  <si>
    <t>initial</t>
  </si>
  <si>
    <t>end</t>
  </si>
  <si>
    <t>Breakdowns</t>
  </si>
  <si>
    <t>HXN heating savings (w.r.t. total positive heating demand)</t>
  </si>
  <si>
    <t>HXN cooling savings (w.r.t. total positive heating demand)</t>
  </si>
  <si>
    <t>heating</t>
  </si>
  <si>
    <t>cooling</t>
  </si>
  <si>
    <t>installed cost</t>
  </si>
  <si>
    <t>power</t>
  </si>
  <si>
    <t>material</t>
  </si>
  <si>
    <t>total material cost as fraction of MPSP</t>
  </si>
  <si>
    <t>neutralization lime cost as fraction of total material cost</t>
  </si>
  <si>
    <t>acidulation H2SO4 cost as fraction of total material cost</t>
  </si>
  <si>
    <t>product inhibition management material cost as fraction of total material cost</t>
  </si>
  <si>
    <t>feedstock cost as fraction of total material cost</t>
  </si>
  <si>
    <t>hexanol cost as fraction of total material cost</t>
  </si>
  <si>
    <t>neutralization lime GWP as fraction of total material GWP</t>
  </si>
  <si>
    <t>acidulation H2SO4 GWP as fraction of total material GWP</t>
  </si>
  <si>
    <t>product inhibition management material GWP as fraction of total material GWP</t>
  </si>
  <si>
    <t>turbogenerator - installed cost</t>
  </si>
  <si>
    <t>neutralization lime FEC as fraction of total material FEC</t>
  </si>
  <si>
    <t>acidulation H2SO4 FEC as fraction of total material FEC</t>
  </si>
  <si>
    <t>product inhibition management material FEC as fraction of total material FEC</t>
  </si>
  <si>
    <t>W.r.t. total positive heating demand</t>
  </si>
  <si>
    <t>W.r.t. total positive cooling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</si>
</sst>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2" xfId="0" applyBorder="1"/>
    <xf numFmtId="10" fontId="0" fillId="0" borderId="0" xfId="0" applyNumberFormat="1"/>
    <xf numFmtId="10" fontId="1" fillId="0" borderId="0" xfId="0" applyNumberFormat="1" applyFont="1"/>
    <xf numFmtId="10" fontId="1" fillId="0" borderId="0" xfId="1" applyNumberFormat="1" applyFont="1"/>
    <xf numFmtId="10" fontId="1" fillId="0" borderId="2" xfId="1" applyNumberFormat="1" applyFont="1" applyBorder="1"/>
    <xf numFmtId="10" fontId="1" fillId="0" borderId="0" xfId="1" applyNumberFormat="1" applyFont="1" applyBorder="1"/>
    <xf numFmtId="10" fontId="1" fillId="0" borderId="3" xfId="1" applyNumberFormat="1" applyFont="1" applyBorder="1"/>
    <xf numFmtId="10" fontId="1" fillId="0" borderId="2" xfId="0" applyNumberFormat="1" applyFont="1" applyBorder="1"/>
    <xf numFmtId="10" fontId="1" fillId="0" borderId="0" xfId="0" applyNumberFormat="1" applyFont="1" applyAlignment="1">
      <alignment horizontal="center" wrapText="1"/>
    </xf>
    <xf numFmtId="10" fontId="1" fillId="0" borderId="1" xfId="1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38"/>
  <sheetViews>
    <sheetView tabSelected="1" workbookViewId="0">
      <selection activeCell="Q13" sqref="Q13"/>
    </sheetView>
  </sheetViews>
  <sheetFormatPr defaultRowHeight="14.4" x14ac:dyDescent="0.3"/>
  <sheetData>
    <row r="1" spans="1:116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 t="s">
        <v>1</v>
      </c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 t="s">
        <v>2</v>
      </c>
      <c r="BU1" s="2"/>
      <c r="BV1" s="2"/>
      <c r="BW1" s="2"/>
      <c r="BX1" s="2" t="s">
        <v>3</v>
      </c>
      <c r="BY1" s="2"/>
      <c r="BZ1" s="2" t="s">
        <v>4</v>
      </c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</row>
    <row r="2" spans="1:116" s="17" customFormat="1" ht="115.2" x14ac:dyDescent="0.3">
      <c r="A2" s="16"/>
      <c r="B2" s="16" t="s">
        <v>5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16" t="s">
        <v>13</v>
      </c>
      <c r="K2" s="16" t="s">
        <v>14</v>
      </c>
      <c r="L2" s="16" t="s">
        <v>15</v>
      </c>
      <c r="M2" s="16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21</v>
      </c>
      <c r="S2" s="16" t="s">
        <v>22</v>
      </c>
      <c r="T2" s="16" t="s">
        <v>23</v>
      </c>
      <c r="U2" s="16" t="s">
        <v>24</v>
      </c>
      <c r="V2" s="16" t="s">
        <v>25</v>
      </c>
      <c r="W2" s="16" t="s">
        <v>26</v>
      </c>
      <c r="X2" s="16" t="s">
        <v>27</v>
      </c>
      <c r="Y2" s="16" t="s">
        <v>28</v>
      </c>
      <c r="Z2" s="16" t="s">
        <v>29</v>
      </c>
      <c r="AA2" s="16" t="s">
        <v>30</v>
      </c>
      <c r="AB2" s="16" t="s">
        <v>31</v>
      </c>
      <c r="AC2" s="16" t="s">
        <v>32</v>
      </c>
      <c r="AD2" s="16" t="s">
        <v>33</v>
      </c>
      <c r="AE2" s="16" t="s">
        <v>34</v>
      </c>
      <c r="AF2" s="16" t="s">
        <v>35</v>
      </c>
      <c r="AG2" s="16" t="s">
        <v>36</v>
      </c>
      <c r="AH2" s="16" t="s">
        <v>37</v>
      </c>
      <c r="AI2" s="16" t="s">
        <v>38</v>
      </c>
      <c r="AJ2" s="16" t="s">
        <v>39</v>
      </c>
      <c r="AK2" s="16" t="s">
        <v>40</v>
      </c>
      <c r="AL2" s="16" t="s">
        <v>41</v>
      </c>
      <c r="AM2" s="16" t="s">
        <v>42</v>
      </c>
      <c r="AN2" s="16" t="s">
        <v>43</v>
      </c>
      <c r="AO2" s="16" t="s">
        <v>44</v>
      </c>
      <c r="AP2" s="16" t="s">
        <v>45</v>
      </c>
      <c r="AQ2" s="16" t="s">
        <v>46</v>
      </c>
      <c r="AR2" s="16" t="s">
        <v>47</v>
      </c>
      <c r="AS2" s="16" t="s">
        <v>48</v>
      </c>
      <c r="AT2" s="16" t="s">
        <v>49</v>
      </c>
      <c r="AU2" s="16" t="s">
        <v>50</v>
      </c>
      <c r="AV2" s="16" t="s">
        <v>51</v>
      </c>
      <c r="AW2" s="16" t="s">
        <v>52</v>
      </c>
      <c r="AX2" s="16" t="s">
        <v>53</v>
      </c>
      <c r="AY2" s="16" t="s">
        <v>54</v>
      </c>
      <c r="AZ2" s="16" t="s">
        <v>55</v>
      </c>
      <c r="BA2" s="16" t="s">
        <v>56</v>
      </c>
      <c r="BB2" s="16" t="s">
        <v>57</v>
      </c>
      <c r="BC2" s="16" t="s">
        <v>58</v>
      </c>
      <c r="BD2" s="16" t="s">
        <v>59</v>
      </c>
      <c r="BE2" s="16" t="s">
        <v>60</v>
      </c>
      <c r="BF2" s="16" t="s">
        <v>61</v>
      </c>
      <c r="BG2" s="16" t="s">
        <v>62</v>
      </c>
      <c r="BH2" s="16" t="s">
        <v>63</v>
      </c>
      <c r="BI2" s="16" t="s">
        <v>64</v>
      </c>
      <c r="BJ2" s="16" t="s">
        <v>65</v>
      </c>
      <c r="BK2" s="16" t="s">
        <v>66</v>
      </c>
      <c r="BL2" s="16" t="s">
        <v>67</v>
      </c>
      <c r="BM2" s="16" t="s">
        <v>68</v>
      </c>
      <c r="BN2" s="16" t="s">
        <v>69</v>
      </c>
      <c r="BO2" s="16" t="s">
        <v>70</v>
      </c>
      <c r="BP2" s="16" t="s">
        <v>71</v>
      </c>
      <c r="BQ2" s="16" t="s">
        <v>72</v>
      </c>
      <c r="BR2" s="16" t="s">
        <v>73</v>
      </c>
      <c r="BS2" s="16" t="s">
        <v>74</v>
      </c>
      <c r="BT2" s="16" t="s">
        <v>75</v>
      </c>
      <c r="BU2" s="16" t="s">
        <v>76</v>
      </c>
      <c r="BV2" s="16" t="s">
        <v>77</v>
      </c>
      <c r="BW2" s="16" t="s">
        <v>78</v>
      </c>
      <c r="BX2" s="16" t="s">
        <v>79</v>
      </c>
      <c r="BY2" s="16" t="s">
        <v>80</v>
      </c>
      <c r="BZ2" s="16" t="s">
        <v>81</v>
      </c>
      <c r="CA2" s="16" t="s">
        <v>82</v>
      </c>
      <c r="CB2" s="16" t="s">
        <v>83</v>
      </c>
      <c r="CC2" s="16" t="s">
        <v>84</v>
      </c>
      <c r="CD2" s="16" t="s">
        <v>85</v>
      </c>
      <c r="CE2" s="16" t="s">
        <v>86</v>
      </c>
      <c r="CF2" s="16" t="s">
        <v>87</v>
      </c>
      <c r="CG2" s="16" t="s">
        <v>88</v>
      </c>
      <c r="CH2" s="16" t="s">
        <v>89</v>
      </c>
      <c r="CI2" s="16" t="s">
        <v>90</v>
      </c>
      <c r="CJ2" s="16" t="s">
        <v>91</v>
      </c>
      <c r="CK2" s="16" t="s">
        <v>92</v>
      </c>
      <c r="CL2" s="16" t="s">
        <v>93</v>
      </c>
      <c r="CM2" s="16" t="s">
        <v>94</v>
      </c>
      <c r="CN2" s="16" t="s">
        <v>95</v>
      </c>
      <c r="CO2" s="16" t="s">
        <v>96</v>
      </c>
      <c r="CP2" s="16" t="s">
        <v>97</v>
      </c>
      <c r="CQ2" s="16" t="s">
        <v>98</v>
      </c>
      <c r="CR2" s="16" t="s">
        <v>99</v>
      </c>
      <c r="CS2" s="16" t="s">
        <v>100</v>
      </c>
      <c r="CT2" s="16" t="s">
        <v>101</v>
      </c>
      <c r="CU2" s="16" t="s">
        <v>102</v>
      </c>
      <c r="CV2" s="16" t="s">
        <v>103</v>
      </c>
      <c r="CW2" s="16" t="s">
        <v>104</v>
      </c>
      <c r="CX2" s="16" t="s">
        <v>105</v>
      </c>
      <c r="CY2" s="16" t="s">
        <v>106</v>
      </c>
      <c r="CZ2" s="16" t="s">
        <v>107</v>
      </c>
      <c r="DA2" s="16" t="s">
        <v>108</v>
      </c>
      <c r="DB2" s="16" t="s">
        <v>109</v>
      </c>
      <c r="DC2" s="16" t="s">
        <v>110</v>
      </c>
      <c r="DD2" s="16" t="s">
        <v>111</v>
      </c>
      <c r="DE2" s="16" t="s">
        <v>112</v>
      </c>
      <c r="DF2" s="16" t="s">
        <v>113</v>
      </c>
      <c r="DG2" s="16" t="s">
        <v>114</v>
      </c>
      <c r="DH2" s="16" t="s">
        <v>115</v>
      </c>
    </row>
    <row r="4" spans="1:116" x14ac:dyDescent="0.3">
      <c r="A4" s="1" t="s">
        <v>116</v>
      </c>
      <c r="B4">
        <v>1.3789920409588661</v>
      </c>
      <c r="C4">
        <v>2.575301884988734E-2</v>
      </c>
      <c r="D4">
        <v>0.99665936577005043</v>
      </c>
      <c r="E4">
        <v>1.383614029747686</v>
      </c>
      <c r="F4">
        <v>2.5666987433592869E-2</v>
      </c>
      <c r="G4">
        <v>1.2385519664637439E-4</v>
      </c>
      <c r="H4">
        <v>701.17933249121893</v>
      </c>
      <c r="I4">
        <v>191.49643731626901</v>
      </c>
      <c r="J4">
        <v>156.7406796648979</v>
      </c>
      <c r="K4">
        <v>279.69226700150432</v>
      </c>
      <c r="L4">
        <v>1.6829040408116471E-3</v>
      </c>
      <c r="M4">
        <v>0</v>
      </c>
      <c r="N4">
        <v>4.5520637538428019</v>
      </c>
      <c r="O4">
        <v>1.9155489010385669</v>
      </c>
      <c r="P4">
        <v>31.346886767380241</v>
      </c>
      <c r="Q4">
        <v>0</v>
      </c>
      <c r="R4">
        <v>-8.4773890252599262</v>
      </c>
      <c r="S4">
        <v>-30.408190376044299</v>
      </c>
      <c r="T4">
        <v>0</v>
      </c>
      <c r="U4">
        <v>0</v>
      </c>
      <c r="V4">
        <v>0</v>
      </c>
      <c r="W4">
        <v>-1.9686635522140941</v>
      </c>
      <c r="X4">
        <v>-6.1045942650439331</v>
      </c>
      <c r="Y4">
        <v>-25.075241220232751</v>
      </c>
      <c r="Z4">
        <v>-2.1109893219423932</v>
      </c>
      <c r="AA4">
        <v>7.7526724865514964</v>
      </c>
      <c r="AB4">
        <v>-0.72578838335979867</v>
      </c>
      <c r="AC4">
        <v>24.853550815327409</v>
      </c>
      <c r="AD4">
        <v>0</v>
      </c>
      <c r="AE4">
        <v>0</v>
      </c>
      <c r="AF4">
        <v>34.082883223118287</v>
      </c>
      <c r="AG4">
        <v>93.513550647955128</v>
      </c>
      <c r="AH4">
        <v>96.31812858795054</v>
      </c>
      <c r="AI4">
        <v>47.40020848000799</v>
      </c>
      <c r="AJ4">
        <v>3.0265358381104779</v>
      </c>
      <c r="AK4">
        <v>86.043199485909696</v>
      </c>
      <c r="AL4">
        <v>4.0130169829361506</v>
      </c>
      <c r="AM4">
        <v>8.2731016371638493</v>
      </c>
      <c r="AN4">
        <v>0</v>
      </c>
      <c r="AO4">
        <v>2.3413593987963241E-4</v>
      </c>
      <c r="AP4">
        <v>2.2668789477496841E-4</v>
      </c>
      <c r="AQ4">
        <v>7.0899138379236523E-5</v>
      </c>
      <c r="AR4">
        <v>2.5093516177316228E-4</v>
      </c>
      <c r="AS4">
        <v>0</v>
      </c>
      <c r="AT4">
        <v>9.3520401064048914E-5</v>
      </c>
      <c r="AU4">
        <v>1.041585565292645E-4</v>
      </c>
      <c r="AV4">
        <v>1.2281456267256249E-5</v>
      </c>
      <c r="AW4">
        <v>0.25438615927657199</v>
      </c>
      <c r="AX4">
        <v>1.8738100659101309E-2</v>
      </c>
      <c r="AY4">
        <v>0.30147962809466139</v>
      </c>
      <c r="AZ4">
        <v>0.12817304809168051</v>
      </c>
      <c r="BA4">
        <v>5.273008255862182E-2</v>
      </c>
      <c r="BB4">
        <v>0</v>
      </c>
      <c r="BC4">
        <v>0.10856589918336509</v>
      </c>
      <c r="BD4">
        <v>4.7977832843646871E-4</v>
      </c>
      <c r="BE4">
        <v>0</v>
      </c>
      <c r="BF4">
        <v>1.8777943986840679E-4</v>
      </c>
      <c r="BG4">
        <v>2.1501303935412691E-3</v>
      </c>
      <c r="BH4">
        <v>2.9478321961651558E-4</v>
      </c>
      <c r="BI4">
        <v>1.95319880689328E-4</v>
      </c>
      <c r="BJ4">
        <v>4.0253938081099656E-3</v>
      </c>
      <c r="BK4">
        <v>9.0941404587788807E-4</v>
      </c>
      <c r="BL4">
        <v>0</v>
      </c>
      <c r="BM4">
        <v>6.5512115550000012E-3</v>
      </c>
      <c r="BN4">
        <v>3.5432968563795459E-3</v>
      </c>
      <c r="BO4">
        <v>2.4129848413340671E-4</v>
      </c>
      <c r="BP4">
        <v>1.2355740335991811E-5</v>
      </c>
      <c r="BQ4">
        <v>1.8467187246903289E-4</v>
      </c>
      <c r="BR4">
        <v>1.3579588100883029E-3</v>
      </c>
      <c r="BS4">
        <v>2.2724328416150931E-4</v>
      </c>
      <c r="BT4">
        <v>3.551320391447664E-2</v>
      </c>
      <c r="BU4">
        <v>-3.7269490135668541E-5</v>
      </c>
      <c r="BV4">
        <v>0</v>
      </c>
      <c r="BW4">
        <v>-279.65682833657007</v>
      </c>
      <c r="BX4">
        <v>-1.789979690685868</v>
      </c>
      <c r="BY4">
        <v>0.3274786993091805</v>
      </c>
      <c r="BZ4">
        <v>3.0035870585901332</v>
      </c>
      <c r="CA4">
        <v>39.929424917739823</v>
      </c>
      <c r="CB4">
        <v>3.8687456541368521E-2</v>
      </c>
      <c r="CC4">
        <v>0.21169027767186929</v>
      </c>
      <c r="CD4">
        <v>7.2140879600034499E-2</v>
      </c>
      <c r="CE4">
        <v>0.5980388147015967</v>
      </c>
      <c r="CF4">
        <v>5.6003529132992613E-2</v>
      </c>
      <c r="CG4">
        <v>5.0031865842541941E-2</v>
      </c>
      <c r="CH4">
        <v>3.11385669578845E-2</v>
      </c>
      <c r="CI4">
        <v>0.1572955953841069</v>
      </c>
      <c r="CJ4">
        <v>0.50673087069309075</v>
      </c>
      <c r="CK4">
        <v>2.9094872286655029</v>
      </c>
      <c r="CL4">
        <v>1.147695811818731</v>
      </c>
      <c r="CM4">
        <v>2.426415001757122</v>
      </c>
      <c r="CN4">
        <v>4.1422967491977234</v>
      </c>
      <c r="CO4">
        <v>0.58072701424379025</v>
      </c>
      <c r="CP4">
        <v>0.32867312322576547</v>
      </c>
      <c r="CQ4">
        <v>1.2177723513608281</v>
      </c>
      <c r="CR4">
        <v>0.14013051768049151</v>
      </c>
      <c r="CS4">
        <v>21.23189661825629</v>
      </c>
      <c r="CT4">
        <v>-8.7963432234696293E-16</v>
      </c>
      <c r="CU4">
        <v>-1.085981873797521E-14</v>
      </c>
      <c r="CV4">
        <v>0.35426164568787089</v>
      </c>
      <c r="CW4">
        <v>5.4377301485209966</v>
      </c>
      <c r="CX4">
        <v>1.294167909389377</v>
      </c>
      <c r="CY4">
        <v>0.37117521918963992</v>
      </c>
      <c r="CZ4">
        <v>1.294681272321538E-2</v>
      </c>
      <c r="DA4">
        <v>4.1280253629300212E-2</v>
      </c>
      <c r="DB4">
        <v>0.46395396469980299</v>
      </c>
      <c r="DC4">
        <v>1.61829906271105E-2</v>
      </c>
      <c r="DD4">
        <v>5.1598642217928183E-2</v>
      </c>
      <c r="DE4">
        <v>9.342496964077722E-2</v>
      </c>
      <c r="DF4">
        <v>3.258718586472341E-3</v>
      </c>
      <c r="DG4">
        <v>1.0390258408146891E-2</v>
      </c>
      <c r="DH4">
        <v>13.53985056483606</v>
      </c>
    </row>
    <row r="5" spans="1:116" x14ac:dyDescent="0.3">
      <c r="A5" s="1" t="s">
        <v>117</v>
      </c>
      <c r="B5">
        <v>1.371686155631143</v>
      </c>
      <c r="C5">
        <v>2.5759813828504289E-2</v>
      </c>
      <c r="D5">
        <v>0.99665960847161406</v>
      </c>
      <c r="E5">
        <v>1.376283497177466</v>
      </c>
      <c r="F5">
        <v>2.5673765964618751E-2</v>
      </c>
      <c r="G5">
        <v>1.2388789741090561E-4</v>
      </c>
      <c r="H5">
        <v>692.96519902727562</v>
      </c>
      <c r="I5">
        <v>191.11086856312781</v>
      </c>
      <c r="J5">
        <v>156.68291285705089</v>
      </c>
      <c r="K5">
        <v>278.28199916247718</v>
      </c>
      <c r="L5">
        <v>1.6733439961217479E-3</v>
      </c>
      <c r="M5">
        <v>0</v>
      </c>
      <c r="N5">
        <v>4.5796296796129354</v>
      </c>
      <c r="O5">
        <v>1.929960824192221</v>
      </c>
      <c r="P5">
        <v>31.188062171171591</v>
      </c>
      <c r="Q5">
        <v>0</v>
      </c>
      <c r="R5">
        <v>-8.4898172402941565</v>
      </c>
      <c r="S5">
        <v>-30.278638564647061</v>
      </c>
      <c r="T5">
        <v>0</v>
      </c>
      <c r="U5">
        <v>0</v>
      </c>
      <c r="V5">
        <v>0</v>
      </c>
      <c r="W5">
        <v>-1.981526161916511</v>
      </c>
      <c r="X5">
        <v>-6.1535075839588771</v>
      </c>
      <c r="Y5">
        <v>-24.974577632007929</v>
      </c>
      <c r="Z5">
        <v>-2.0746801434840809</v>
      </c>
      <c r="AA5">
        <v>7.7651845063220621</v>
      </c>
      <c r="AB5">
        <v>-0.72147504705270238</v>
      </c>
      <c r="AC5">
        <v>24.72362099520328</v>
      </c>
      <c r="AD5">
        <v>0</v>
      </c>
      <c r="AE5">
        <v>0</v>
      </c>
      <c r="AF5">
        <v>34.09210392871455</v>
      </c>
      <c r="AG5">
        <v>89.841410994582859</v>
      </c>
      <c r="AH5">
        <v>96.29700863435491</v>
      </c>
      <c r="AI5">
        <v>47.018307446720698</v>
      </c>
      <c r="AJ5">
        <v>3.073005529405247</v>
      </c>
      <c r="AK5">
        <v>85.813255887735394</v>
      </c>
      <c r="AL5">
        <v>3.9998311113096858</v>
      </c>
      <c r="AM5">
        <v>8.266159810908329</v>
      </c>
      <c r="AN5">
        <v>0</v>
      </c>
      <c r="AO5">
        <v>2.3422691321855999E-4</v>
      </c>
      <c r="AP5">
        <v>2.232584570932581E-4</v>
      </c>
      <c r="AQ5">
        <v>7.0300964410797601E-5</v>
      </c>
      <c r="AR5">
        <v>2.4748492679886949E-4</v>
      </c>
      <c r="AS5">
        <v>0</v>
      </c>
      <c r="AT5">
        <v>9.310036353234988E-5</v>
      </c>
      <c r="AU5">
        <v>1.036140346372099E-4</v>
      </c>
      <c r="AV5">
        <v>1.2257762370267381E-5</v>
      </c>
      <c r="AW5">
        <v>0.25431905675307398</v>
      </c>
      <c r="AX5">
        <v>1.8733157882955931E-2</v>
      </c>
      <c r="AY5">
        <v>0.30123779927652278</v>
      </c>
      <c r="AZ5">
        <v>0.1280436491466671</v>
      </c>
      <c r="BA5">
        <v>5.2716097133423873E-2</v>
      </c>
      <c r="BB5">
        <v>0</v>
      </c>
      <c r="BC5">
        <v>0.10762551944131089</v>
      </c>
      <c r="BD5">
        <v>4.7727013504485238E-4</v>
      </c>
      <c r="BE5">
        <v>0</v>
      </c>
      <c r="BF5">
        <v>1.8777943986840679E-4</v>
      </c>
      <c r="BG5">
        <v>2.150081735180511E-3</v>
      </c>
      <c r="BH5">
        <v>2.9478321961651558E-4</v>
      </c>
      <c r="BI5">
        <v>1.9123779268020861E-4</v>
      </c>
      <c r="BJ5">
        <v>4.0252949784118164E-3</v>
      </c>
      <c r="BK5">
        <v>9.0695330981337596E-4</v>
      </c>
      <c r="BL5">
        <v>0</v>
      </c>
      <c r="BM5">
        <v>6.5512115550000012E-3</v>
      </c>
      <c r="BN5">
        <v>3.5432968563795459E-3</v>
      </c>
      <c r="BO5">
        <v>2.4134551894657841E-4</v>
      </c>
      <c r="BP5">
        <v>1.22943898246605E-5</v>
      </c>
      <c r="BQ5">
        <v>1.8501231988007129E-4</v>
      </c>
      <c r="BR5">
        <v>1.3579568479223469E-3</v>
      </c>
      <c r="BS5">
        <v>2.2628233290554659E-4</v>
      </c>
      <c r="BT5">
        <v>3.5334380407501288E-2</v>
      </c>
      <c r="BU5">
        <v>-3.732318242806975E-5</v>
      </c>
      <c r="BV5">
        <v>0</v>
      </c>
      <c r="BW5">
        <v>-278.24673942843458</v>
      </c>
      <c r="BX5">
        <v>0.1779241906479001</v>
      </c>
      <c r="BY5">
        <v>0.33171246282008848</v>
      </c>
      <c r="BZ5">
        <v>2.987130060794446</v>
      </c>
      <c r="CA5">
        <v>39.678762141145477</v>
      </c>
      <c r="CB5">
        <v>3.867644650116546E-2</v>
      </c>
      <c r="CC5">
        <v>0.21163413176046811</v>
      </c>
      <c r="CD5">
        <v>7.212185012499428E-2</v>
      </c>
      <c r="CE5">
        <v>0.59789598211609851</v>
      </c>
      <c r="CF5">
        <v>5.5837259345070493E-2</v>
      </c>
      <c r="CG5">
        <v>5.0018668330291678E-2</v>
      </c>
      <c r="CH5">
        <v>3.113642120647838E-2</v>
      </c>
      <c r="CI5">
        <v>0.15396757134708161</v>
      </c>
      <c r="CJ5">
        <v>0.50658666045656375</v>
      </c>
      <c r="CK5">
        <v>2.9087155550016952</v>
      </c>
      <c r="CL5">
        <v>1.147393070170363</v>
      </c>
      <c r="CM5">
        <v>2.4258354889902698</v>
      </c>
      <c r="CN5">
        <v>4.1299986170503011</v>
      </c>
      <c r="CO5">
        <v>0.58057382883374264</v>
      </c>
      <c r="CP5">
        <v>0.32865047443729462</v>
      </c>
      <c r="CQ5">
        <v>1.192007003977406</v>
      </c>
      <c r="CR5">
        <v>0.13874985742041471</v>
      </c>
      <c r="CS5">
        <v>21.022705669759791</v>
      </c>
      <c r="CT5">
        <v>1.519954576224434E-16</v>
      </c>
      <c r="CU5">
        <v>1.8765105872304171E-15</v>
      </c>
      <c r="CV5">
        <v>0.35416819779561209</v>
      </c>
      <c r="CW5">
        <v>5.4362957724680534</v>
      </c>
      <c r="CX5">
        <v>1.2829236748467701</v>
      </c>
      <c r="CY5">
        <v>0.36991190417365361</v>
      </c>
      <c r="CZ5">
        <v>1.301187033420691E-2</v>
      </c>
      <c r="DA5">
        <v>4.0932289352188032E-2</v>
      </c>
      <c r="DB5">
        <v>0.46239209608737558</v>
      </c>
      <c r="DC5">
        <v>1.6264915862309239E-2</v>
      </c>
      <c r="DD5">
        <v>5.116560688549264E-2</v>
      </c>
      <c r="DE5">
        <v>9.2676035732698323E-2</v>
      </c>
      <c r="DF5">
        <v>3.259934450436334E-3</v>
      </c>
      <c r="DG5">
        <v>1.0254988465696179E-2</v>
      </c>
      <c r="DH5">
        <v>13.49364863250983</v>
      </c>
    </row>
    <row r="14" spans="1:116" s="3" customFormat="1" ht="158.4" x14ac:dyDescent="0.3">
      <c r="A14" s="3" t="s">
        <v>118</v>
      </c>
      <c r="K14" s="4" t="s">
        <v>119</v>
      </c>
      <c r="L14" s="4" t="s">
        <v>120</v>
      </c>
      <c r="M14" s="5" t="s">
        <v>121</v>
      </c>
      <c r="V14" s="3" t="s">
        <v>122</v>
      </c>
      <c r="AE14" s="3" t="s">
        <v>123</v>
      </c>
      <c r="AN14" s="3" t="s">
        <v>124</v>
      </c>
      <c r="AW14" s="3" t="s">
        <v>125</v>
      </c>
      <c r="BF14" s="4" t="s">
        <v>126</v>
      </c>
      <c r="BG14" s="4"/>
      <c r="BH14" s="4" t="s">
        <v>127</v>
      </c>
      <c r="BI14" s="4" t="s">
        <v>128</v>
      </c>
      <c r="BJ14" s="4" t="s">
        <v>129</v>
      </c>
      <c r="BL14" s="4" t="s">
        <v>130</v>
      </c>
      <c r="BN14" s="4" t="s">
        <v>131</v>
      </c>
      <c r="CB14" s="4" t="str">
        <f>CB2</f>
        <v>GWP - H2SO4 [kg CO2/kg]</v>
      </c>
      <c r="CC14" s="4" t="str">
        <f t="shared" ref="CC14:CX14" si="0">CC2</f>
        <v>GWP - NaOH [kg CO2/kg]</v>
      </c>
      <c r="CD14" s="4" t="str">
        <f t="shared" si="0"/>
        <v>GWP - AmmoniumHydroxide [kg CO2/kg]</v>
      </c>
      <c r="CE14" s="4" t="str">
        <f t="shared" si="0"/>
        <v>GWP - CalciumDihydroxide [kg CO2/kg]</v>
      </c>
      <c r="CF14" s="4" t="str">
        <f t="shared" si="0"/>
        <v>GWP - Hexanol [kg CO2/kg]</v>
      </c>
      <c r="CG14" s="4" t="str">
        <f t="shared" si="0"/>
        <v>GWP - Enzyme [kg CO2/kg]</v>
      </c>
      <c r="CH14" s="4" t="str">
        <f t="shared" si="0"/>
        <v>GWP - TiO2 [kg CO2/kg]</v>
      </c>
      <c r="CI14" s="4" t="str">
        <f t="shared" si="0"/>
        <v>GWP - CSL [kg CO2/kg]</v>
      </c>
      <c r="CJ14" s="4" t="str">
        <f t="shared" si="0"/>
        <v>FEC - H2SO4 [kg CO2/kg]</v>
      </c>
      <c r="CK14" s="4" t="str">
        <f t="shared" si="0"/>
        <v>FEC - NaOH [kg CO2/kg]</v>
      </c>
      <c r="CL14" s="4" t="str">
        <f t="shared" si="0"/>
        <v>FEC - AmmoniumHydroxide [kg CO2/kg]</v>
      </c>
      <c r="CM14" s="4" t="str">
        <f t="shared" si="0"/>
        <v>FEC - CalciumDihydroxide [kg CO2/kg]</v>
      </c>
      <c r="CN14" s="4" t="str">
        <f t="shared" si="0"/>
        <v>FEC - Hexanol [kg CO2/kg]</v>
      </c>
      <c r="CO14" s="4" t="str">
        <f t="shared" si="0"/>
        <v>FEC - Enzyme [kg CO2/kg]</v>
      </c>
      <c r="CP14" s="4" t="str">
        <f t="shared" si="0"/>
        <v>FEC - TiO2 [kg CO2/kg]</v>
      </c>
      <c r="CQ14" s="4" t="str">
        <f t="shared" si="0"/>
        <v>FEC - CSL [kg CO2/kg]</v>
      </c>
      <c r="CR14" s="4" t="str">
        <f t="shared" si="0"/>
        <v>GWP - natural gas [kg CO2/kg]</v>
      </c>
      <c r="CS14" s="4" t="str">
        <f t="shared" si="0"/>
        <v>FEC - natural gas [MJ/kg]</v>
      </c>
      <c r="CT14" s="4" t="str">
        <f t="shared" si="0"/>
        <v>GWP - electricity, net [kg CO2/kg]</v>
      </c>
      <c r="CU14" s="4" t="str">
        <f t="shared" si="0"/>
        <v>FEC - electricity, net [MJ/kg]</v>
      </c>
      <c r="CV14" s="4" t="str">
        <f t="shared" si="0"/>
        <v>GWP - Feedstock GHTP [kg CO2/kg]</v>
      </c>
      <c r="CW14" s="4" t="str">
        <f t="shared" si="0"/>
        <v>FEC - Feedstock GHTP [MJ/kg]</v>
      </c>
      <c r="CX14" s="4" t="str">
        <f t="shared" si="0"/>
        <v>GWP - Other direct non-bio emmissions [kg CO2/kg]</v>
      </c>
      <c r="DB14" s="4" t="s">
        <v>132</v>
      </c>
      <c r="DC14" s="4" t="s">
        <v>133</v>
      </c>
      <c r="DD14" s="4" t="s">
        <v>134</v>
      </c>
      <c r="DF14" s="4"/>
      <c r="DH14" s="4" t="s">
        <v>135</v>
      </c>
      <c r="DJ14" s="4" t="s">
        <v>136</v>
      </c>
      <c r="DK14" s="4" t="s">
        <v>137</v>
      </c>
      <c r="DL14" s="4" t="s">
        <v>138</v>
      </c>
    </row>
    <row r="17" spans="1:116" s="9" customFormat="1" x14ac:dyDescent="0.3">
      <c r="A17" s="15"/>
      <c r="K17" s="9">
        <f>R5/(SUM($M5:$U5)-$S5-$R5)</f>
        <v>-0.22520811344653285</v>
      </c>
      <c r="L17" s="9">
        <f>AA5/(SUM($V5:$AC5)-$AC5-$AA5)</f>
        <v>-0.21626566561460656</v>
      </c>
      <c r="M17" s="9">
        <f t="shared" ref="M17:U17" si="1">M5/(SUM($M5:$U5)-$S5)</f>
        <v>0</v>
      </c>
      <c r="N17" s="9">
        <f t="shared" si="1"/>
        <v>0.15679455911254875</v>
      </c>
      <c r="O17" s="9">
        <f t="shared" si="1"/>
        <v>6.6076817931550846E-2</v>
      </c>
      <c r="P17" s="9">
        <f t="shared" si="1"/>
        <v>1.0677977914836372</v>
      </c>
      <c r="Q17" s="9">
        <f t="shared" si="1"/>
        <v>0</v>
      </c>
      <c r="R17" s="9">
        <f>R5/(SUM($M5:$U5)-$S5)</f>
        <v>-0.29066916852773678</v>
      </c>
      <c r="S17" s="9">
        <f t="shared" si="1"/>
        <v>-1.0366615024368753</v>
      </c>
      <c r="T17" s="9">
        <f t="shared" si="1"/>
        <v>0</v>
      </c>
      <c r="U17" s="9">
        <f t="shared" si="1"/>
        <v>0</v>
      </c>
      <c r="V17" s="9">
        <f t="shared" ref="V17:AC17" si="2">V5/(SUM($V5:$AC5)-$AC5)</f>
        <v>0</v>
      </c>
      <c r="W17" s="9">
        <f t="shared" si="2"/>
        <v>7.0415251452292701E-2</v>
      </c>
      <c r="X17" s="9">
        <f t="shared" si="2"/>
        <v>0.21867023114091544</v>
      </c>
      <c r="Y17" s="9">
        <f t="shared" si="2"/>
        <v>0.88749328556517892</v>
      </c>
      <c r="Z17" s="9">
        <f t="shared" si="2"/>
        <v>7.3725559013167116E-2</v>
      </c>
      <c r="AA17" s="9">
        <f t="shared" si="2"/>
        <v>-0.2759425689627375</v>
      </c>
      <c r="AB17" s="9">
        <f t="shared" si="2"/>
        <v>2.5638241791183201E-2</v>
      </c>
      <c r="AC17" s="9">
        <f t="shared" si="2"/>
        <v>-0.8785753237315943</v>
      </c>
      <c r="AD17" s="9">
        <f t="shared" ref="AD17" si="3">AD5/(SUM($V5:$AC5))</f>
        <v>0</v>
      </c>
      <c r="AE17" s="9">
        <f t="shared" ref="AE17:AM17" si="4">AE5/(SUM($AE5:$AM5))</f>
        <v>0</v>
      </c>
      <c r="AF17" s="9">
        <f t="shared" si="4"/>
        <v>9.2540726588758074E-2</v>
      </c>
      <c r="AG17" s="9">
        <f t="shared" si="4"/>
        <v>0.24386847665905895</v>
      </c>
      <c r="AH17" s="9">
        <f t="shared" si="4"/>
        <v>0.26139176291321131</v>
      </c>
      <c r="AI17" s="9">
        <f t="shared" si="4"/>
        <v>0.12762803795245872</v>
      </c>
      <c r="AJ17" s="9">
        <f t="shared" si="4"/>
        <v>8.3414671355296222E-3</v>
      </c>
      <c r="AK17" s="9">
        <f t="shared" si="4"/>
        <v>0.23293432014060744</v>
      </c>
      <c r="AL17" s="9">
        <f t="shared" si="4"/>
        <v>1.0857272934720708E-2</v>
      </c>
      <c r="AM17" s="9">
        <f t="shared" si="4"/>
        <v>2.2437935675655166E-2</v>
      </c>
      <c r="AN17" s="9">
        <f>AN5/(SUM($AN5:$AV5)-$AU5)</f>
        <v>0</v>
      </c>
      <c r="AO17" s="9">
        <f t="shared" ref="AO17:AV17" si="5">AO5/(SUM($AN5:$AV5)-$AU5)</f>
        <v>0.26597671683849755</v>
      </c>
      <c r="AP17" s="9">
        <f t="shared" si="5"/>
        <v>0.25352147030466865</v>
      </c>
      <c r="AQ17" s="9">
        <f t="shared" si="5"/>
        <v>7.9830363845149951E-2</v>
      </c>
      <c r="AR17" s="9">
        <f t="shared" si="5"/>
        <v>0.28103187371793126</v>
      </c>
      <c r="AS17" s="9">
        <f t="shared" si="5"/>
        <v>0</v>
      </c>
      <c r="AT17" s="9">
        <f t="shared" si="5"/>
        <v>0.10572025515145984</v>
      </c>
      <c r="AU17" s="9">
        <f t="shared" si="5"/>
        <v>0.11765906988442394</v>
      </c>
      <c r="AV17" s="9">
        <f t="shared" si="5"/>
        <v>1.3919320142292918E-2</v>
      </c>
      <c r="AW17" s="9">
        <f t="shared" ref="AW17:BE17" si="6">AW5/(SUM($AW5:$BE5))</f>
        <v>0.29463975611395221</v>
      </c>
      <c r="AX17" s="9">
        <f t="shared" si="6"/>
        <v>2.170318316034562E-2</v>
      </c>
      <c r="AY17" s="9">
        <f t="shared" si="6"/>
        <v>0.34899717246637496</v>
      </c>
      <c r="AZ17" s="9">
        <f t="shared" si="6"/>
        <v>0.14834417065782254</v>
      </c>
      <c r="BA17" s="9">
        <f t="shared" si="6"/>
        <v>6.1073905357207116E-2</v>
      </c>
      <c r="BB17" s="9">
        <f t="shared" si="6"/>
        <v>0</v>
      </c>
      <c r="BC17" s="9">
        <f t="shared" si="6"/>
        <v>0.12468887390776301</v>
      </c>
      <c r="BD17" s="9">
        <f t="shared" si="6"/>
        <v>5.5293833653458069E-4</v>
      </c>
      <c r="BE17" s="9">
        <f t="shared" si="6"/>
        <v>0</v>
      </c>
      <c r="BF17" s="9">
        <f>SUM(AW5:BE5)/B5</f>
        <v>0.629263878056598</v>
      </c>
      <c r="BH17" s="9">
        <f>(BN5/SUM(BF5:BS5))</f>
        <v>0.17829227135433121</v>
      </c>
      <c r="BI17" s="9">
        <f>BJ5/SUM(BF5:BS5)</f>
        <v>0.20254554265756133</v>
      </c>
      <c r="BJ17" s="9">
        <f>SUM(BH17:BI17)</f>
        <v>0.38083781401189254</v>
      </c>
      <c r="BL17" s="9">
        <f>(BR5/SUM(BF5:BS5))</f>
        <v>6.832992566833046E-2</v>
      </c>
      <c r="BN17" s="9">
        <f>(BP5/SUM(BF5:BS5))</f>
        <v>6.1863139770739525E-4</v>
      </c>
      <c r="CB17" s="9">
        <f t="shared" ref="CB17:CI17" si="7">CB5/$BZ5</f>
        <v>1.2947694179368681E-2</v>
      </c>
      <c r="CC17" s="9">
        <f t="shared" si="7"/>
        <v>7.084864985898294E-2</v>
      </c>
      <c r="CD17" s="9">
        <f t="shared" si="7"/>
        <v>2.4144194814809311E-2</v>
      </c>
      <c r="CE17" s="9">
        <f t="shared" si="7"/>
        <v>0.20015733160178648</v>
      </c>
      <c r="CF17" s="9">
        <f t="shared" si="7"/>
        <v>1.8692610702802884E-2</v>
      </c>
      <c r="CG17" s="9">
        <f t="shared" si="7"/>
        <v>1.6744723969932832E-2</v>
      </c>
      <c r="CH17" s="9">
        <f t="shared" si="7"/>
        <v>1.0423523774588326E-2</v>
      </c>
      <c r="CI17" s="10">
        <f t="shared" si="7"/>
        <v>5.1543644974779895E-2</v>
      </c>
      <c r="CJ17" s="9">
        <f t="shared" ref="CJ17:CQ17" si="8">CJ5/$CA5</f>
        <v>1.276719920481721E-2</v>
      </c>
      <c r="CK17" s="9">
        <f t="shared" si="8"/>
        <v>7.3306610338669309E-2</v>
      </c>
      <c r="CL17" s="9">
        <f t="shared" si="8"/>
        <v>2.8917058099969223E-2</v>
      </c>
      <c r="CM17" s="9">
        <f t="shared" si="8"/>
        <v>6.1136874188793405E-2</v>
      </c>
      <c r="CN17" s="9">
        <f t="shared" si="8"/>
        <v>0.10408587350479964</v>
      </c>
      <c r="CO17" s="9">
        <f t="shared" si="8"/>
        <v>1.4631853351889424E-2</v>
      </c>
      <c r="CP17" s="9">
        <f t="shared" si="8"/>
        <v>8.2827804271770784E-3</v>
      </c>
      <c r="CQ17" s="10">
        <f t="shared" si="8"/>
        <v>3.0041436266010343E-2</v>
      </c>
      <c r="CR17" s="11">
        <f t="shared" ref="CR17" si="9">CR5/$BZ5</f>
        <v>4.6449218680325324E-2</v>
      </c>
      <c r="CS17" s="10">
        <f t="shared" ref="CS17" si="10">CS5/$CA5</f>
        <v>0.52982261883517745</v>
      </c>
      <c r="CT17" s="12">
        <f t="shared" ref="CT17" si="11">CT5/$BZ5</f>
        <v>5.0883441473592637E-17</v>
      </c>
      <c r="CU17" s="12">
        <f t="shared" ref="CU17" si="12">CU5/$CA5</f>
        <v>4.7292568769037827E-17</v>
      </c>
      <c r="CV17" s="10">
        <f t="shared" ref="CV17" si="13">CV5/$BZ5</f>
        <v>0.11856470611842687</v>
      </c>
      <c r="CW17" s="12">
        <f t="shared" ref="CW17" si="14">CW5/$CA5</f>
        <v>0.13700769578269698</v>
      </c>
      <c r="CX17" s="12">
        <f t="shared" ref="CX17" si="15">CX5/$BZ5</f>
        <v>0.42948370132419628</v>
      </c>
      <c r="CZ17" s="9">
        <f>MAX(CB17:CX17)</f>
        <v>0.52982261883517745</v>
      </c>
      <c r="DB17" s="9">
        <f>CE17</f>
        <v>0.20015733160178648</v>
      </c>
      <c r="DC17" s="9">
        <f>CB17</f>
        <v>1.2947694179368681E-2</v>
      </c>
      <c r="DD17" s="9">
        <f>SUM(DB17:DC17)</f>
        <v>0.21310502578115514</v>
      </c>
      <c r="DH17" s="9">
        <f>DH5/(SUM($AE5:$AM5))</f>
        <v>3.662760301907083E-2</v>
      </c>
      <c r="DJ17" s="9">
        <f>CM17</f>
        <v>6.1136874188793405E-2</v>
      </c>
      <c r="DK17" s="9">
        <f>CJ17</f>
        <v>1.276719920481721E-2</v>
      </c>
      <c r="DL17" s="9">
        <f>SUM(DJ17:DK17)</f>
        <v>7.3904073393610617E-2</v>
      </c>
    </row>
    <row r="27" spans="1:116" s="8" customFormat="1" ht="72" x14ac:dyDescent="0.3">
      <c r="M27" s="14" t="s">
        <v>139</v>
      </c>
      <c r="N27" s="8">
        <f>N17/SUM($M17:$Q17)</f>
        <v>0.12148315225613077</v>
      </c>
      <c r="O27" s="8">
        <f>O17/SUM($M17:$Q17)</f>
        <v>5.1195782422636248E-2</v>
      </c>
      <c r="P27" s="8">
        <f>P17/SUM(M17:Q17)</f>
        <v>0.82732106532123306</v>
      </c>
      <c r="V27" s="14" t="s">
        <v>140</v>
      </c>
      <c r="W27" s="8">
        <f t="shared" ref="W27:X27" si="16">W17/(SUM($V17:$Z17))</f>
        <v>5.6318489764477182E-2</v>
      </c>
      <c r="X27" s="8">
        <f t="shared" si="16"/>
        <v>0.17489360501182344</v>
      </c>
      <c r="Y27" s="8">
        <f>Y17/(SUM($V17:$Z17))</f>
        <v>0.70982181400017341</v>
      </c>
      <c r="BI27" s="7"/>
      <c r="CI27" s="13"/>
      <c r="CQ27" s="13"/>
      <c r="CS27" s="13"/>
      <c r="CU27" s="13"/>
      <c r="CW27" s="13"/>
    </row>
    <row r="30" spans="1:116" x14ac:dyDescent="0.3">
      <c r="BC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CI30" s="6"/>
      <c r="CQ30" s="6"/>
      <c r="CS30" s="6"/>
      <c r="CU30" s="6"/>
      <c r="CW30" s="6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</sheetData>
  <mergeCells count="5">
    <mergeCell ref="B1:BE1"/>
    <mergeCell ref="BF1:BS1"/>
    <mergeCell ref="BT1:BW1"/>
    <mergeCell ref="BX1:BY1"/>
    <mergeCell ref="BZ1:D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2021-08-06T07:08:28Z</dcterms:created>
  <dcterms:modified xsi:type="dcterms:W3CDTF">2021-08-06T07:51:43Z</dcterms:modified>
</cp:coreProperties>
</file>