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elr\OneDrive\Code\cornstover2\"/>
    </mc:Choice>
  </mc:AlternateContent>
  <xr:revisionPtr revIDLastSave="35" documentId="13_ncr:1_{B835EC96-4757-407F-879E-2A46AD6388AC}" xr6:coauthVersionLast="44" xr6:coauthVersionMax="44" xr10:uidLastSave="{19D2432C-4B2E-48F2-9FD9-AB7B182C570A}"/>
  <bookViews>
    <workbookView xWindow="4147" yWindow="1221" windowWidth="11635" windowHeight="10138" xr2:uid="{3188A448-B3F0-4EEE-A6DF-294BE8E476D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0" i="1" l="1"/>
  <c r="V10" i="1" l="1"/>
  <c r="AN10" i="1" l="1"/>
  <c r="AL5" i="1" l="1"/>
  <c r="AK10" i="1"/>
  <c r="AG10" i="1" l="1"/>
  <c r="AD10" i="1" l="1"/>
  <c r="AE10" i="1"/>
  <c r="AB10" i="1" l="1"/>
  <c r="X10" i="1" l="1"/>
  <c r="Z10" i="1"/>
  <c r="U10" i="1" l="1"/>
  <c r="Q10" i="1"/>
  <c r="B6" i="1" l="1"/>
  <c r="C6" i="1"/>
  <c r="D6" i="1"/>
  <c r="E6" i="1"/>
  <c r="F6" i="1"/>
  <c r="H6" i="1"/>
  <c r="I6" i="1"/>
  <c r="J6" i="1"/>
  <c r="K6" i="1"/>
  <c r="L6" i="1"/>
  <c r="M6" i="1"/>
  <c r="N6" i="1"/>
  <c r="O6" i="1"/>
  <c r="P6" i="1"/>
  <c r="G6" i="1"/>
  <c r="O10" i="1" l="1"/>
  <c r="G10" i="1"/>
</calcChain>
</file>

<file path=xl/sharedStrings.xml><?xml version="1.0" encoding="utf-8"?>
<sst xmlns="http://schemas.openxmlformats.org/spreadsheetml/2006/main" count="153" uniqueCount="50">
  <si>
    <t>CEPCI</t>
  </si>
  <si>
    <t>Cost (USD)</t>
  </si>
  <si>
    <t>Exponent</t>
  </si>
  <si>
    <t>Electricity (kW)</t>
  </si>
  <si>
    <t>Unit</t>
  </si>
  <si>
    <t>Pretreatment reactor system</t>
  </si>
  <si>
    <t>Flow rate</t>
  </si>
  <si>
    <t>kg/hr</t>
  </si>
  <si>
    <t>Tank</t>
  </si>
  <si>
    <t>Units</t>
  </si>
  <si>
    <t>Size</t>
  </si>
  <si>
    <t>Basis</t>
  </si>
  <si>
    <t>System</t>
  </si>
  <si>
    <t>Installation factor</t>
  </si>
  <si>
    <t>Mixer</t>
  </si>
  <si>
    <t>Agitator</t>
  </si>
  <si>
    <t>Pump</t>
  </si>
  <si>
    <t>Dry flow rate</t>
  </si>
  <si>
    <t>hp2kW</t>
  </si>
  <si>
    <t>Mixer-Sulfuric acid mixer</t>
  </si>
  <si>
    <t>Item</t>
  </si>
  <si>
    <t>Upper bound</t>
  </si>
  <si>
    <t>Heat Exchanger</t>
  </si>
  <si>
    <t>Duty</t>
  </si>
  <si>
    <t>Gcal/hr</t>
  </si>
  <si>
    <t>Separator</t>
  </si>
  <si>
    <t>Note Ethanol Fermentor disregarded</t>
  </si>
  <si>
    <t>Feed stock handling</t>
  </si>
  <si>
    <t>Heat exchanger</t>
  </si>
  <si>
    <t>CSL Tank</t>
  </si>
  <si>
    <t>DAP Tank</t>
  </si>
  <si>
    <t>Bag</t>
  </si>
  <si>
    <t>Fire Water Tank</t>
  </si>
  <si>
    <t>Number</t>
  </si>
  <si>
    <t>Sulfuric acid tank</t>
  </si>
  <si>
    <t>Blowdown discharge pump</t>
  </si>
  <si>
    <t>Oligomer conversion tank</t>
  </si>
  <si>
    <t>Ammonia reacidification tank</t>
  </si>
  <si>
    <t>HXutility-Pretreatment waste heater</t>
  </si>
  <si>
    <t>Hydrolyzate Pump</t>
  </si>
  <si>
    <t>Reacidified Hydrolyzate Pump</t>
  </si>
  <si>
    <t>Hydrolyzate Solid Liquid Separator</t>
  </si>
  <si>
    <t>Seed Hold Tank</t>
  </si>
  <si>
    <t>HXutility-Hydrolysate Cooler</t>
  </si>
  <si>
    <t>Mixer-Enzyme Hydrolysate Mixer</t>
  </si>
  <si>
    <t>Beer Tank</t>
  </si>
  <si>
    <t>Flash-Pretreatment flash</t>
  </si>
  <si>
    <t>HXutility-Waste Vapor Condenser</t>
  </si>
  <si>
    <t>Mixer-Ammonia mixer</t>
  </si>
  <si>
    <t>Ammonia addition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</si>
</sst>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2" fontId="0" fillId="0" borderId="1" xfId="1" applyNumberFormat="1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5454-ED67-4995-A34B-027179FB496E}">
  <dimension ref="A1:AO27"/>
  <sheetViews>
    <sheetView tabSelected="1" zoomScale="62" zoomScaleNormal="62" workbookViewId="0">
      <pane xSplit="1" topLeftCell="C1" activePane="topRight" state="frozen"/>
      <selection pane="topRight" activeCell="E2" sqref="E2"/>
    </sheetView>
  </sheetViews>
  <sheetFormatPr defaultRowHeight="14.4" x14ac:dyDescent="0.3"/>
  <cols>
    <col min="1" max="1" width="24.796875" customWidth="1"/>
    <col min="2" max="5" width="24.796875" style="2" customWidth="1"/>
    <col min="6" max="6" width="29.796875" style="2" customWidth="1"/>
    <col min="7" max="7" width="35.09765625" style="2" customWidth="1"/>
    <col min="8" max="18" width="24.796875" style="2" customWidth="1"/>
    <col min="19" max="19" width="38.3984375" style="2" customWidth="1"/>
    <col min="20" max="20" width="36.3984375" customWidth="1"/>
    <col min="21" max="21" width="24.796875" customWidth="1"/>
    <col min="22" max="22" width="36.59765625" customWidth="1"/>
    <col min="23" max="23" width="41.296875" customWidth="1"/>
    <col min="24" max="26" width="24.796875" customWidth="1"/>
    <col min="27" max="27" width="29.5" customWidth="1"/>
    <col min="28" max="28" width="32.09765625" customWidth="1"/>
    <col min="29" max="29" width="24.59765625" bestFit="1" customWidth="1"/>
    <col min="30" max="30" width="9.8984375" bestFit="1" customWidth="1"/>
    <col min="31" max="31" width="10.19921875" customWidth="1"/>
    <col min="32" max="32" width="9.8984375" bestFit="1" customWidth="1"/>
    <col min="34" max="34" width="9.8984375" bestFit="1" customWidth="1"/>
    <col min="35" max="35" width="10.59765625" customWidth="1"/>
    <col min="36" max="36" width="10.8984375" bestFit="1" customWidth="1"/>
    <col min="37" max="37" width="11.69921875" customWidth="1"/>
    <col min="38" max="38" width="9.8984375" bestFit="1" customWidth="1"/>
    <col min="39" max="39" width="11.69921875" customWidth="1"/>
    <col min="40" max="40" width="9.8984375" bestFit="1" customWidth="1"/>
  </cols>
  <sheetData>
    <row r="1" spans="1:41" s="3" customFormat="1" x14ac:dyDescent="0.3">
      <c r="A1" s="12" t="s">
        <v>4</v>
      </c>
      <c r="B1" s="6" t="s">
        <v>27</v>
      </c>
      <c r="C1" s="28" t="s">
        <v>34</v>
      </c>
      <c r="D1" s="28"/>
      <c r="E1" s="6" t="s">
        <v>19</v>
      </c>
      <c r="F1" s="6" t="s">
        <v>5</v>
      </c>
      <c r="G1" s="6" t="s">
        <v>35</v>
      </c>
      <c r="H1" s="28" t="s">
        <v>46</v>
      </c>
      <c r="I1" s="28"/>
      <c r="J1" s="28"/>
      <c r="K1" s="28" t="s">
        <v>36</v>
      </c>
      <c r="L1" s="28"/>
      <c r="M1" s="28"/>
      <c r="N1" s="28" t="s">
        <v>49</v>
      </c>
      <c r="O1" s="28"/>
      <c r="P1" s="5" t="s">
        <v>48</v>
      </c>
      <c r="Q1" s="28" t="s">
        <v>37</v>
      </c>
      <c r="R1" s="28"/>
      <c r="S1" s="6" t="s">
        <v>38</v>
      </c>
      <c r="T1" s="6" t="s">
        <v>47</v>
      </c>
      <c r="U1" s="6" t="s">
        <v>39</v>
      </c>
      <c r="V1" s="6" t="s">
        <v>40</v>
      </c>
      <c r="W1" s="4" t="s">
        <v>41</v>
      </c>
      <c r="X1" s="29" t="s">
        <v>42</v>
      </c>
      <c r="Y1" s="29"/>
      <c r="Z1" s="29"/>
      <c r="AA1" s="15" t="s">
        <v>43</v>
      </c>
      <c r="AB1" s="15" t="s">
        <v>44</v>
      </c>
      <c r="AC1" s="29" t="s">
        <v>45</v>
      </c>
      <c r="AD1" s="29"/>
      <c r="AE1" s="29"/>
      <c r="AF1" s="28" t="s">
        <v>29</v>
      </c>
      <c r="AG1" s="28"/>
      <c r="AH1" s="28"/>
      <c r="AI1" s="28" t="s">
        <v>30</v>
      </c>
      <c r="AJ1" s="28"/>
      <c r="AK1" s="28"/>
      <c r="AM1" s="28" t="s">
        <v>32</v>
      </c>
      <c r="AN1" s="28"/>
      <c r="AO1" s="26"/>
    </row>
    <row r="2" spans="1:41" s="7" customFormat="1" x14ac:dyDescent="0.3">
      <c r="A2" s="12" t="s">
        <v>20</v>
      </c>
      <c r="B2" s="7" t="s">
        <v>12</v>
      </c>
      <c r="C2" s="7" t="s">
        <v>8</v>
      </c>
      <c r="D2" s="7" t="s">
        <v>16</v>
      </c>
      <c r="E2" s="7" t="s">
        <v>14</v>
      </c>
      <c r="F2" s="7" t="s">
        <v>12</v>
      </c>
      <c r="G2" s="4" t="s">
        <v>16</v>
      </c>
      <c r="H2" s="7" t="s">
        <v>8</v>
      </c>
      <c r="I2" s="7" t="s">
        <v>16</v>
      </c>
      <c r="J2" s="7" t="s">
        <v>15</v>
      </c>
      <c r="K2" s="7" t="s">
        <v>8</v>
      </c>
      <c r="L2" s="7" t="s">
        <v>16</v>
      </c>
      <c r="M2" s="7" t="s">
        <v>15</v>
      </c>
      <c r="N2" s="7" t="s">
        <v>8</v>
      </c>
      <c r="O2" s="7" t="s">
        <v>15</v>
      </c>
      <c r="P2" s="7" t="s">
        <v>14</v>
      </c>
      <c r="Q2" s="4" t="s">
        <v>15</v>
      </c>
      <c r="R2" s="7" t="s">
        <v>8</v>
      </c>
      <c r="S2" s="7" t="s">
        <v>22</v>
      </c>
      <c r="T2" s="7" t="s">
        <v>22</v>
      </c>
      <c r="U2" s="4" t="s">
        <v>16</v>
      </c>
      <c r="V2" s="4" t="s">
        <v>16</v>
      </c>
      <c r="W2" s="4" t="s">
        <v>25</v>
      </c>
      <c r="X2" s="4" t="s">
        <v>16</v>
      </c>
      <c r="Y2" s="4" t="s">
        <v>8</v>
      </c>
      <c r="Z2" s="4" t="s">
        <v>15</v>
      </c>
      <c r="AA2" s="4" t="s">
        <v>28</v>
      </c>
      <c r="AB2" s="4" t="s">
        <v>14</v>
      </c>
      <c r="AC2" s="7" t="s">
        <v>8</v>
      </c>
      <c r="AD2" s="7" t="s">
        <v>16</v>
      </c>
      <c r="AE2" s="7" t="s">
        <v>15</v>
      </c>
      <c r="AF2" s="7" t="s">
        <v>8</v>
      </c>
      <c r="AG2" s="7" t="s">
        <v>16</v>
      </c>
      <c r="AH2" s="7" t="s">
        <v>15</v>
      </c>
      <c r="AI2" s="23" t="s">
        <v>8</v>
      </c>
      <c r="AJ2" s="23" t="s">
        <v>16</v>
      </c>
      <c r="AK2" s="23" t="s">
        <v>15</v>
      </c>
      <c r="AL2" s="7" t="s">
        <v>31</v>
      </c>
      <c r="AM2" s="24" t="s">
        <v>8</v>
      </c>
      <c r="AN2" s="24" t="s">
        <v>16</v>
      </c>
    </row>
    <row r="3" spans="1:41" s="7" customFormat="1" x14ac:dyDescent="0.3">
      <c r="A3" s="12" t="s">
        <v>11</v>
      </c>
      <c r="B3" s="7" t="s">
        <v>6</v>
      </c>
      <c r="C3" s="7" t="s">
        <v>6</v>
      </c>
      <c r="D3" s="7" t="s">
        <v>6</v>
      </c>
      <c r="E3" s="7" t="s">
        <v>6</v>
      </c>
      <c r="F3" s="7" t="s">
        <v>17</v>
      </c>
      <c r="G3" s="7" t="s">
        <v>6</v>
      </c>
      <c r="H3" s="7" t="s">
        <v>6</v>
      </c>
      <c r="I3" s="7" t="s">
        <v>6</v>
      </c>
      <c r="J3" s="7" t="s">
        <v>6</v>
      </c>
      <c r="K3" s="7" t="s">
        <v>6</v>
      </c>
      <c r="L3" s="7" t="s">
        <v>6</v>
      </c>
      <c r="M3" s="7" t="s">
        <v>6</v>
      </c>
      <c r="N3" s="7" t="s">
        <v>6</v>
      </c>
      <c r="O3" s="7" t="s">
        <v>6</v>
      </c>
      <c r="P3" s="7" t="s">
        <v>6</v>
      </c>
      <c r="Q3" s="4" t="s">
        <v>6</v>
      </c>
      <c r="R3" s="4" t="s">
        <v>6</v>
      </c>
      <c r="S3" s="7" t="s">
        <v>23</v>
      </c>
      <c r="T3" s="7" t="s">
        <v>23</v>
      </c>
      <c r="U3" s="4" t="s">
        <v>6</v>
      </c>
      <c r="V3" s="4" t="s">
        <v>6</v>
      </c>
      <c r="W3" s="4" t="s">
        <v>6</v>
      </c>
      <c r="X3" s="4" t="s">
        <v>6</v>
      </c>
      <c r="Y3" s="4" t="s">
        <v>6</v>
      </c>
      <c r="Z3" s="4" t="s">
        <v>6</v>
      </c>
      <c r="AA3" s="4" t="s">
        <v>23</v>
      </c>
      <c r="AB3" s="4" t="s">
        <v>6</v>
      </c>
      <c r="AC3" s="16" t="s">
        <v>6</v>
      </c>
      <c r="AD3" s="16" t="s">
        <v>6</v>
      </c>
      <c r="AE3" s="16" t="s">
        <v>6</v>
      </c>
      <c r="AF3" s="19" t="s">
        <v>6</v>
      </c>
      <c r="AG3" s="19" t="s">
        <v>6</v>
      </c>
      <c r="AH3" s="7" t="s">
        <v>6</v>
      </c>
      <c r="AI3" s="23" t="s">
        <v>6</v>
      </c>
      <c r="AJ3" s="23" t="s">
        <v>6</v>
      </c>
      <c r="AK3" s="23" t="s">
        <v>6</v>
      </c>
      <c r="AL3" s="23" t="s">
        <v>6</v>
      </c>
      <c r="AM3" s="24" t="s">
        <v>6</v>
      </c>
      <c r="AN3" s="24" t="s">
        <v>6</v>
      </c>
    </row>
    <row r="4" spans="1:41" s="7" customFormat="1" x14ac:dyDescent="0.3">
      <c r="A4" s="12" t="s">
        <v>9</v>
      </c>
      <c r="B4" s="7" t="s">
        <v>7</v>
      </c>
      <c r="C4" s="7" t="s">
        <v>7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24</v>
      </c>
      <c r="T4" s="7" t="s">
        <v>24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24</v>
      </c>
      <c r="AB4" s="4" t="s">
        <v>7</v>
      </c>
      <c r="AC4" s="16" t="s">
        <v>7</v>
      </c>
      <c r="AD4" s="16" t="s">
        <v>7</v>
      </c>
      <c r="AE4" s="16" t="s">
        <v>7</v>
      </c>
      <c r="AF4" s="18" t="s">
        <v>7</v>
      </c>
      <c r="AG4" s="18" t="s">
        <v>7</v>
      </c>
      <c r="AH4" s="18" t="s">
        <v>7</v>
      </c>
      <c r="AI4" s="22" t="s">
        <v>7</v>
      </c>
      <c r="AJ4" s="22" t="s">
        <v>7</v>
      </c>
      <c r="AK4" s="22" t="s">
        <v>7</v>
      </c>
      <c r="AL4" s="22" t="s">
        <v>7</v>
      </c>
      <c r="AM4" s="25" t="s">
        <v>7</v>
      </c>
      <c r="AN4" s="25" t="s">
        <v>7</v>
      </c>
    </row>
    <row r="5" spans="1:41" s="7" customFormat="1" x14ac:dyDescent="0.3">
      <c r="A5" s="12" t="s">
        <v>10</v>
      </c>
      <c r="B5" s="20">
        <v>94697</v>
      </c>
      <c r="C5" s="10">
        <v>1981</v>
      </c>
      <c r="D5" s="10">
        <v>3720</v>
      </c>
      <c r="E5" s="10">
        <v>136260</v>
      </c>
      <c r="F5" s="10">
        <v>83333</v>
      </c>
      <c r="G5" s="10">
        <v>292407</v>
      </c>
      <c r="H5" s="10">
        <v>252891</v>
      </c>
      <c r="I5" s="10">
        <v>252891</v>
      </c>
      <c r="J5" s="10">
        <v>252891</v>
      </c>
      <c r="K5" s="10">
        <v>264116</v>
      </c>
      <c r="L5" s="10">
        <v>264116</v>
      </c>
      <c r="M5" s="10">
        <v>264116</v>
      </c>
      <c r="N5" s="10">
        <v>410369</v>
      </c>
      <c r="O5" s="10">
        <v>410369</v>
      </c>
      <c r="P5" s="11">
        <v>157478</v>
      </c>
      <c r="Q5" s="10">
        <v>410846</v>
      </c>
      <c r="R5" s="10">
        <v>410369</v>
      </c>
      <c r="S5" s="10">
        <v>-8</v>
      </c>
      <c r="T5" s="11">
        <v>-2</v>
      </c>
      <c r="U5" s="11">
        <v>402194</v>
      </c>
      <c r="V5" s="11">
        <v>402195</v>
      </c>
      <c r="W5" s="11">
        <v>39000</v>
      </c>
      <c r="X5" s="11">
        <v>43149</v>
      </c>
      <c r="Y5" s="11">
        <v>40414</v>
      </c>
      <c r="Z5" s="11">
        <v>40414</v>
      </c>
      <c r="AA5" s="11">
        <v>-8</v>
      </c>
      <c r="AB5" s="11">
        <v>380000</v>
      </c>
      <c r="AC5" s="7">
        <v>425878</v>
      </c>
      <c r="AD5" s="17">
        <v>425878</v>
      </c>
      <c r="AE5" s="17">
        <v>425878</v>
      </c>
      <c r="AF5" s="7">
        <v>1393</v>
      </c>
      <c r="AG5" s="19">
        <v>1393</v>
      </c>
      <c r="AH5" s="19">
        <v>1393</v>
      </c>
      <c r="AI5" s="23">
        <v>163</v>
      </c>
      <c r="AJ5" s="23">
        <v>163</v>
      </c>
      <c r="AK5" s="23">
        <v>163</v>
      </c>
      <c r="AL5" s="23">
        <f>164*1.21</f>
        <v>198.44</v>
      </c>
      <c r="AM5" s="24">
        <v>8343</v>
      </c>
      <c r="AN5" s="24">
        <v>8343</v>
      </c>
    </row>
    <row r="6" spans="1:41" s="7" customFormat="1" x14ac:dyDescent="0.3">
      <c r="A6" s="12" t="s">
        <v>21</v>
      </c>
      <c r="B6" s="7" t="b">
        <f>FALSE</f>
        <v>0</v>
      </c>
      <c r="C6" s="7" t="b">
        <f>FALSE</f>
        <v>0</v>
      </c>
      <c r="D6" s="7" t="b">
        <f>FALSE</f>
        <v>0</v>
      </c>
      <c r="E6" s="7" t="b">
        <f>FALSE</f>
        <v>0</v>
      </c>
      <c r="F6" s="7" t="b">
        <f>FALSE</f>
        <v>0</v>
      </c>
      <c r="G6" s="7" t="b">
        <f>FALSE</f>
        <v>0</v>
      </c>
      <c r="H6" s="7" t="b">
        <f>FALSE</f>
        <v>0</v>
      </c>
      <c r="I6" s="7" t="b">
        <f>FALSE</f>
        <v>0</v>
      </c>
      <c r="J6" s="7" t="b">
        <f>FALSE</f>
        <v>0</v>
      </c>
      <c r="K6" s="7" t="b">
        <f>FALSE</f>
        <v>0</v>
      </c>
      <c r="L6" s="7" t="b">
        <f>FALSE</f>
        <v>0</v>
      </c>
      <c r="M6" s="7" t="b">
        <f>FALSE</f>
        <v>0</v>
      </c>
      <c r="N6" s="7" t="b">
        <f>FALSE</f>
        <v>0</v>
      </c>
      <c r="O6" s="7" t="b">
        <f>FALSE</f>
        <v>0</v>
      </c>
      <c r="P6" s="7" t="b">
        <f>FALSE</f>
        <v>0</v>
      </c>
      <c r="Q6" s="7" t="b">
        <v>0</v>
      </c>
      <c r="R6" s="7" t="b">
        <v>0</v>
      </c>
      <c r="S6" s="7" t="b">
        <v>0</v>
      </c>
      <c r="T6" s="4" t="b">
        <v>0</v>
      </c>
      <c r="U6" s="4" t="b">
        <v>0</v>
      </c>
      <c r="V6" s="4" t="b">
        <v>0</v>
      </c>
      <c r="W6" s="4" t="b">
        <v>0</v>
      </c>
      <c r="X6" s="4" t="b">
        <v>0</v>
      </c>
      <c r="Y6" s="4" t="b">
        <v>0</v>
      </c>
      <c r="Z6" s="4" t="b">
        <v>0</v>
      </c>
      <c r="AA6" s="4" t="b">
        <v>0</v>
      </c>
      <c r="AB6" s="4" t="b">
        <v>0</v>
      </c>
      <c r="AC6" s="7" t="b">
        <v>0</v>
      </c>
      <c r="AD6" s="7" t="b">
        <v>0</v>
      </c>
      <c r="AE6" s="7" t="b">
        <v>0</v>
      </c>
      <c r="AF6" s="19" t="b">
        <v>0</v>
      </c>
      <c r="AG6" s="19" t="b">
        <v>0</v>
      </c>
      <c r="AH6" s="19" t="b">
        <v>0</v>
      </c>
      <c r="AI6" s="23" t="b">
        <v>0</v>
      </c>
      <c r="AJ6" s="23" t="b">
        <v>0</v>
      </c>
      <c r="AK6" s="23" t="b">
        <v>0</v>
      </c>
      <c r="AL6" s="23" t="b">
        <v>0</v>
      </c>
      <c r="AM6" s="24" t="b">
        <v>0</v>
      </c>
      <c r="AN6" s="24" t="b">
        <v>0</v>
      </c>
    </row>
    <row r="7" spans="1:41" s="7" customFormat="1" x14ac:dyDescent="0.3">
      <c r="A7" s="12" t="s">
        <v>0</v>
      </c>
      <c r="B7" s="7">
        <v>522</v>
      </c>
      <c r="C7" s="7">
        <v>551</v>
      </c>
      <c r="D7" s="7">
        <v>522</v>
      </c>
      <c r="E7" s="7">
        <v>522</v>
      </c>
      <c r="F7" s="7">
        <v>522</v>
      </c>
      <c r="G7" s="7">
        <v>551</v>
      </c>
      <c r="H7" s="7">
        <v>522</v>
      </c>
      <c r="I7" s="7">
        <v>522</v>
      </c>
      <c r="J7" s="7">
        <v>522</v>
      </c>
      <c r="K7" s="7">
        <v>522</v>
      </c>
      <c r="L7" s="7">
        <v>551</v>
      </c>
      <c r="M7" s="7">
        <v>522</v>
      </c>
      <c r="N7" s="7">
        <v>522</v>
      </c>
      <c r="O7" s="7">
        <v>522</v>
      </c>
      <c r="P7" s="4">
        <v>522</v>
      </c>
      <c r="Q7" s="7">
        <v>522</v>
      </c>
      <c r="R7" s="7">
        <v>522</v>
      </c>
      <c r="S7" s="7">
        <v>551</v>
      </c>
      <c r="T7" s="4">
        <v>522</v>
      </c>
      <c r="U7" s="4">
        <v>522</v>
      </c>
      <c r="V7" s="4">
        <v>522</v>
      </c>
      <c r="W7" s="4">
        <v>522</v>
      </c>
      <c r="X7" s="4">
        <v>522</v>
      </c>
      <c r="Y7" s="4">
        <v>522</v>
      </c>
      <c r="Z7" s="4">
        <v>522</v>
      </c>
      <c r="AA7" s="4">
        <v>522</v>
      </c>
      <c r="AB7" s="4">
        <v>522</v>
      </c>
      <c r="AC7" s="7">
        <v>522</v>
      </c>
      <c r="AD7" s="7">
        <v>522</v>
      </c>
      <c r="AE7" s="7">
        <v>522</v>
      </c>
      <c r="AF7" s="7">
        <v>522</v>
      </c>
      <c r="AG7" s="19">
        <v>522</v>
      </c>
      <c r="AH7" s="19">
        <v>522</v>
      </c>
      <c r="AI7" s="23">
        <v>522</v>
      </c>
      <c r="AJ7" s="23">
        <v>522</v>
      </c>
      <c r="AK7" s="23">
        <v>522</v>
      </c>
      <c r="AL7" s="23">
        <v>522</v>
      </c>
      <c r="AM7" s="24">
        <v>522</v>
      </c>
      <c r="AN7" s="24">
        <v>522</v>
      </c>
    </row>
    <row r="8" spans="1:41" s="8" customFormat="1" x14ac:dyDescent="0.3">
      <c r="A8" s="13" t="s">
        <v>1</v>
      </c>
      <c r="B8" s="8">
        <v>13329690</v>
      </c>
      <c r="C8" s="8">
        <v>6210</v>
      </c>
      <c r="D8" s="8">
        <v>8000</v>
      </c>
      <c r="E8" s="8">
        <v>6000</v>
      </c>
      <c r="F8" s="8">
        <v>19812400</v>
      </c>
      <c r="G8" s="8">
        <v>25365</v>
      </c>
      <c r="H8" s="8">
        <v>511000</v>
      </c>
      <c r="I8" s="8">
        <v>30000</v>
      </c>
      <c r="J8" s="8">
        <v>90000</v>
      </c>
      <c r="K8" s="8">
        <v>203000</v>
      </c>
      <c r="L8" s="8">
        <v>17480</v>
      </c>
      <c r="M8" s="8">
        <v>90000</v>
      </c>
      <c r="N8" s="8">
        <v>236000</v>
      </c>
      <c r="O8" s="8">
        <v>21900</v>
      </c>
      <c r="P8" s="9">
        <v>5000</v>
      </c>
      <c r="Q8" s="8">
        <v>0</v>
      </c>
      <c r="R8" s="8">
        <v>0</v>
      </c>
      <c r="S8" s="8">
        <v>92000</v>
      </c>
      <c r="T8" s="8">
        <v>34000</v>
      </c>
      <c r="U8" s="4">
        <v>22500</v>
      </c>
      <c r="V8" s="21">
        <v>0</v>
      </c>
      <c r="W8" s="8">
        <v>35000000</v>
      </c>
      <c r="X8" s="8">
        <v>8200</v>
      </c>
      <c r="Y8" s="8">
        <v>439000</v>
      </c>
      <c r="Z8" s="8">
        <v>31800</v>
      </c>
      <c r="AA8" s="8">
        <v>85000</v>
      </c>
      <c r="AB8" s="8">
        <v>109000</v>
      </c>
      <c r="AC8" s="8">
        <v>636000</v>
      </c>
      <c r="AD8" s="8">
        <v>26800</v>
      </c>
      <c r="AE8" s="8">
        <v>68300</v>
      </c>
      <c r="AF8" s="8">
        <v>70000</v>
      </c>
      <c r="AG8" s="8">
        <v>3000</v>
      </c>
      <c r="AH8" s="8">
        <v>21200</v>
      </c>
      <c r="AI8" s="8">
        <v>102000</v>
      </c>
      <c r="AJ8" s="8">
        <v>3000</v>
      </c>
      <c r="AK8" s="8">
        <v>9800</v>
      </c>
      <c r="AL8" s="8">
        <v>30000</v>
      </c>
      <c r="AM8" s="8">
        <v>803000</v>
      </c>
      <c r="AN8" s="8">
        <v>15000</v>
      </c>
    </row>
    <row r="9" spans="1:41" s="7" customFormat="1" x14ac:dyDescent="0.3">
      <c r="A9" s="12" t="s">
        <v>2</v>
      </c>
      <c r="B9" s="7">
        <v>0.6</v>
      </c>
      <c r="C9" s="7">
        <v>0.7</v>
      </c>
      <c r="D9" s="7">
        <v>0.8</v>
      </c>
      <c r="E9" s="7">
        <v>0.5</v>
      </c>
      <c r="F9" s="7">
        <v>0.6</v>
      </c>
      <c r="G9" s="7">
        <v>0.8</v>
      </c>
      <c r="H9" s="7">
        <v>0.7</v>
      </c>
      <c r="I9" s="7">
        <v>0.8</v>
      </c>
      <c r="J9" s="7">
        <v>0.5</v>
      </c>
      <c r="K9" s="7">
        <v>0.7</v>
      </c>
      <c r="L9" s="7">
        <v>0.8</v>
      </c>
      <c r="M9" s="7">
        <v>0.5</v>
      </c>
      <c r="N9" s="7">
        <v>0.7</v>
      </c>
      <c r="O9" s="7">
        <v>0.5</v>
      </c>
      <c r="P9" s="4">
        <v>0.5</v>
      </c>
      <c r="Q9" s="7">
        <v>0.5</v>
      </c>
      <c r="R9" s="7">
        <v>0.7</v>
      </c>
      <c r="S9" s="7">
        <v>0.7</v>
      </c>
      <c r="T9" s="4">
        <v>0.7</v>
      </c>
      <c r="U9" s="4">
        <v>0.8</v>
      </c>
      <c r="V9" s="4">
        <v>0.8</v>
      </c>
      <c r="W9" s="7">
        <v>0.7</v>
      </c>
      <c r="X9" s="7">
        <v>0.8</v>
      </c>
      <c r="Y9" s="7">
        <v>0.7</v>
      </c>
      <c r="Z9" s="7">
        <v>0.5</v>
      </c>
      <c r="AA9" s="4">
        <v>0.7</v>
      </c>
      <c r="AB9" s="4">
        <v>0.5</v>
      </c>
      <c r="AC9" s="7">
        <v>0.7</v>
      </c>
      <c r="AD9" s="7">
        <v>0.8</v>
      </c>
      <c r="AE9" s="7">
        <v>0.5</v>
      </c>
      <c r="AF9" s="7">
        <v>0.7</v>
      </c>
      <c r="AG9" s="7">
        <v>0.8</v>
      </c>
      <c r="AH9" s="7">
        <v>0.5</v>
      </c>
      <c r="AI9" s="23">
        <v>0.7</v>
      </c>
      <c r="AJ9" s="23">
        <v>0.8</v>
      </c>
      <c r="AK9" s="23">
        <v>0.5</v>
      </c>
      <c r="AL9" s="23">
        <v>0.6</v>
      </c>
      <c r="AM9" s="24">
        <v>0.7</v>
      </c>
      <c r="AN9" s="24">
        <v>0.8</v>
      </c>
    </row>
    <row r="10" spans="1:41" s="10" customFormat="1" x14ac:dyDescent="0.3">
      <c r="A10" s="14" t="s">
        <v>3</v>
      </c>
      <c r="B10" s="10">
        <v>783</v>
      </c>
      <c r="C10" s="10">
        <v>0</v>
      </c>
      <c r="D10" s="10">
        <v>1</v>
      </c>
      <c r="E10" s="10">
        <v>0</v>
      </c>
      <c r="F10" s="10">
        <v>5290</v>
      </c>
      <c r="G10" s="10">
        <f>125*Sheet2!B1</f>
        <v>93.212500000000006</v>
      </c>
      <c r="H10" s="10">
        <v>0</v>
      </c>
      <c r="I10" s="10">
        <v>55.9</v>
      </c>
      <c r="J10" s="10">
        <v>170</v>
      </c>
      <c r="K10" s="10">
        <v>0</v>
      </c>
      <c r="L10" s="10">
        <v>55.9</v>
      </c>
      <c r="M10" s="10">
        <v>170</v>
      </c>
      <c r="N10" s="10">
        <v>0</v>
      </c>
      <c r="O10" s="10">
        <f>10*Sheet2!B1</f>
        <v>7.4570000000000007</v>
      </c>
      <c r="P10" s="11">
        <v>0</v>
      </c>
      <c r="Q10" s="10">
        <f>20*Sheet2!B1</f>
        <v>14.914000000000001</v>
      </c>
      <c r="R10" s="10">
        <v>0</v>
      </c>
      <c r="S10" s="10">
        <v>0</v>
      </c>
      <c r="T10" s="10">
        <v>0</v>
      </c>
      <c r="U10" s="4">
        <f>100*Sheet2!B$1</f>
        <v>74.570000000000007</v>
      </c>
      <c r="V10" s="4">
        <f>60*Sheet2!B$1</f>
        <v>44.742000000000004</v>
      </c>
      <c r="W10" s="10">
        <v>0</v>
      </c>
      <c r="X10" s="10">
        <f>10*0.7457</f>
        <v>7.4570000000000007</v>
      </c>
      <c r="Y10" s="10">
        <v>0</v>
      </c>
      <c r="Z10" s="10">
        <f>15*0.7547</f>
        <v>11.320500000000001</v>
      </c>
      <c r="AA10" s="10">
        <v>0</v>
      </c>
      <c r="AB10" s="10">
        <f>100*0.7457</f>
        <v>74.570000000000007</v>
      </c>
      <c r="AC10" s="10">
        <v>0</v>
      </c>
      <c r="AD10" s="10">
        <f>125*0.7457</f>
        <v>93.212500000000006</v>
      </c>
      <c r="AE10" s="10">
        <f>20*0.7457</f>
        <v>14.914000000000001</v>
      </c>
      <c r="AF10" s="10">
        <v>0</v>
      </c>
      <c r="AG10" s="10">
        <f>0.5*Sheet2!B1</f>
        <v>0.37285000000000001</v>
      </c>
      <c r="AH10" s="10">
        <v>7.4569999999999999</v>
      </c>
      <c r="AI10" s="10">
        <v>0</v>
      </c>
      <c r="AJ10" s="10">
        <f>0.5*0.7547</f>
        <v>0.37735000000000002</v>
      </c>
      <c r="AK10" s="10">
        <f>5.5*0.7457</f>
        <v>4.1013500000000001</v>
      </c>
      <c r="AL10" s="10">
        <v>0</v>
      </c>
      <c r="AM10" s="10">
        <v>0</v>
      </c>
      <c r="AN10" s="10">
        <f>125*0.7547</f>
        <v>94.337500000000006</v>
      </c>
    </row>
    <row r="11" spans="1:41" s="7" customFormat="1" x14ac:dyDescent="0.3">
      <c r="A11" s="12" t="s">
        <v>13</v>
      </c>
      <c r="B11" s="7">
        <v>1.7</v>
      </c>
      <c r="C11" s="7">
        <v>2</v>
      </c>
      <c r="D11" s="7">
        <v>2.2999999999999998</v>
      </c>
      <c r="E11" s="7">
        <v>1</v>
      </c>
      <c r="F11" s="7">
        <v>2.2000000000000002</v>
      </c>
      <c r="G11" s="7">
        <v>2.2999999999999998</v>
      </c>
      <c r="H11" s="7">
        <v>2</v>
      </c>
      <c r="I11" s="7">
        <v>1.7</v>
      </c>
      <c r="J11" s="7">
        <v>1.5</v>
      </c>
      <c r="K11" s="7">
        <v>2</v>
      </c>
      <c r="L11" s="7">
        <v>1.7</v>
      </c>
      <c r="M11" s="7">
        <v>1.5</v>
      </c>
      <c r="N11" s="7">
        <v>2</v>
      </c>
      <c r="O11" s="7">
        <v>1.5</v>
      </c>
      <c r="P11" s="4">
        <v>1</v>
      </c>
      <c r="Q11" s="7">
        <v>1.5</v>
      </c>
      <c r="R11" s="7">
        <v>2</v>
      </c>
      <c r="S11" s="7">
        <v>2.2000000000000002</v>
      </c>
      <c r="T11" s="4">
        <v>2.2000000000000002</v>
      </c>
      <c r="U11" s="4">
        <v>2.2999999999999998</v>
      </c>
      <c r="V11" s="4">
        <v>2.2999999999999998</v>
      </c>
      <c r="W11" s="7">
        <v>1.7</v>
      </c>
      <c r="X11" s="7">
        <v>2.2999999999999998</v>
      </c>
      <c r="Y11" s="7">
        <v>1.8</v>
      </c>
      <c r="Z11" s="7">
        <v>1.5</v>
      </c>
      <c r="AA11" s="7">
        <v>2.2000000000000002</v>
      </c>
      <c r="AB11" s="7">
        <v>1.7</v>
      </c>
      <c r="AC11" s="7">
        <v>1.8</v>
      </c>
      <c r="AD11" s="7">
        <v>2.2999999999999998</v>
      </c>
      <c r="AE11" s="7">
        <v>1.5</v>
      </c>
      <c r="AF11" s="7">
        <v>2.6</v>
      </c>
      <c r="AG11" s="7">
        <v>3.1</v>
      </c>
      <c r="AH11" s="7">
        <v>1.5</v>
      </c>
      <c r="AI11" s="23">
        <v>1.8</v>
      </c>
      <c r="AJ11" s="23">
        <v>3.1</v>
      </c>
      <c r="AK11" s="23">
        <v>1.5</v>
      </c>
      <c r="AL11" s="23">
        <v>1.7</v>
      </c>
      <c r="AM11" s="24">
        <v>1.8</v>
      </c>
      <c r="AN11" s="24">
        <v>1.7</v>
      </c>
    </row>
    <row r="12" spans="1:41" x14ac:dyDescent="0.3">
      <c r="A12" s="12" t="s">
        <v>33</v>
      </c>
      <c r="B12" s="27" t="b">
        <v>0</v>
      </c>
      <c r="C12" s="27" t="b">
        <v>0</v>
      </c>
      <c r="D12" s="27" t="b">
        <v>0</v>
      </c>
      <c r="E12" s="27" t="b">
        <v>0</v>
      </c>
      <c r="F12" s="27" t="b">
        <v>0</v>
      </c>
      <c r="G12" s="27" t="b">
        <v>0</v>
      </c>
      <c r="H12" s="27" t="b">
        <v>0</v>
      </c>
      <c r="I12" s="27" t="b">
        <v>0</v>
      </c>
      <c r="J12" s="27" t="b">
        <v>0</v>
      </c>
      <c r="K12" s="27" t="b">
        <v>0</v>
      </c>
      <c r="L12" s="27" t="b">
        <v>0</v>
      </c>
      <c r="M12" s="27" t="b">
        <v>0</v>
      </c>
      <c r="N12" s="27" t="b">
        <v>0</v>
      </c>
      <c r="O12" s="27" t="b">
        <v>0</v>
      </c>
      <c r="P12" s="27" t="b">
        <v>0</v>
      </c>
      <c r="Q12" s="27" t="b">
        <v>0</v>
      </c>
      <c r="R12" s="27" t="b">
        <v>0</v>
      </c>
      <c r="S12" s="27" t="b">
        <v>0</v>
      </c>
      <c r="T12" s="27" t="b">
        <v>0</v>
      </c>
      <c r="U12" s="27" t="b">
        <v>0</v>
      </c>
      <c r="V12" s="27" t="b">
        <v>0</v>
      </c>
      <c r="W12" s="27" t="b">
        <v>0</v>
      </c>
      <c r="X12" s="27" t="b">
        <v>0</v>
      </c>
      <c r="Y12" s="27" t="b">
        <v>0</v>
      </c>
      <c r="Z12" s="27" t="b">
        <v>0</v>
      </c>
      <c r="AA12" s="27" t="b">
        <v>0</v>
      </c>
      <c r="AB12" s="27" t="b">
        <v>0</v>
      </c>
      <c r="AC12" s="27" t="b">
        <v>0</v>
      </c>
      <c r="AD12" s="27" t="b">
        <v>0</v>
      </c>
      <c r="AE12" s="27" t="b">
        <v>0</v>
      </c>
      <c r="AF12" s="27" t="b">
        <v>0</v>
      </c>
      <c r="AG12" s="27" t="b">
        <v>0</v>
      </c>
      <c r="AH12" s="27" t="b">
        <v>0</v>
      </c>
      <c r="AI12" s="27" t="b">
        <v>0</v>
      </c>
      <c r="AJ12" s="27" t="b">
        <v>0</v>
      </c>
      <c r="AK12" s="27" t="b">
        <v>0</v>
      </c>
      <c r="AL12" s="27" t="b">
        <v>0</v>
      </c>
      <c r="AM12" s="27" t="b">
        <v>0</v>
      </c>
      <c r="AN12" s="27" t="b">
        <v>0</v>
      </c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</sheetData>
  <mergeCells count="10">
    <mergeCell ref="C1:D1"/>
    <mergeCell ref="N1:O1"/>
    <mergeCell ref="H1:J1"/>
    <mergeCell ref="Q1:R1"/>
    <mergeCell ref="AM1:AN1"/>
    <mergeCell ref="AI1:AK1"/>
    <mergeCell ref="AF1:AH1"/>
    <mergeCell ref="AC1:AE1"/>
    <mergeCell ref="X1:Z1"/>
    <mergeCell ref="K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F3C4-89A4-4732-A5BE-E6BFB0992491}">
  <dimension ref="A1"/>
  <sheetViews>
    <sheetView workbookViewId="0">
      <selection activeCell="C28" sqref="C28"/>
    </sheetView>
  </sheetViews>
  <sheetFormatPr defaultRowHeight="14.4" x14ac:dyDescent="0.3"/>
  <cols>
    <col min="1" max="1" width="8.7968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9C87-29AC-47E4-838E-3354F2B04916}">
  <dimension ref="A1:B3"/>
  <sheetViews>
    <sheetView workbookViewId="0">
      <selection activeCell="B28" sqref="B28"/>
    </sheetView>
  </sheetViews>
  <sheetFormatPr defaultRowHeight="14.4" x14ac:dyDescent="0.3"/>
  <sheetData>
    <row r="1" spans="1:2" x14ac:dyDescent="0.3">
      <c r="A1" t="s">
        <v>18</v>
      </c>
      <c r="B1">
        <v>0.74570000000000003</v>
      </c>
    </row>
    <row r="3" spans="1:2" x14ac:dyDescent="0.3">
      <c r="A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Yoel Cortes</dc:creator>
  <cp:lastModifiedBy>Yoel Cortes</cp:lastModifiedBy>
  <dcterms:created xsi:type="dcterms:W3CDTF">2019-06-16T06:42:29Z</dcterms:created>
  <dcterms:modified xsi:type="dcterms:W3CDTF">2020-01-25T10:29:33Z</dcterms:modified>
</cp:coreProperties>
</file>