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acrylic_acid_product\"/>
    </mc:Choice>
  </mc:AlternateContent>
  <xr:revisionPtr revIDLastSave="0" documentId="13_ncr:1_{084225A5-0B47-46FF-97D9-248A6CBBB34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 l="1"/>
  <c r="H4" i="1"/>
  <c r="Q4" i="1" s="1"/>
  <c r="G4" i="1"/>
  <c r="H3" i="1"/>
  <c r="Q3" i="1" s="1"/>
  <c r="G25" i="1" l="1"/>
  <c r="I25" i="1"/>
  <c r="Q25" i="1"/>
  <c r="E20" i="1"/>
  <c r="G20" i="1"/>
  <c r="H20" i="1"/>
  <c r="I20" i="1"/>
  <c r="Q19" i="1" l="1"/>
  <c r="I19" i="1"/>
  <c r="G19" i="1"/>
  <c r="I17" i="1"/>
  <c r="G17" i="1"/>
  <c r="I12" i="1" l="1"/>
  <c r="H12" i="1"/>
  <c r="Q12" i="1" s="1"/>
  <c r="G12" i="1"/>
  <c r="I11" i="1"/>
  <c r="G11" i="1"/>
  <c r="H14" i="1"/>
  <c r="Q14" i="1" s="1"/>
  <c r="G14" i="1"/>
  <c r="I14" i="1"/>
  <c r="I18" i="1"/>
  <c r="G18" i="1"/>
  <c r="Q10" i="1" l="1"/>
  <c r="Q28" i="1"/>
  <c r="I28" i="1"/>
  <c r="G28" i="1"/>
  <c r="I29" i="1"/>
  <c r="Q27" i="1"/>
  <c r="G27" i="1"/>
  <c r="Q26" i="1"/>
  <c r="I26" i="1"/>
  <c r="G26" i="1"/>
  <c r="G29" i="1"/>
  <c r="Q21" i="1"/>
  <c r="Q18" i="1"/>
  <c r="G24" i="1"/>
  <c r="G23" i="1" l="1"/>
  <c r="Q30" i="1"/>
  <c r="Q31" i="1"/>
  <c r="Q32" i="1"/>
  <c r="Q2" i="1"/>
  <c r="Q11" i="1"/>
  <c r="I32" i="1"/>
  <c r="G32" i="1"/>
  <c r="I31" i="1"/>
  <c r="G31" i="1"/>
  <c r="Q5" i="1" l="1"/>
  <c r="Q6" i="1"/>
  <c r="Q7" i="1"/>
  <c r="Q15" i="1"/>
  <c r="Q16" i="1"/>
  <c r="Q17" i="1"/>
  <c r="Q20" i="1"/>
  <c r="Q22" i="1"/>
  <c r="Q23" i="1"/>
  <c r="Q24" i="1"/>
  <c r="Q29" i="1"/>
  <c r="Q13" i="1" l="1"/>
  <c r="I7" i="1" l="1"/>
  <c r="I24" i="1"/>
  <c r="G7" i="1"/>
</calcChain>
</file>

<file path=xl/sharedStrings.xml><?xml version="1.0" encoding="utf-8"?>
<sst xmlns="http://schemas.openxmlformats.org/spreadsheetml/2006/main" count="197" uniqueCount="96">
  <si>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</si>
  <si>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</si>
  <si>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</si>
  <si>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</si>
  <si>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</si>
  <si>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</si>
  <si>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</si>
  <si>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</si>
  <si>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</si>
  <si>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</si>
  <si>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</si>
  <si>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</si>
  <si>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</si>
  <si>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</si>
  <si>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</si>
  <si>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</si>
  <si>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</si>
  <si>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</si>
  <si>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</si>
  <si>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</si>
  <si>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</si>
  <si>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</si>
  <si>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</si>
  <si>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</si>
  <si>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</si>
  <si>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</si>
  <si>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</si>
  <si>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</si>
  <si>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</si>
  <si>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feedstock.T = feedstock.T</t>
  </si>
  <si>
    <t>feedstock.price = x</t>
  </si>
  <si>
    <t>R302.CSL_loading = x</t>
  </si>
  <si>
    <t>R303.ferm_ratio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</si>
  <si>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</si>
  <si>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</si>
  <si>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</si>
  <si>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</si>
  <si>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</si>
  <si>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</si>
  <si>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</si>
  <si>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</si>
  <si>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</si>
  <si>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</si>
  <si>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</si>
  <si>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</si>
  <si>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</si>
  <si>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</si>
  <si>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T620.tau = x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</si>
  <si>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</si>
  <si>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</si>
  <si>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</si>
  <si>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</si>
  <si>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</si>
  <si>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</si>
  <si>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</si>
  <si>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</si>
  <si>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</si>
  <si>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Upgrading</t>
  </si>
  <si>
    <t>R401.tau = x</t>
  </si>
  <si>
    <t>R402.tau = x</t>
  </si>
  <si>
    <t>Magnesium chloride unit price</t>
  </si>
  <si>
    <t>Zinc sulfate unit price</t>
  </si>
  <si>
    <t>Lime unit price</t>
  </si>
  <si>
    <t>Sulfuric acid unit price</t>
  </si>
  <si>
    <t>TiO2 catalyst unit price</t>
  </si>
  <si>
    <t>Fermentation magnesium chloride loading</t>
  </si>
  <si>
    <t>Fermentation zinc sulfate loading</t>
  </si>
  <si>
    <t>Fermentation CO2 sparging rate safety factor</t>
  </si>
  <si>
    <t>Fermentation I. orientalis yield</t>
  </si>
  <si>
    <t>Product acrylic acid storage time</t>
  </si>
  <si>
    <t>Acidulation reaction time</t>
  </si>
  <si>
    <t>Dehydration reaction time</t>
  </si>
  <si>
    <t>Dehydration feed HP weight fraction</t>
  </si>
  <si>
    <t>wt%</t>
  </si>
  <si>
    <t>M402.HP_wt_frac = x</t>
  </si>
  <si>
    <t>Dehydration conversion</t>
  </si>
  <si>
    <t>R402.dehydration_reactions[0].X = x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</si>
  <si>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</si>
  <si>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</si>
  <si>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</si>
  <si>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</si>
  <si>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</si>
  <si>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</si>
  <si>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makeup_TiO2_catalyst.price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</si>
  <si>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</si>
  <si>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</si>
  <si>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</si>
  <si>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</si>
  <si>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</si>
  <si>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</si>
  <si>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</si>
  <si>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</si>
  <si>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Load statement</t>
  </si>
  <si>
    <t>Feedstock capacity</t>
  </si>
  <si>
    <t>kg/h</t>
  </si>
  <si>
    <t>feedstock.F_mass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</si>
</sst>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="90" zoomScaleNormal="90" workbookViewId="0">
      <selection activeCell="D25" sqref="D25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35</v>
      </c>
      <c r="K1" s="2" t="s">
        <v>92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29</v>
      </c>
      <c r="Q2">
        <f>IF(E2=H2, 1, IF(F2=$F$2, 1, 0))</f>
        <v>1</v>
      </c>
    </row>
    <row r="3" spans="1:17" s="5" customFormat="1" x14ac:dyDescent="0.35">
      <c r="A3" s="4" t="s">
        <v>48</v>
      </c>
      <c r="B3" s="4" t="s">
        <v>7</v>
      </c>
      <c r="C3" s="4" t="s">
        <v>26</v>
      </c>
      <c r="D3" s="4" t="s">
        <v>50</v>
      </c>
      <c r="E3" s="4">
        <v>180</v>
      </c>
      <c r="F3" s="4" t="s">
        <v>38</v>
      </c>
      <c r="G3" s="4">
        <v>120</v>
      </c>
      <c r="H3" s="4">
        <f>E3</f>
        <v>180</v>
      </c>
      <c r="I3" s="4">
        <v>240</v>
      </c>
      <c r="J3" s="4"/>
      <c r="K3" s="4" t="s">
        <v>49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38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30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38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44</v>
      </c>
      <c r="Q5">
        <f t="shared" ref="Q5:Q29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38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33</v>
      </c>
      <c r="Q6">
        <f t="shared" si="1"/>
        <v>1</v>
      </c>
    </row>
    <row r="7" spans="1:17" x14ac:dyDescent="0.35">
      <c r="A7" s="3" t="s">
        <v>41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42</v>
      </c>
      <c r="Q7">
        <f t="shared" si="1"/>
        <v>1</v>
      </c>
    </row>
    <row r="8" spans="1:17" x14ac:dyDescent="0.35">
      <c r="A8" s="3" t="s">
        <v>60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61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62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38</v>
      </c>
      <c r="G10" s="3">
        <v>0.17499999999999999</v>
      </c>
      <c r="H10" s="3">
        <v>0.28599999999999998</v>
      </c>
      <c r="I10" s="3">
        <v>0.315</v>
      </c>
      <c r="J10" s="3"/>
      <c r="K10" s="3" t="s">
        <v>81</v>
      </c>
      <c r="Q10">
        <f t="shared" si="1"/>
        <v>1</v>
      </c>
    </row>
    <row r="11" spans="1:17" x14ac:dyDescent="0.35">
      <c r="A11" s="3" t="s">
        <v>63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38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82</v>
      </c>
      <c r="Q11">
        <f t="shared" si="1"/>
        <v>1</v>
      </c>
    </row>
    <row r="12" spans="1:17" x14ac:dyDescent="0.35">
      <c r="A12" s="3" t="s">
        <v>64</v>
      </c>
      <c r="B12" s="3" t="s">
        <v>7</v>
      </c>
      <c r="C12" s="3" t="s">
        <v>26</v>
      </c>
      <c r="D12" s="3" t="s">
        <v>10</v>
      </c>
      <c r="E12" s="3">
        <v>2.5649999999999999</v>
      </c>
      <c r="F12" s="3" t="s">
        <v>38</v>
      </c>
      <c r="G12" s="3">
        <f>E12*0.9</f>
        <v>2.3085</v>
      </c>
      <c r="H12" s="3">
        <f>E12</f>
        <v>2.5649999999999999</v>
      </c>
      <c r="I12" s="3">
        <f>E12*1.1</f>
        <v>2.8215000000000003</v>
      </c>
      <c r="J12" s="3"/>
      <c r="K12" s="3" t="s">
        <v>83</v>
      </c>
      <c r="Q12">
        <f t="shared" ref="Q12" si="2">IF(E12=H12, 1, IF(F12=$F$2, 1, 0))</f>
        <v>1</v>
      </c>
    </row>
    <row r="13" spans="1:17" x14ac:dyDescent="0.35">
      <c r="A13" s="3" t="s">
        <v>80</v>
      </c>
      <c r="B13" s="3" t="s">
        <v>7</v>
      </c>
      <c r="C13" s="3" t="s">
        <v>26</v>
      </c>
      <c r="D13" s="3" t="s">
        <v>10</v>
      </c>
      <c r="E13" s="3">
        <v>0</v>
      </c>
      <c r="F13" s="3" t="s">
        <v>22</v>
      </c>
      <c r="G13" s="3">
        <v>-2.8799999999999999E-2</v>
      </c>
      <c r="H13" s="3"/>
      <c r="I13" s="3">
        <v>7.7600000000000004E-3</v>
      </c>
      <c r="J13" s="3"/>
      <c r="K13" s="3" t="s">
        <v>84</v>
      </c>
      <c r="Q13">
        <f t="shared" si="1"/>
        <v>1</v>
      </c>
    </row>
    <row r="14" spans="1:17" x14ac:dyDescent="0.35">
      <c r="A14" s="3" t="s">
        <v>93</v>
      </c>
      <c r="B14" s="3" t="s">
        <v>7</v>
      </c>
      <c r="C14" s="3" t="s">
        <v>27</v>
      </c>
      <c r="D14" s="3" t="s">
        <v>94</v>
      </c>
      <c r="E14" s="3">
        <v>479343</v>
      </c>
      <c r="F14" s="3" t="s">
        <v>38</v>
      </c>
      <c r="G14">
        <f>E14*0.8</f>
        <v>383474.4</v>
      </c>
      <c r="H14" s="3">
        <f>E14</f>
        <v>479343</v>
      </c>
      <c r="I14" s="3">
        <f>E14*1.2</f>
        <v>575211.6</v>
      </c>
      <c r="J14" s="3"/>
      <c r="K14" s="3" t="s">
        <v>95</v>
      </c>
      <c r="Q14">
        <f t="shared" si="1"/>
        <v>1</v>
      </c>
    </row>
    <row r="15" spans="1:17" x14ac:dyDescent="0.35">
      <c r="A15" s="3" t="s">
        <v>51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54</v>
      </c>
      <c r="Q15">
        <f t="shared" si="1"/>
        <v>1</v>
      </c>
    </row>
    <row r="16" spans="1:17" x14ac:dyDescent="0.35">
      <c r="A16" s="3" t="s">
        <v>52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53</v>
      </c>
      <c r="Q16">
        <f t="shared" si="1"/>
        <v>1</v>
      </c>
    </row>
    <row r="17" spans="1:17" x14ac:dyDescent="0.35">
      <c r="A17" s="3" t="s">
        <v>39</v>
      </c>
      <c r="B17" s="3" t="s">
        <v>40</v>
      </c>
      <c r="C17" s="3" t="s">
        <v>27</v>
      </c>
      <c r="D17" s="3" t="s">
        <v>12</v>
      </c>
      <c r="E17" s="3">
        <v>23</v>
      </c>
      <c r="F17" s="3" t="s">
        <v>22</v>
      </c>
      <c r="G17" s="3">
        <f>0.8*E17</f>
        <v>18.400000000000002</v>
      </c>
      <c r="H17" s="3"/>
      <c r="I17" s="3">
        <f>1.2*E17</f>
        <v>27.599999999999998</v>
      </c>
      <c r="J17" s="6"/>
      <c r="K17" s="3" t="s">
        <v>31</v>
      </c>
      <c r="Q17">
        <f t="shared" si="1"/>
        <v>1</v>
      </c>
    </row>
    <row r="18" spans="1:17" s="5" customFormat="1" x14ac:dyDescent="0.35">
      <c r="A18" s="4" t="s">
        <v>65</v>
      </c>
      <c r="B18" s="4" t="s">
        <v>40</v>
      </c>
      <c r="C18" s="4" t="s">
        <v>27</v>
      </c>
      <c r="D18" s="4" t="s">
        <v>12</v>
      </c>
      <c r="E18" s="4">
        <v>0.20300000000000001</v>
      </c>
      <c r="F18" s="4" t="s">
        <v>22</v>
      </c>
      <c r="G18" s="4">
        <f>E18*0.08</f>
        <v>1.6240000000000001E-2</v>
      </c>
      <c r="H18" s="4"/>
      <c r="I18" s="4">
        <f>E18*1.2</f>
        <v>0.24360000000000001</v>
      </c>
      <c r="J18" s="4"/>
      <c r="K18" s="4" t="s">
        <v>78</v>
      </c>
      <c r="Q18" s="5">
        <f t="shared" ref="Q18:Q19" si="3">IF(E18=H18, 1, IF(F18=$F$2, 1, 0))</f>
        <v>1</v>
      </c>
    </row>
    <row r="19" spans="1:17" s="5" customFormat="1" x14ac:dyDescent="0.35">
      <c r="A19" s="4" t="s">
        <v>66</v>
      </c>
      <c r="B19" s="4" t="s">
        <v>40</v>
      </c>
      <c r="C19" s="4" t="s">
        <v>27</v>
      </c>
      <c r="D19" s="4" t="s">
        <v>12</v>
      </c>
      <c r="E19" s="4">
        <v>6.6E-3</v>
      </c>
      <c r="F19" s="4" t="s">
        <v>22</v>
      </c>
      <c r="G19" s="4">
        <f>E19*0.08</f>
        <v>5.2800000000000004E-4</v>
      </c>
      <c r="H19" s="4"/>
      <c r="I19" s="4">
        <f>E19*1.2</f>
        <v>7.92E-3</v>
      </c>
      <c r="J19" s="4"/>
      <c r="K19" s="4" t="s">
        <v>77</v>
      </c>
      <c r="Q19" s="5">
        <f t="shared" si="3"/>
        <v>1</v>
      </c>
    </row>
    <row r="20" spans="1:17" s="5" customFormat="1" x14ac:dyDescent="0.35">
      <c r="A20" s="4" t="s">
        <v>88</v>
      </c>
      <c r="B20" s="4" t="s">
        <v>40</v>
      </c>
      <c r="C20" s="4" t="s">
        <v>27</v>
      </c>
      <c r="D20" s="4" t="s">
        <v>89</v>
      </c>
      <c r="E20" s="4">
        <f>0.2425/2</f>
        <v>0.12125</v>
      </c>
      <c r="F20" s="4" t="s">
        <v>38</v>
      </c>
      <c r="G20" s="4">
        <f>E20*0.8</f>
        <v>9.7000000000000003E-2</v>
      </c>
      <c r="H20" s="4">
        <f>E20</f>
        <v>0.12125</v>
      </c>
      <c r="I20" s="4">
        <f>E20*1.2</f>
        <v>0.14549999999999999</v>
      </c>
      <c r="J20" s="4"/>
      <c r="K20" s="4" t="s">
        <v>90</v>
      </c>
      <c r="Q20" s="5">
        <f t="shared" si="1"/>
        <v>1</v>
      </c>
    </row>
    <row r="21" spans="1:17" x14ac:dyDescent="0.35">
      <c r="A21" s="3" t="s">
        <v>55</v>
      </c>
      <c r="B21" s="3" t="s">
        <v>40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56</v>
      </c>
      <c r="Q21">
        <f t="shared" ref="Q21" si="4">IF(E21=H21, 1, IF(F21=$F$2, 1, 0))</f>
        <v>1</v>
      </c>
    </row>
    <row r="22" spans="1:17" x14ac:dyDescent="0.35">
      <c r="A22" s="3" t="s">
        <v>67</v>
      </c>
      <c r="B22" s="3" t="s">
        <v>40</v>
      </c>
      <c r="C22" s="3" t="s">
        <v>27</v>
      </c>
      <c r="D22" s="3" t="s">
        <v>91</v>
      </c>
      <c r="E22" s="3">
        <v>2</v>
      </c>
      <c r="F22" s="3" t="s">
        <v>22</v>
      </c>
      <c r="G22" s="3">
        <v>1</v>
      </c>
      <c r="H22" s="3"/>
      <c r="I22" s="3">
        <v>3</v>
      </c>
      <c r="J22" s="3"/>
      <c r="K22" s="3" t="s">
        <v>79</v>
      </c>
      <c r="Q22">
        <f t="shared" si="1"/>
        <v>1</v>
      </c>
    </row>
    <row r="23" spans="1:17" x14ac:dyDescent="0.35">
      <c r="A23" s="3" t="s">
        <v>19</v>
      </c>
      <c r="B23" s="3" t="s">
        <v>40</v>
      </c>
      <c r="C23" s="3" t="s">
        <v>27</v>
      </c>
      <c r="D23" s="3" t="s">
        <v>91</v>
      </c>
      <c r="E23" s="3">
        <v>0.95</v>
      </c>
      <c r="F23" s="3" t="s">
        <v>22</v>
      </c>
      <c r="G23" s="3">
        <f>1-2*(1-E23)</f>
        <v>0.89999999999999991</v>
      </c>
      <c r="H23" s="3"/>
      <c r="I23" s="3">
        <v>1</v>
      </c>
      <c r="J23" s="3"/>
      <c r="K23" s="3" t="s">
        <v>32</v>
      </c>
      <c r="Q23">
        <f t="shared" si="1"/>
        <v>1</v>
      </c>
    </row>
    <row r="24" spans="1:17" s="5" customFormat="1" x14ac:dyDescent="0.35">
      <c r="A24" s="4" t="s">
        <v>36</v>
      </c>
      <c r="B24" s="4" t="s">
        <v>40</v>
      </c>
      <c r="C24" s="4" t="s">
        <v>27</v>
      </c>
      <c r="D24" s="4" t="s">
        <v>91</v>
      </c>
      <c r="E24" s="4">
        <v>0.01</v>
      </c>
      <c r="F24" s="4" t="s">
        <v>22</v>
      </c>
      <c r="G24" s="4">
        <f>0.9*E24</f>
        <v>9.0000000000000011E-3</v>
      </c>
      <c r="H24" s="4"/>
      <c r="I24" s="4">
        <f>1.1*E24</f>
        <v>1.1000000000000001E-2</v>
      </c>
      <c r="J24" s="4"/>
      <c r="K24" s="4" t="s">
        <v>37</v>
      </c>
      <c r="Q24" s="5">
        <f t="shared" si="1"/>
        <v>1</v>
      </c>
    </row>
    <row r="25" spans="1:17" s="5" customFormat="1" x14ac:dyDescent="0.35">
      <c r="A25" s="4" t="s">
        <v>68</v>
      </c>
      <c r="B25" s="4" t="s">
        <v>40</v>
      </c>
      <c r="C25" s="4" t="s">
        <v>27</v>
      </c>
      <c r="D25" s="4" t="s">
        <v>20</v>
      </c>
      <c r="E25" s="4">
        <v>0.245</v>
      </c>
      <c r="F25" s="4" t="s">
        <v>22</v>
      </c>
      <c r="G25" s="4">
        <f>E25*0.8</f>
        <v>0.19600000000000001</v>
      </c>
      <c r="H25" s="4"/>
      <c r="I25" s="4">
        <f>E25*1.2</f>
        <v>0.29399999999999998</v>
      </c>
      <c r="J25" s="4"/>
      <c r="K25" s="4" t="s">
        <v>87</v>
      </c>
      <c r="Q25" s="5">
        <f t="shared" si="1"/>
        <v>1</v>
      </c>
    </row>
    <row r="26" spans="1:17" x14ac:dyDescent="0.35">
      <c r="A26" s="3" t="s">
        <v>70</v>
      </c>
      <c r="B26" s="3" t="s">
        <v>43</v>
      </c>
      <c r="C26" s="3" t="s">
        <v>27</v>
      </c>
      <c r="D26" s="3" t="s">
        <v>15</v>
      </c>
      <c r="E26" s="3">
        <v>1</v>
      </c>
      <c r="F26" s="3" t="s">
        <v>22</v>
      </c>
      <c r="G26" s="3">
        <f>E26*0.9</f>
        <v>0.9</v>
      </c>
      <c r="H26" s="3"/>
      <c r="I26" s="3">
        <f>E26*1.1</f>
        <v>1.1000000000000001</v>
      </c>
      <c r="J26" s="3"/>
      <c r="K26" s="3" t="s">
        <v>58</v>
      </c>
      <c r="Q26">
        <f t="shared" ref="Q26:Q28" si="5">IF(E26=H26, 1, IF(F26=$F$2, 1, 0))</f>
        <v>1</v>
      </c>
    </row>
    <row r="27" spans="1:17" x14ac:dyDescent="0.35">
      <c r="A27" s="3" t="s">
        <v>72</v>
      </c>
      <c r="B27" s="3" t="s">
        <v>43</v>
      </c>
      <c r="C27" s="3" t="s">
        <v>27</v>
      </c>
      <c r="D27" s="3" t="s">
        <v>73</v>
      </c>
      <c r="E27" s="3">
        <v>0.3</v>
      </c>
      <c r="F27" s="3" t="s">
        <v>22</v>
      </c>
      <c r="G27" s="3">
        <f>E27*0.9</f>
        <v>0.27</v>
      </c>
      <c r="H27" s="3"/>
      <c r="I27" s="3">
        <v>0.35</v>
      </c>
      <c r="J27" s="3"/>
      <c r="K27" s="3" t="s">
        <v>74</v>
      </c>
      <c r="Q27">
        <f t="shared" si="5"/>
        <v>1</v>
      </c>
    </row>
    <row r="28" spans="1:17" x14ac:dyDescent="0.35">
      <c r="A28" s="3" t="s">
        <v>75</v>
      </c>
      <c r="B28" s="3" t="s">
        <v>57</v>
      </c>
      <c r="C28" s="3" t="s">
        <v>27</v>
      </c>
      <c r="D28" s="3" t="s">
        <v>20</v>
      </c>
      <c r="E28" s="3">
        <v>0.8</v>
      </c>
      <c r="F28" s="3" t="s">
        <v>22</v>
      </c>
      <c r="G28" s="3">
        <f>E28*0.9</f>
        <v>0.72000000000000008</v>
      </c>
      <c r="H28" s="3"/>
      <c r="I28" s="3">
        <f>E28*1.1</f>
        <v>0.88000000000000012</v>
      </c>
      <c r="J28" s="3"/>
      <c r="K28" s="3" t="s">
        <v>76</v>
      </c>
      <c r="Q28">
        <f t="shared" si="5"/>
        <v>1</v>
      </c>
    </row>
    <row r="29" spans="1:17" x14ac:dyDescent="0.35">
      <c r="A29" s="3" t="s">
        <v>71</v>
      </c>
      <c r="B29" s="3" t="s">
        <v>57</v>
      </c>
      <c r="C29" s="3" t="s">
        <v>27</v>
      </c>
      <c r="D29" s="3" t="s">
        <v>15</v>
      </c>
      <c r="E29" s="3">
        <v>38.229999999999997</v>
      </c>
      <c r="F29" s="3" t="s">
        <v>22</v>
      </c>
      <c r="G29" s="3">
        <f>E29*0.9</f>
        <v>34.406999999999996</v>
      </c>
      <c r="H29" s="3"/>
      <c r="I29" s="3">
        <f>E29*1.1</f>
        <v>42.052999999999997</v>
      </c>
      <c r="J29" s="3"/>
      <c r="K29" s="3" t="s">
        <v>59</v>
      </c>
      <c r="Q29">
        <f t="shared" si="1"/>
        <v>1</v>
      </c>
    </row>
    <row r="30" spans="1:17" x14ac:dyDescent="0.35">
      <c r="A30" s="3" t="s">
        <v>69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38</v>
      </c>
      <c r="G30" s="3">
        <v>134.4</v>
      </c>
      <c r="H30" s="3">
        <v>168</v>
      </c>
      <c r="I30" s="3">
        <v>201.6</v>
      </c>
      <c r="J30" s="3"/>
      <c r="K30" s="3" t="s">
        <v>47</v>
      </c>
      <c r="Q30">
        <f t="shared" ref="Q30:Q32" si="6">IF(E30=H30, 1, IF(F30=$F$2, 1, 0))</f>
        <v>1</v>
      </c>
    </row>
    <row r="31" spans="1:17" x14ac:dyDescent="0.35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34</v>
      </c>
      <c r="Q31">
        <f t="shared" si="6"/>
        <v>1</v>
      </c>
    </row>
    <row r="32" spans="1:17" x14ac:dyDescent="0.35">
      <c r="A32" s="3" t="s">
        <v>45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46</v>
      </c>
      <c r="Q32">
        <f t="shared" si="6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2024-12-09T19:43:15Z</dcterms:modified>
</cp:coreProperties>
</file>