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ran\Documents\Academia\Spring 2020\BioSTEAM\Bioindustrial-Park\BioSTEAM 2.x.x\biorefineries\HP\analyses\"/>
    </mc:Choice>
  </mc:AlternateContent>
  <xr:revisionPtr revIDLastSave="0" documentId="13_ncr:1_{216A4FFD-7A82-40A9-985F-ABCD6DE320D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27" i="1" l="1"/>
  <c r="X27" i="1"/>
  <c r="W27" i="1"/>
  <c r="P17" i="1"/>
  <c r="P27" i="1"/>
  <c r="AO17" i="1"/>
  <c r="AP17" i="1"/>
  <c r="AQ17" i="1"/>
  <c r="AR17" i="1"/>
  <c r="AS17" i="1"/>
  <c r="AT17" i="1"/>
  <c r="AU17" i="1"/>
  <c r="AV17" i="1"/>
  <c r="AN17" i="1"/>
  <c r="DH17" i="1"/>
  <c r="DK17" i="1"/>
  <c r="DC17" i="1"/>
  <c r="CX17" i="1"/>
  <c r="CW17" i="1"/>
  <c r="CV17" i="1"/>
  <c r="CU17" i="1"/>
  <c r="CT17" i="1"/>
  <c r="CS17" i="1"/>
  <c r="CR17" i="1"/>
  <c r="CQ17" i="1"/>
  <c r="CP17" i="1"/>
  <c r="CO17" i="1"/>
  <c r="CN17" i="1"/>
  <c r="CM17" i="1"/>
  <c r="DJ17" i="1" s="1"/>
  <c r="DL17" i="1" s="1"/>
  <c r="CL17" i="1"/>
  <c r="CK17" i="1"/>
  <c r="CJ17" i="1"/>
  <c r="CI17" i="1"/>
  <c r="CH17" i="1"/>
  <c r="CG17" i="1"/>
  <c r="CF17" i="1"/>
  <c r="CZ17" i="1" s="1"/>
  <c r="CE17" i="1"/>
  <c r="DB17" i="1" s="1"/>
  <c r="DD17" i="1" s="1"/>
  <c r="CD17" i="1"/>
  <c r="CC17" i="1"/>
  <c r="CB17" i="1"/>
  <c r="BN17" i="1"/>
  <c r="BL17" i="1"/>
  <c r="BI17" i="1"/>
  <c r="BH17" i="1"/>
  <c r="BJ17" i="1" s="1"/>
  <c r="BF17" i="1"/>
  <c r="BE17" i="1"/>
  <c r="BD17" i="1"/>
  <c r="BC17" i="1"/>
  <c r="BB17" i="1"/>
  <c r="BA17" i="1"/>
  <c r="AZ17" i="1"/>
  <c r="AY17" i="1"/>
  <c r="AX17" i="1"/>
  <c r="AW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O17" i="1"/>
  <c r="N17" i="1"/>
  <c r="M17" i="1"/>
  <c r="L17" i="1"/>
  <c r="K17" i="1"/>
  <c r="CX14" i="1"/>
  <c r="CW14" i="1"/>
  <c r="CV14" i="1"/>
  <c r="CU14" i="1"/>
  <c r="CT14" i="1"/>
  <c r="CS14" i="1"/>
  <c r="CR14" i="1"/>
  <c r="CQ14" i="1"/>
  <c r="CP14" i="1"/>
  <c r="CO14" i="1"/>
  <c r="CN14" i="1"/>
  <c r="CM14" i="1"/>
  <c r="CL14" i="1"/>
  <c r="CK14" i="1"/>
  <c r="CJ14" i="1"/>
  <c r="CI14" i="1"/>
  <c r="CH14" i="1"/>
  <c r="CG14" i="1"/>
  <c r="CF14" i="1"/>
  <c r="CE14" i="1"/>
  <c r="CD14" i="1"/>
  <c r="CC14" i="1"/>
  <c r="CB14" i="1"/>
  <c r="N27" i="1" l="1"/>
  <c r="O27" i="1"/>
</calcChain>
</file>

<file path=xl/sharedStrings.xml><?xml version="1.0" encoding="utf-8"?>
<sst xmlns="http://schemas.openxmlformats.org/spreadsheetml/2006/main" count="141" uniqueCount="141">
  <si>
    <t>Biorefinery</t>
  </si>
  <si>
    <t>Material cost</t>
  </si>
  <si>
    <t>Product sale</t>
  </si>
  <si>
    <t>TEA</t>
  </si>
  <si>
    <t>LCA</t>
  </si>
  <si>
    <t>Minimum selling price [$/kg]</t>
  </si>
  <si>
    <t>Product yield [10^6 kg/yr]</t>
  </si>
  <si>
    <t>Product purity [%]</t>
  </si>
  <si>
    <t>Adjusted minimum selling price [$/kg]</t>
  </si>
  <si>
    <t>Adjusted product yield [10^6 kg/yr]</t>
  </si>
  <si>
    <t>Product recovery [%]</t>
  </si>
  <si>
    <t>Total capital investment [10^6 $]</t>
  </si>
  <si>
    <t>Annual operating cost [10^6 $/yr]</t>
  </si>
  <si>
    <t>Annual material cost [10^6 $/yr]</t>
  </si>
  <si>
    <t>Annual product sale [10^6 $/yr]</t>
  </si>
  <si>
    <t>Annual electricity credit [10^6 $/yr]</t>
  </si>
  <si>
    <t>feedstock_group - heating demand [MJ/kg]</t>
  </si>
  <si>
    <t>pretreatment_group - heating demand [MJ/kg]</t>
  </si>
  <si>
    <t>conversion_group - heating demand [MJ/kg]</t>
  </si>
  <si>
    <t>separation_group - heating demand [MJ/kg]</t>
  </si>
  <si>
    <t>WWT_group - heating demand [MJ/kg]</t>
  </si>
  <si>
    <t>HXN_group - heating demand [MJ/kg]</t>
  </si>
  <si>
    <t>BT_group - heating demand [MJ/kg]</t>
  </si>
  <si>
    <t>CT_group - heating demand [MJ/kg]</t>
  </si>
  <si>
    <t>facilities_no_hu_group - heating demand [MJ/kg]</t>
  </si>
  <si>
    <t>feedstock_group - cooling demand [MJ/kg]</t>
  </si>
  <si>
    <t>pretreatment_group - cooling demand [MJ/kg]</t>
  </si>
  <si>
    <t>conversion_group - cooling demand [MJ/kg]</t>
  </si>
  <si>
    <t>separation_group - cooling demand [MJ/kg]</t>
  </si>
  <si>
    <t>WWT_group - cooling demand [MJ/kg]</t>
  </si>
  <si>
    <t>HXN_group - cooling demand [MJ/kg]</t>
  </si>
  <si>
    <t>BT_group - cooling demand [MJ/kg]</t>
  </si>
  <si>
    <t>CT_group - cooling demand [MJ/kg]</t>
  </si>
  <si>
    <t>facilities_no_hu_group - cooling demand [MJ/kg]</t>
  </si>
  <si>
    <t>feedstock_group - installed equipment cost [10^6 $]</t>
  </si>
  <si>
    <t>pretreatment_group - installed equipment cost [10^6 $]</t>
  </si>
  <si>
    <t>conversion_group - installed equipment cost [10^6 $]</t>
  </si>
  <si>
    <t>separation_group - installed equipment cost [10^6 $]</t>
  </si>
  <si>
    <t>WWT_group - installed equipment cost [10^6 $]</t>
  </si>
  <si>
    <t>HXN_group - installed equipment cost [10^6 $]</t>
  </si>
  <si>
    <t>BT_group - installed equipment cost [10^6 $]</t>
  </si>
  <si>
    <t>CT_group - installed equipment cost [10^6 $]</t>
  </si>
  <si>
    <t>facilities_no_hu_group - installed equipment cost [10^6 $]</t>
  </si>
  <si>
    <t>feedstock_group - power utility demand [MW/kg]</t>
  </si>
  <si>
    <t>pretreatment_group - power utility demand [MW/kg]</t>
  </si>
  <si>
    <t>conversion_group - power utility demand [MW/kg]</t>
  </si>
  <si>
    <t>separation_group - power utility demand [MW/kg]</t>
  </si>
  <si>
    <t>WWT_group - power utility demand [MW/kg]</t>
  </si>
  <si>
    <t>HXN_group - power utility demand [MW/kg]</t>
  </si>
  <si>
    <t>BT_group - power utility demand [MW/kg]</t>
  </si>
  <si>
    <t>CT_group - power utility demand [MW/kg]</t>
  </si>
  <si>
    <t>facilities_no_hu_group - power utility demand [MW/kg]</t>
  </si>
  <si>
    <t>feedstock_group - material cost [$/kg]</t>
  </si>
  <si>
    <t>pretreatment_group - material cost [$/kg]</t>
  </si>
  <si>
    <t>conversion_group - material cost [$/kg]</t>
  </si>
  <si>
    <t>separation_group - material cost [$/kg]</t>
  </si>
  <si>
    <t>WWT_group - material cost [$/kg]</t>
  </si>
  <si>
    <t>HXN_group - material cost [$/kg]</t>
  </si>
  <si>
    <t>BT_group - material cost [$/kg]</t>
  </si>
  <si>
    <t>CT_group - material cost [$/kg]</t>
  </si>
  <si>
    <t>facilities_no_hu_group - material cost [$/kg]</t>
  </si>
  <si>
    <t>feedstock [10^6 $/yr]</t>
  </si>
  <si>
    <t>makeup_TiO2_catalyst [10^6 $/yr]</t>
  </si>
  <si>
    <t>sulfuric_acid_fresh [10^6 $/yr]</t>
  </si>
  <si>
    <t>sulfuric_acid_fresh2 [10^6 $/yr]</t>
  </si>
  <si>
    <t>ammonia_fresh [10^6 $/yr]</t>
  </si>
  <si>
    <t>CSL_fresh [10^6 $/yr]</t>
  </si>
  <si>
    <t>lime [10^6 $/yr]</t>
  </si>
  <si>
    <t>lime_fresh [10^6 $/yr]</t>
  </si>
  <si>
    <t>aerobic_caustic [10^6 $/yr]</t>
  </si>
  <si>
    <t>boilerchems [10^6 $/yr]</t>
  </si>
  <si>
    <t>hexanol_fresh [10^6 $/yr]</t>
  </si>
  <si>
    <t>system_makeup_water [10^6 $/yr]</t>
  </si>
  <si>
    <t>enzyme [10^6 $/yr]</t>
  </si>
  <si>
    <t>cooling_tower_chems [10^6 $/yr]</t>
  </si>
  <si>
    <t>AcrylicAcid [10^6 $/yr]</t>
  </si>
  <si>
    <t>ash [10^6 $/yr]</t>
  </si>
  <si>
    <t>gypsum [10^6 $/yr]</t>
  </si>
  <si>
    <t>Check [10^6 $/yr]</t>
  </si>
  <si>
    <t>Net present value [$]</t>
  </si>
  <si>
    <t>HXN energy balance error [%]</t>
  </si>
  <si>
    <t>Total GWP [kg CO2-eq/kg]</t>
  </si>
  <si>
    <t>Total FEC [MJ/kg]</t>
  </si>
  <si>
    <t>GWP - H2SO4 [kg CO2/kg]</t>
  </si>
  <si>
    <t>GWP - NaOH [kg CO2/kg]</t>
  </si>
  <si>
    <t>GWP - AmmoniumHydroxide [kg CO2/kg]</t>
  </si>
  <si>
    <t>GWP - CalciumDihydroxide [kg CO2/kg]</t>
  </si>
  <si>
    <t>GWP - Hexanol [kg CO2/kg]</t>
  </si>
  <si>
    <t>GWP - Enzyme [kg CO2/kg]</t>
  </si>
  <si>
    <t>GWP - TiO2 [kg CO2/kg]</t>
  </si>
  <si>
    <t>GWP - CSL [kg CO2/kg]</t>
  </si>
  <si>
    <t>FEC - H2SO4 [kg CO2/kg]</t>
  </si>
  <si>
    <t>FEC - NaOH [kg CO2/kg]</t>
  </si>
  <si>
    <t>FEC - AmmoniumHydroxide [kg CO2/kg]</t>
  </si>
  <si>
    <t>FEC - CalciumDihydroxide [kg CO2/kg]</t>
  </si>
  <si>
    <t>FEC - Hexanol [kg CO2/kg]</t>
  </si>
  <si>
    <t>FEC - Enzyme [kg CO2/kg]</t>
  </si>
  <si>
    <t>FEC - TiO2 [kg CO2/kg]</t>
  </si>
  <si>
    <t>FEC - CSL [kg CO2/kg]</t>
  </si>
  <si>
    <t>GWP - natural gas [kg CO2/kg]</t>
  </si>
  <si>
    <t>FEC - natural gas [MJ/kg]</t>
  </si>
  <si>
    <t>GWP - electricity, net [kg CO2/kg]</t>
  </si>
  <si>
    <t>FEC - electricity, net [MJ/kg]</t>
  </si>
  <si>
    <t>GWP - Feedstock GHTP [kg CO2/kg]</t>
  </si>
  <si>
    <t>FEC - Feedstock GHTP [MJ/kg]</t>
  </si>
  <si>
    <t>GWP - Other direct non-bio emmissions [kg CO2/kg]</t>
  </si>
  <si>
    <t>cGWP - System heating demand [frac]</t>
  </si>
  <si>
    <t>cGWP - System cooling demand [frac]</t>
  </si>
  <si>
    <t>cGWP - System non-cooling electricity demand [frac]</t>
  </si>
  <si>
    <t>cFEC - System heating demand [frac]</t>
  </si>
  <si>
    <t>cFEC - System cooling demand [frac]</t>
  </si>
  <si>
    <t>cFEC - System non-cooling electricity demand [frac]</t>
  </si>
  <si>
    <t>cVOC - System heating demand [frac]</t>
  </si>
  <si>
    <t>cVOC - System cooling demand [frac]</t>
  </si>
  <si>
    <t>cVOC - System non-cooling electricity demand [frac]</t>
  </si>
  <si>
    <t>Turbogenerator - installed equipment cost [10^6 $]</t>
  </si>
  <si>
    <t>initial</t>
  </si>
  <si>
    <t>end</t>
  </si>
  <si>
    <t>heating</t>
  </si>
  <si>
    <t>cooling</t>
  </si>
  <si>
    <t>installed cost</t>
  </si>
  <si>
    <t>power</t>
  </si>
  <si>
    <t>material</t>
  </si>
  <si>
    <t>total material cost as fraction of MPSP</t>
  </si>
  <si>
    <t>neutralization lime cost as fraction of total material cost</t>
  </si>
  <si>
    <t>acidulation H2SO4 cost as fraction of total material cost</t>
  </si>
  <si>
    <t>product inhibition management material cost as fraction of total material cost</t>
  </si>
  <si>
    <t>feedstock cost as fraction of total material cost</t>
  </si>
  <si>
    <t>hexanol cost as fraction of total material cost</t>
  </si>
  <si>
    <t>neutralization lime GWP as fraction of total material GWP</t>
  </si>
  <si>
    <t>acidulation H2SO4 GWP as fraction of total material GWP</t>
  </si>
  <si>
    <t>product inhibition management material GWP as fraction of total material GWP</t>
  </si>
  <si>
    <t>neutralization lime FEC as fraction of total material FEC</t>
  </si>
  <si>
    <t>acidulation H2SO4 FEC as fraction of total material FEC</t>
  </si>
  <si>
    <t>product inhibition management material FEC as fraction of total material FEC</t>
  </si>
  <si>
    <t>turbogenerator - installed cost</t>
  </si>
  <si>
    <t>HXN heating savings (w.r.t. total positive heating demand)</t>
  </si>
  <si>
    <t>HXN cooling savings (w.r.t. total positive heating demand)</t>
  </si>
  <si>
    <t>W.r.t. total positive heating demand</t>
  </si>
  <si>
    <t>W.r.t. total positive cooling demand</t>
  </si>
  <si>
    <t>Breakdowns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</si>
</sst>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8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  <xf numFmtId="0" fontId="1" fillId="0" borderId="0" xfId="0" applyFont="1" applyAlignment="1">
      <alignment wrapText="1"/>
    </xf>
    <xf numFmtId="0" fontId="1" fillId="0" borderId="0" xfId="0" applyFont="1" applyAlignment="1">
      <alignment horizontal="right"/>
    </xf>
    <xf numFmtId="10" fontId="1" fillId="0" borderId="0" xfId="0" applyNumberFormat="1" applyFont="1"/>
    <xf numFmtId="10" fontId="1" fillId="0" borderId="0" xfId="1" applyNumberFormat="1" applyFont="1"/>
    <xf numFmtId="10" fontId="1" fillId="0" borderId="2" xfId="1" applyNumberFormat="1" applyFont="1" applyBorder="1"/>
    <xf numFmtId="10" fontId="1" fillId="0" borderId="0" xfId="1" applyNumberFormat="1" applyFont="1" applyBorder="1"/>
    <xf numFmtId="10" fontId="1" fillId="0" borderId="3" xfId="1" applyNumberFormat="1" applyFont="1" applyBorder="1"/>
    <xf numFmtId="10" fontId="0" fillId="0" borderId="0" xfId="0" applyNumberFormat="1"/>
    <xf numFmtId="10" fontId="1" fillId="0" borderId="2" xfId="0" applyNumberFormat="1" applyFont="1" applyBorder="1"/>
    <xf numFmtId="0" fontId="0" fillId="0" borderId="2" xfId="0" applyBorder="1"/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top"/>
    </xf>
    <xf numFmtId="10" fontId="1" fillId="0" borderId="1" xfId="1" applyNumberFormat="1" applyFont="1" applyBorder="1" applyAlignment="1">
      <alignment horizontal="center" vertical="top"/>
    </xf>
    <xf numFmtId="10" fontId="1" fillId="0" borderId="0" xfId="0" applyNumberFormat="1" applyFont="1" applyAlignment="1">
      <alignment horizont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L37"/>
  <sheetViews>
    <sheetView tabSelected="1" topLeftCell="O16" workbookViewId="0">
      <selection activeCell="W32" sqref="W32"/>
    </sheetView>
  </sheetViews>
  <sheetFormatPr defaultRowHeight="14.4" x14ac:dyDescent="0.3"/>
  <sheetData>
    <row r="1" spans="1:116" x14ac:dyDescent="0.3">
      <c r="A1" s="1"/>
      <c r="B1" s="15" t="s">
        <v>0</v>
      </c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5" t="s">
        <v>1</v>
      </c>
      <c r="BG1" s="15"/>
      <c r="BH1" s="15"/>
      <c r="BI1" s="15"/>
      <c r="BJ1" s="15"/>
      <c r="BK1" s="15"/>
      <c r="BL1" s="15"/>
      <c r="BM1" s="15"/>
      <c r="BN1" s="15"/>
      <c r="BO1" s="15"/>
      <c r="BP1" s="15"/>
      <c r="BQ1" s="15"/>
      <c r="BR1" s="15"/>
      <c r="BS1" s="15"/>
      <c r="BT1" s="15" t="s">
        <v>2</v>
      </c>
      <c r="BU1" s="15"/>
      <c r="BV1" s="15"/>
      <c r="BW1" s="15"/>
      <c r="BX1" s="15" t="s">
        <v>3</v>
      </c>
      <c r="BY1" s="15"/>
      <c r="BZ1" s="15" t="s">
        <v>4</v>
      </c>
      <c r="CA1" s="15"/>
      <c r="CB1" s="15"/>
      <c r="CC1" s="15"/>
      <c r="CD1" s="15"/>
      <c r="CE1" s="15"/>
      <c r="CF1" s="15"/>
      <c r="CG1" s="15"/>
      <c r="CH1" s="15"/>
      <c r="CI1" s="15"/>
      <c r="CJ1" s="15"/>
      <c r="CK1" s="15"/>
      <c r="CL1" s="15"/>
      <c r="CM1" s="15"/>
      <c r="CN1" s="15"/>
      <c r="CO1" s="15"/>
      <c r="CP1" s="15"/>
      <c r="CQ1" s="15"/>
      <c r="CR1" s="15"/>
      <c r="CS1" s="15"/>
      <c r="CT1" s="15"/>
      <c r="CU1" s="15"/>
      <c r="CV1" s="15"/>
      <c r="CW1" s="15"/>
      <c r="CX1" s="15"/>
      <c r="CY1" s="15"/>
      <c r="CZ1" s="15"/>
      <c r="DA1" s="15"/>
      <c r="DB1" s="15"/>
      <c r="DC1" s="15"/>
      <c r="DD1" s="15"/>
      <c r="DE1" s="15"/>
      <c r="DF1" s="15"/>
      <c r="DG1" s="15"/>
      <c r="DH1" s="15"/>
    </row>
    <row r="2" spans="1:116" s="14" customFormat="1" ht="115.2" x14ac:dyDescent="0.3">
      <c r="A2" s="13"/>
      <c r="B2" s="13" t="s">
        <v>5</v>
      </c>
      <c r="C2" s="13" t="s">
        <v>6</v>
      </c>
      <c r="D2" s="13" t="s">
        <v>7</v>
      </c>
      <c r="E2" s="13" t="s">
        <v>8</v>
      </c>
      <c r="F2" s="13" t="s">
        <v>9</v>
      </c>
      <c r="G2" s="13" t="s">
        <v>10</v>
      </c>
      <c r="H2" s="13" t="s">
        <v>11</v>
      </c>
      <c r="I2" s="13" t="s">
        <v>12</v>
      </c>
      <c r="J2" s="13" t="s">
        <v>13</v>
      </c>
      <c r="K2" s="13" t="s">
        <v>14</v>
      </c>
      <c r="L2" s="13" t="s">
        <v>15</v>
      </c>
      <c r="M2" s="13" t="s">
        <v>16</v>
      </c>
      <c r="N2" s="13" t="s">
        <v>17</v>
      </c>
      <c r="O2" s="13" t="s">
        <v>18</v>
      </c>
      <c r="P2" s="13" t="s">
        <v>19</v>
      </c>
      <c r="Q2" s="13" t="s">
        <v>20</v>
      </c>
      <c r="R2" s="13" t="s">
        <v>21</v>
      </c>
      <c r="S2" s="13" t="s">
        <v>22</v>
      </c>
      <c r="T2" s="13" t="s">
        <v>23</v>
      </c>
      <c r="U2" s="13" t="s">
        <v>24</v>
      </c>
      <c r="V2" s="13" t="s">
        <v>25</v>
      </c>
      <c r="W2" s="13" t="s">
        <v>26</v>
      </c>
      <c r="X2" s="13" t="s">
        <v>27</v>
      </c>
      <c r="Y2" s="13" t="s">
        <v>28</v>
      </c>
      <c r="Z2" s="13" t="s">
        <v>29</v>
      </c>
      <c r="AA2" s="13" t="s">
        <v>30</v>
      </c>
      <c r="AB2" s="13" t="s">
        <v>31</v>
      </c>
      <c r="AC2" s="13" t="s">
        <v>32</v>
      </c>
      <c r="AD2" s="13" t="s">
        <v>33</v>
      </c>
      <c r="AE2" s="13" t="s">
        <v>34</v>
      </c>
      <c r="AF2" s="13" t="s">
        <v>35</v>
      </c>
      <c r="AG2" s="13" t="s">
        <v>36</v>
      </c>
      <c r="AH2" s="13" t="s">
        <v>37</v>
      </c>
      <c r="AI2" s="13" t="s">
        <v>38</v>
      </c>
      <c r="AJ2" s="13" t="s">
        <v>39</v>
      </c>
      <c r="AK2" s="13" t="s">
        <v>40</v>
      </c>
      <c r="AL2" s="13" t="s">
        <v>41</v>
      </c>
      <c r="AM2" s="13" t="s">
        <v>42</v>
      </c>
      <c r="AN2" s="13" t="s">
        <v>43</v>
      </c>
      <c r="AO2" s="13" t="s">
        <v>44</v>
      </c>
      <c r="AP2" s="13" t="s">
        <v>45</v>
      </c>
      <c r="AQ2" s="13" t="s">
        <v>46</v>
      </c>
      <c r="AR2" s="13" t="s">
        <v>47</v>
      </c>
      <c r="AS2" s="13" t="s">
        <v>48</v>
      </c>
      <c r="AT2" s="13" t="s">
        <v>49</v>
      </c>
      <c r="AU2" s="13" t="s">
        <v>50</v>
      </c>
      <c r="AV2" s="13" t="s">
        <v>51</v>
      </c>
      <c r="AW2" s="13" t="s">
        <v>52</v>
      </c>
      <c r="AX2" s="13" t="s">
        <v>53</v>
      </c>
      <c r="AY2" s="13" t="s">
        <v>54</v>
      </c>
      <c r="AZ2" s="13" t="s">
        <v>55</v>
      </c>
      <c r="BA2" s="13" t="s">
        <v>56</v>
      </c>
      <c r="BB2" s="13" t="s">
        <v>57</v>
      </c>
      <c r="BC2" s="13" t="s">
        <v>58</v>
      </c>
      <c r="BD2" s="13" t="s">
        <v>59</v>
      </c>
      <c r="BE2" s="13" t="s">
        <v>60</v>
      </c>
      <c r="BF2" s="13" t="s">
        <v>61</v>
      </c>
      <c r="BG2" s="13" t="s">
        <v>62</v>
      </c>
      <c r="BH2" s="13" t="s">
        <v>63</v>
      </c>
      <c r="BI2" s="13" t="s">
        <v>64</v>
      </c>
      <c r="BJ2" s="13" t="s">
        <v>65</v>
      </c>
      <c r="BK2" s="13" t="s">
        <v>66</v>
      </c>
      <c r="BL2" s="13" t="s">
        <v>67</v>
      </c>
      <c r="BM2" s="13" t="s">
        <v>68</v>
      </c>
      <c r="BN2" s="13" t="s">
        <v>69</v>
      </c>
      <c r="BO2" s="13" t="s">
        <v>70</v>
      </c>
      <c r="BP2" s="13" t="s">
        <v>71</v>
      </c>
      <c r="BQ2" s="13" t="s">
        <v>72</v>
      </c>
      <c r="BR2" s="13" t="s">
        <v>73</v>
      </c>
      <c r="BS2" s="13" t="s">
        <v>74</v>
      </c>
      <c r="BT2" s="13" t="s">
        <v>75</v>
      </c>
      <c r="BU2" s="13" t="s">
        <v>76</v>
      </c>
      <c r="BV2" s="13" t="s">
        <v>77</v>
      </c>
      <c r="BW2" s="13" t="s">
        <v>78</v>
      </c>
      <c r="BX2" s="13" t="s">
        <v>79</v>
      </c>
      <c r="BY2" s="13" t="s">
        <v>80</v>
      </c>
      <c r="BZ2" s="13" t="s">
        <v>81</v>
      </c>
      <c r="CA2" s="13" t="s">
        <v>82</v>
      </c>
      <c r="CB2" s="13" t="s">
        <v>83</v>
      </c>
      <c r="CC2" s="13" t="s">
        <v>84</v>
      </c>
      <c r="CD2" s="13" t="s">
        <v>85</v>
      </c>
      <c r="CE2" s="13" t="s">
        <v>86</v>
      </c>
      <c r="CF2" s="13" t="s">
        <v>87</v>
      </c>
      <c r="CG2" s="13" t="s">
        <v>88</v>
      </c>
      <c r="CH2" s="13" t="s">
        <v>89</v>
      </c>
      <c r="CI2" s="13" t="s">
        <v>90</v>
      </c>
      <c r="CJ2" s="13" t="s">
        <v>91</v>
      </c>
      <c r="CK2" s="13" t="s">
        <v>92</v>
      </c>
      <c r="CL2" s="13" t="s">
        <v>93</v>
      </c>
      <c r="CM2" s="13" t="s">
        <v>94</v>
      </c>
      <c r="CN2" s="13" t="s">
        <v>95</v>
      </c>
      <c r="CO2" s="13" t="s">
        <v>96</v>
      </c>
      <c r="CP2" s="13" t="s">
        <v>97</v>
      </c>
      <c r="CQ2" s="13" t="s">
        <v>98</v>
      </c>
      <c r="CR2" s="13" t="s">
        <v>99</v>
      </c>
      <c r="CS2" s="13" t="s">
        <v>100</v>
      </c>
      <c r="CT2" s="13" t="s">
        <v>101</v>
      </c>
      <c r="CU2" s="13" t="s">
        <v>102</v>
      </c>
      <c r="CV2" s="13" t="s">
        <v>103</v>
      </c>
      <c r="CW2" s="13" t="s">
        <v>104</v>
      </c>
      <c r="CX2" s="13" t="s">
        <v>105</v>
      </c>
      <c r="CY2" s="13" t="s">
        <v>106</v>
      </c>
      <c r="CZ2" s="13" t="s">
        <v>107</v>
      </c>
      <c r="DA2" s="13" t="s">
        <v>108</v>
      </c>
      <c r="DB2" s="13" t="s">
        <v>109</v>
      </c>
      <c r="DC2" s="13" t="s">
        <v>110</v>
      </c>
      <c r="DD2" s="13" t="s">
        <v>111</v>
      </c>
      <c r="DE2" s="13" t="s">
        <v>112</v>
      </c>
      <c r="DF2" s="13" t="s">
        <v>113</v>
      </c>
      <c r="DG2" s="13" t="s">
        <v>114</v>
      </c>
      <c r="DH2" s="13" t="s">
        <v>115</v>
      </c>
    </row>
    <row r="4" spans="1:116" x14ac:dyDescent="0.3">
      <c r="A4" s="1" t="s">
        <v>116</v>
      </c>
      <c r="B4">
        <v>1.830851777825709</v>
      </c>
      <c r="C4">
        <v>1.6985079751220891E-2</v>
      </c>
      <c r="D4">
        <v>0.99671080391911793</v>
      </c>
      <c r="E4">
        <v>1.836893681391085</v>
      </c>
      <c r="F4">
        <v>1.6929212493469709E-2</v>
      </c>
      <c r="G4">
        <v>1.2228771077891319E-4</v>
      </c>
      <c r="H4">
        <v>604.87347205437072</v>
      </c>
      <c r="I4">
        <v>168.8400535024976</v>
      </c>
      <c r="J4">
        <v>139.80868594025279</v>
      </c>
      <c r="K4">
        <v>244.91438555872</v>
      </c>
      <c r="L4">
        <v>2.0895909011662008E-3</v>
      </c>
      <c r="M4">
        <v>0</v>
      </c>
      <c r="N4">
        <v>6.9019036339924229</v>
      </c>
      <c r="O4">
        <v>5.8181227782200136</v>
      </c>
      <c r="P4">
        <v>40.480838073463509</v>
      </c>
      <c r="Q4">
        <v>0</v>
      </c>
      <c r="R4">
        <v>-15.280349962058819</v>
      </c>
      <c r="S4">
        <v>-39.041704233796452</v>
      </c>
      <c r="T4">
        <v>0</v>
      </c>
      <c r="U4">
        <v>0</v>
      </c>
      <c r="V4">
        <v>0</v>
      </c>
      <c r="W4">
        <v>-2.9849156030963861</v>
      </c>
      <c r="X4">
        <v>-22.155940540284629</v>
      </c>
      <c r="Y4">
        <v>-30.817961826427648</v>
      </c>
      <c r="Z4">
        <v>-4.4113326602391538</v>
      </c>
      <c r="AA4">
        <v>13.77724429184198</v>
      </c>
      <c r="AB4">
        <v>-1.366383105078806</v>
      </c>
      <c r="AC4">
        <v>33.539094354424009</v>
      </c>
      <c r="AD4">
        <v>0</v>
      </c>
      <c r="AE4">
        <v>0</v>
      </c>
      <c r="AF4">
        <v>34.082883223118287</v>
      </c>
      <c r="AG4">
        <v>74.604692868096279</v>
      </c>
      <c r="AH4">
        <v>62.443945449458177</v>
      </c>
      <c r="AI4">
        <v>53.629616227230827</v>
      </c>
      <c r="AJ4">
        <v>3.5876832000507521</v>
      </c>
      <c r="AK4">
        <v>83.518221009668892</v>
      </c>
      <c r="AL4">
        <v>3.715698884711514</v>
      </c>
      <c r="AM4">
        <v>6.8978189307010602</v>
      </c>
      <c r="AN4">
        <v>0</v>
      </c>
      <c r="AO4">
        <v>3.5500023323251372E-4</v>
      </c>
      <c r="AP4">
        <v>3.0454864982389779E-4</v>
      </c>
      <c r="AQ4">
        <v>1.073855186764941E-4</v>
      </c>
      <c r="AR4">
        <v>4.6806626827006908E-4</v>
      </c>
      <c r="AS4">
        <v>0</v>
      </c>
      <c r="AT4">
        <v>1.277590140933504E-4</v>
      </c>
      <c r="AU4">
        <v>1.4055873469400631E-4</v>
      </c>
      <c r="AV4">
        <v>1.7953533991975789E-5</v>
      </c>
      <c r="AW4">
        <v>0.38570390312880909</v>
      </c>
      <c r="AX4">
        <v>2.841097401678291E-2</v>
      </c>
      <c r="AY4">
        <v>0.3953535826393243</v>
      </c>
      <c r="AZ4">
        <v>0.13542546032187</v>
      </c>
      <c r="BA4">
        <v>7.7015050096838775E-2</v>
      </c>
      <c r="BB4">
        <v>0</v>
      </c>
      <c r="BC4">
        <v>0.1341492092437116</v>
      </c>
      <c r="BD4">
        <v>6.4744594228020272E-4</v>
      </c>
      <c r="BE4">
        <v>0</v>
      </c>
      <c r="BF4">
        <v>6.5512115550000012E-3</v>
      </c>
      <c r="BG4">
        <v>1.5720258349494131E-4</v>
      </c>
      <c r="BH4">
        <v>1.8777943986840679E-4</v>
      </c>
      <c r="BI4">
        <v>1.5349691448189619E-3</v>
      </c>
      <c r="BJ4">
        <v>2.9478321961651558E-4</v>
      </c>
      <c r="BK4">
        <v>2.8242855963256911E-4</v>
      </c>
      <c r="BL4">
        <v>1.6026899054977459E-4</v>
      </c>
      <c r="BM4">
        <v>2.8893867150477071E-3</v>
      </c>
      <c r="BN4">
        <v>1.3081067679390789E-3</v>
      </c>
      <c r="BO4">
        <v>2.0474612584495851E-4</v>
      </c>
      <c r="BP4">
        <v>6.0804051559885952E-4</v>
      </c>
      <c r="BQ4">
        <v>0</v>
      </c>
      <c r="BR4">
        <v>3.5432968563795459E-3</v>
      </c>
      <c r="BS4">
        <v>1.0996920964233601E-5</v>
      </c>
      <c r="BT4">
        <v>3.1097163460181529E-2</v>
      </c>
      <c r="BU4">
        <v>-3.2426580587408632E-5</v>
      </c>
      <c r="BV4">
        <v>0</v>
      </c>
      <c r="BW4">
        <v>-244.883353248421</v>
      </c>
      <c r="BX4">
        <v>4.8860388807952397E-2</v>
      </c>
      <c r="BY4">
        <v>4.4844907597019201E-2</v>
      </c>
      <c r="BZ4">
        <v>3.8944789881587569</v>
      </c>
      <c r="CA4">
        <v>51.369358577817167</v>
      </c>
      <c r="CB4">
        <v>4.322399238439046E-2</v>
      </c>
      <c r="CC4">
        <v>0.30918474898626902</v>
      </c>
      <c r="CD4">
        <v>0.1093810249583078</v>
      </c>
      <c r="CE4">
        <v>0.65446554817323321</v>
      </c>
      <c r="CF4">
        <v>5.6773649445668893E-2</v>
      </c>
      <c r="CG4">
        <v>7.5859024685792323E-2</v>
      </c>
      <c r="CH4">
        <v>3.0758436979099111E-2</v>
      </c>
      <c r="CI4">
        <v>0.34485718418292383</v>
      </c>
      <c r="CJ4">
        <v>0.56615071792979932</v>
      </c>
      <c r="CK4">
        <v>4.2494586353563033</v>
      </c>
      <c r="CL4">
        <v>1.740152669791261</v>
      </c>
      <c r="CM4">
        <v>2.6553544438634771</v>
      </c>
      <c r="CN4">
        <v>4.1992586392263789</v>
      </c>
      <c r="CO4">
        <v>0.88050653653151789</v>
      </c>
      <c r="CP4">
        <v>0.32466078355939237</v>
      </c>
      <c r="CQ4">
        <v>2.6698620710936041</v>
      </c>
      <c r="CR4">
        <v>0.1705386572722965</v>
      </c>
      <c r="CS4">
        <v>25.839190495802502</v>
      </c>
      <c r="CT4">
        <v>-3.694721210703835E-16</v>
      </c>
      <c r="CU4">
        <v>-4.5614412280481096E-15</v>
      </c>
      <c r="CV4">
        <v>0.53713653234604708</v>
      </c>
      <c r="CW4">
        <v>8.244763584662941</v>
      </c>
      <c r="CX4">
        <v>1.5623001887447301</v>
      </c>
      <c r="CY4">
        <v>0.28882348294374949</v>
      </c>
      <c r="CZ4">
        <v>2.3960112507142139E-2</v>
      </c>
      <c r="DA4">
        <v>3.9425320526447351E-2</v>
      </c>
      <c r="DB4">
        <v>0.41248381835180392</v>
      </c>
      <c r="DC4">
        <v>3.4218681231711408E-2</v>
      </c>
      <c r="DD4">
        <v>5.6305348113470301E-2</v>
      </c>
      <c r="DE4">
        <v>7.9868347800947148E-2</v>
      </c>
      <c r="DF4">
        <v>6.6256890872095422E-3</v>
      </c>
      <c r="DG4">
        <v>1.090228252867988E-2</v>
      </c>
      <c r="DH4">
        <v>15.41753774698239</v>
      </c>
    </row>
    <row r="5" spans="1:116" x14ac:dyDescent="0.3">
      <c r="A5" s="1" t="s">
        <v>117</v>
      </c>
      <c r="B5">
        <v>1.831049318407471</v>
      </c>
      <c r="C5">
        <v>1.698507558821943E-2</v>
      </c>
      <c r="D5">
        <v>0.99671080410527435</v>
      </c>
      <c r="E5">
        <v>1.837091899126416</v>
      </c>
      <c r="F5">
        <v>1.692920834732305E-2</v>
      </c>
      <c r="G5">
        <v>1.2228768080384199E-4</v>
      </c>
      <c r="H5">
        <v>604.9591800627278</v>
      </c>
      <c r="I5">
        <v>168.8555715155432</v>
      </c>
      <c r="J5">
        <v>139.8082420630262</v>
      </c>
      <c r="K5">
        <v>244.94061793744061</v>
      </c>
      <c r="L5">
        <v>2.0899987851410091E-3</v>
      </c>
      <c r="M5">
        <v>0</v>
      </c>
      <c r="N5">
        <v>6.9455332911371279</v>
      </c>
      <c r="O5">
        <v>5.8288596911420711</v>
      </c>
      <c r="P5">
        <v>40.481934903771801</v>
      </c>
      <c r="Q5">
        <v>0</v>
      </c>
      <c r="R5">
        <v>-15.32142748098032</v>
      </c>
      <c r="S5">
        <v>-39.056202247843707</v>
      </c>
      <c r="T5">
        <v>0</v>
      </c>
      <c r="U5">
        <v>0</v>
      </c>
      <c r="V5">
        <v>0</v>
      </c>
      <c r="W5">
        <v>-3.0052115318608612</v>
      </c>
      <c r="X5">
        <v>-22.178996074144258</v>
      </c>
      <c r="Y5">
        <v>-30.818804402364371</v>
      </c>
      <c r="Z5">
        <v>-4.4134612650786744</v>
      </c>
      <c r="AA5">
        <v>13.816275282870579</v>
      </c>
      <c r="AB5">
        <v>-1.36665015529735</v>
      </c>
      <c r="AC5">
        <v>33.547890854653723</v>
      </c>
      <c r="AD5">
        <v>0</v>
      </c>
      <c r="AE5">
        <v>0</v>
      </c>
      <c r="AF5">
        <v>34.09210392871713</v>
      </c>
      <c r="AG5">
        <v>74.606541687723933</v>
      </c>
      <c r="AH5">
        <v>62.444534885481232</v>
      </c>
      <c r="AI5">
        <v>53.639798505836637</v>
      </c>
      <c r="AJ5">
        <v>3.5966243342791748</v>
      </c>
      <c r="AK5">
        <v>83.533864962589135</v>
      </c>
      <c r="AL5">
        <v>3.716341665813176</v>
      </c>
      <c r="AM5">
        <v>6.8984129567581531</v>
      </c>
      <c r="AN5">
        <v>0</v>
      </c>
      <c r="AO5">
        <v>3.5523195918664251E-4</v>
      </c>
      <c r="AP5">
        <v>3.0454884292989979E-4</v>
      </c>
      <c r="AQ5">
        <v>1.0738580704513039E-4</v>
      </c>
      <c r="AR5">
        <v>4.6821545787988631E-4</v>
      </c>
      <c r="AS5">
        <v>0</v>
      </c>
      <c r="AT5">
        <v>1.2780220549209081E-4</v>
      </c>
      <c r="AU5">
        <v>1.4059559987971931E-4</v>
      </c>
      <c r="AV5">
        <v>1.796313771504296E-5</v>
      </c>
      <c r="AW5">
        <v>0.38570399766391472</v>
      </c>
      <c r="AX5">
        <v>2.8410980980244801E-2</v>
      </c>
      <c r="AY5">
        <v>0.39534315566973038</v>
      </c>
      <c r="AZ5">
        <v>0.135422343883282</v>
      </c>
      <c r="BA5">
        <v>7.701493423199493E-2</v>
      </c>
      <c r="BB5">
        <v>0</v>
      </c>
      <c r="BC5">
        <v>0.13427079572458669</v>
      </c>
      <c r="BD5">
        <v>6.4761575182603636E-4</v>
      </c>
      <c r="BE5">
        <v>0</v>
      </c>
      <c r="BF5">
        <v>6.5512115550000012E-3</v>
      </c>
      <c r="BG5">
        <v>1.5720253661916531E-4</v>
      </c>
      <c r="BH5">
        <v>1.8777943986840679E-4</v>
      </c>
      <c r="BI5">
        <v>1.534880696346057E-3</v>
      </c>
      <c r="BJ5">
        <v>2.9478321961651558E-4</v>
      </c>
      <c r="BK5">
        <v>2.8242945805924711E-4</v>
      </c>
      <c r="BL5">
        <v>1.6037517385460661E-4</v>
      </c>
      <c r="BM5">
        <v>2.889207067896778E-3</v>
      </c>
      <c r="BN5">
        <v>1.3081044793521819E-3</v>
      </c>
      <c r="BO5">
        <v>2.0481529402189999E-4</v>
      </c>
      <c r="BP5">
        <v>6.0807551422616861E-4</v>
      </c>
      <c r="BQ5">
        <v>0</v>
      </c>
      <c r="BR5">
        <v>3.5432968563795459E-3</v>
      </c>
      <c r="BS5">
        <v>1.0999802496886781E-5</v>
      </c>
      <c r="BT5">
        <v>3.110051151349048E-2</v>
      </c>
      <c r="BU5">
        <v>-3.244734080648775E-5</v>
      </c>
      <c r="BV5">
        <v>0</v>
      </c>
      <c r="BW5">
        <v>-244.90958232060871</v>
      </c>
      <c r="BX5">
        <v>0.18997957650572059</v>
      </c>
      <c r="BY5">
        <v>4.849841482257311E-2</v>
      </c>
      <c r="BZ5">
        <v>3.895938327452388</v>
      </c>
      <c r="CA5">
        <v>51.394992402894331</v>
      </c>
      <c r="CB5">
        <v>4.3221783793929831E-2</v>
      </c>
      <c r="CC5">
        <v>0.30918428383507301</v>
      </c>
      <c r="CD5">
        <v>0.1093810517673358</v>
      </c>
      <c r="CE5">
        <v>0.65444013052952477</v>
      </c>
      <c r="CF5">
        <v>5.6776931235565688E-2</v>
      </c>
      <c r="CG5">
        <v>7.5859043278658098E-2</v>
      </c>
      <c r="CH5">
        <v>3.0758435346148461E-2</v>
      </c>
      <c r="CI5">
        <v>0.34485836572373452</v>
      </c>
      <c r="CJ5">
        <v>0.56612178966552029</v>
      </c>
      <c r="CK5">
        <v>4.2494522422829943</v>
      </c>
      <c r="CL5">
        <v>1.7401530962985241</v>
      </c>
      <c r="CM5">
        <v>2.65525131719262</v>
      </c>
      <c r="CN5">
        <v>4.1995013765651059</v>
      </c>
      <c r="CO5">
        <v>0.88050675234156717</v>
      </c>
      <c r="CP5">
        <v>0.32466076632330709</v>
      </c>
      <c r="CQ5">
        <v>2.6698712185063309</v>
      </c>
      <c r="CR5">
        <v>0.17070707437267149</v>
      </c>
      <c r="CS5">
        <v>25.864708238283569</v>
      </c>
      <c r="CT5">
        <v>-6.5420677471801656E-16</v>
      </c>
      <c r="CU5">
        <v>-8.0767278062061796E-15</v>
      </c>
      <c r="CV5">
        <v>0.53713666399692839</v>
      </c>
      <c r="CW5">
        <v>8.2447656054348073</v>
      </c>
      <c r="CX5">
        <v>1.5636145635728189</v>
      </c>
      <c r="CY5">
        <v>0.28898762960551477</v>
      </c>
      <c r="CZ5">
        <v>2.396439684735693E-2</v>
      </c>
      <c r="DA5">
        <v>3.9445336980256068E-2</v>
      </c>
      <c r="DB5">
        <v>0.41269896518406057</v>
      </c>
      <c r="DC5">
        <v>3.4223201158004292E-2</v>
      </c>
      <c r="DD5">
        <v>5.6331303091797139E-2</v>
      </c>
      <c r="DE5">
        <v>7.9942404278988785E-2</v>
      </c>
      <c r="DF5">
        <v>6.6292508910802614E-3</v>
      </c>
      <c r="DG5">
        <v>1.0911730305207441E-2</v>
      </c>
      <c r="DH5">
        <v>15.419343360060161</v>
      </c>
    </row>
    <row r="14" spans="1:116" s="2" customFormat="1" ht="158.4" x14ac:dyDescent="0.3">
      <c r="A14" s="2" t="s">
        <v>140</v>
      </c>
      <c r="K14" s="3" t="s">
        <v>136</v>
      </c>
      <c r="L14" s="3" t="s">
        <v>137</v>
      </c>
      <c r="M14" s="4" t="s">
        <v>118</v>
      </c>
      <c r="V14" s="2" t="s">
        <v>119</v>
      </c>
      <c r="AE14" s="2" t="s">
        <v>120</v>
      </c>
      <c r="AN14" s="2" t="s">
        <v>121</v>
      </c>
      <c r="AW14" s="2" t="s">
        <v>122</v>
      </c>
      <c r="BF14" s="3" t="s">
        <v>123</v>
      </c>
      <c r="BG14" s="3"/>
      <c r="BH14" s="3" t="s">
        <v>124</v>
      </c>
      <c r="BI14" s="3" t="s">
        <v>125</v>
      </c>
      <c r="BJ14" s="3" t="s">
        <v>126</v>
      </c>
      <c r="BL14" s="3" t="s">
        <v>127</v>
      </c>
      <c r="BN14" s="3" t="s">
        <v>128</v>
      </c>
      <c r="CB14" s="3" t="str">
        <f>CB2</f>
        <v>GWP - H2SO4 [kg CO2/kg]</v>
      </c>
      <c r="CC14" s="3" t="str">
        <f t="shared" ref="CC14:CX14" si="0">CC2</f>
        <v>GWP - NaOH [kg CO2/kg]</v>
      </c>
      <c r="CD14" s="3" t="str">
        <f t="shared" si="0"/>
        <v>GWP - AmmoniumHydroxide [kg CO2/kg]</v>
      </c>
      <c r="CE14" s="3" t="str">
        <f t="shared" si="0"/>
        <v>GWP - CalciumDihydroxide [kg CO2/kg]</v>
      </c>
      <c r="CF14" s="3" t="str">
        <f t="shared" si="0"/>
        <v>GWP - Hexanol [kg CO2/kg]</v>
      </c>
      <c r="CG14" s="3" t="str">
        <f t="shared" si="0"/>
        <v>GWP - Enzyme [kg CO2/kg]</v>
      </c>
      <c r="CH14" s="3" t="str">
        <f t="shared" si="0"/>
        <v>GWP - TiO2 [kg CO2/kg]</v>
      </c>
      <c r="CI14" s="3" t="str">
        <f t="shared" si="0"/>
        <v>GWP - CSL [kg CO2/kg]</v>
      </c>
      <c r="CJ14" s="3" t="str">
        <f t="shared" si="0"/>
        <v>FEC - H2SO4 [kg CO2/kg]</v>
      </c>
      <c r="CK14" s="3" t="str">
        <f t="shared" si="0"/>
        <v>FEC - NaOH [kg CO2/kg]</v>
      </c>
      <c r="CL14" s="3" t="str">
        <f t="shared" si="0"/>
        <v>FEC - AmmoniumHydroxide [kg CO2/kg]</v>
      </c>
      <c r="CM14" s="3" t="str">
        <f t="shared" si="0"/>
        <v>FEC - CalciumDihydroxide [kg CO2/kg]</v>
      </c>
      <c r="CN14" s="3" t="str">
        <f t="shared" si="0"/>
        <v>FEC - Hexanol [kg CO2/kg]</v>
      </c>
      <c r="CO14" s="3" t="str">
        <f t="shared" si="0"/>
        <v>FEC - Enzyme [kg CO2/kg]</v>
      </c>
      <c r="CP14" s="3" t="str">
        <f t="shared" si="0"/>
        <v>FEC - TiO2 [kg CO2/kg]</v>
      </c>
      <c r="CQ14" s="3" t="str">
        <f t="shared" si="0"/>
        <v>FEC - CSL [kg CO2/kg]</v>
      </c>
      <c r="CR14" s="3" t="str">
        <f t="shared" si="0"/>
        <v>GWP - natural gas [kg CO2/kg]</v>
      </c>
      <c r="CS14" s="3" t="str">
        <f t="shared" si="0"/>
        <v>FEC - natural gas [MJ/kg]</v>
      </c>
      <c r="CT14" s="3" t="str">
        <f t="shared" si="0"/>
        <v>GWP - electricity, net [kg CO2/kg]</v>
      </c>
      <c r="CU14" s="3" t="str">
        <f t="shared" si="0"/>
        <v>FEC - electricity, net [MJ/kg]</v>
      </c>
      <c r="CV14" s="3" t="str">
        <f t="shared" si="0"/>
        <v>GWP - Feedstock GHTP [kg CO2/kg]</v>
      </c>
      <c r="CW14" s="3" t="str">
        <f t="shared" si="0"/>
        <v>FEC - Feedstock GHTP [MJ/kg]</v>
      </c>
      <c r="CX14" s="3" t="str">
        <f t="shared" si="0"/>
        <v>GWP - Other direct non-bio emmissions [kg CO2/kg]</v>
      </c>
      <c r="DB14" s="3" t="s">
        <v>129</v>
      </c>
      <c r="DC14" s="3" t="s">
        <v>130</v>
      </c>
      <c r="DD14" s="3" t="s">
        <v>131</v>
      </c>
      <c r="DF14" s="3"/>
      <c r="DH14" s="3" t="s">
        <v>135</v>
      </c>
      <c r="DJ14" s="3" t="s">
        <v>132</v>
      </c>
      <c r="DK14" s="3" t="s">
        <v>133</v>
      </c>
      <c r="DL14" s="3" t="s">
        <v>134</v>
      </c>
    </row>
    <row r="17" spans="1:116" s="6" customFormat="1" x14ac:dyDescent="0.3">
      <c r="A17" s="16"/>
      <c r="K17" s="6">
        <f>R5/(SUM($M5:$U5)-$S5-$R5)</f>
        <v>-0.28769215019410566</v>
      </c>
      <c r="L17" s="6">
        <f>AA5/(SUM($V5:$AC5)-$AC5-$AA5)</f>
        <v>-0.22362539341030388</v>
      </c>
      <c r="M17" s="6">
        <f t="shared" ref="M17:U17" si="1">M5/(SUM($M5:$U5)-$S5)</f>
        <v>0</v>
      </c>
      <c r="N17" s="6">
        <f t="shared" si="1"/>
        <v>0.18309085346138759</v>
      </c>
      <c r="O17" s="6">
        <f t="shared" si="1"/>
        <v>0.15365427690335889</v>
      </c>
      <c r="P17" s="6">
        <f t="shared" si="1"/>
        <v>1.0671422482068957</v>
      </c>
      <c r="Q17" s="6">
        <f t="shared" si="1"/>
        <v>0</v>
      </c>
      <c r="R17" s="6">
        <f>R5/(SUM($M5:$U5)-$S5)</f>
        <v>-0.40388737857164209</v>
      </c>
      <c r="S17" s="6">
        <f t="shared" si="1"/>
        <v>-1.0295585814329209</v>
      </c>
      <c r="T17" s="6">
        <f t="shared" si="1"/>
        <v>0</v>
      </c>
      <c r="U17" s="6">
        <f t="shared" si="1"/>
        <v>0</v>
      </c>
      <c r="V17" s="6">
        <f t="shared" ref="V17:AC17" si="2">V5/(SUM($V5:$AC5)-$AC5)</f>
        <v>0</v>
      </c>
      <c r="W17" s="6">
        <f t="shared" si="2"/>
        <v>6.2651844930930775E-2</v>
      </c>
      <c r="X17" s="6">
        <f t="shared" si="2"/>
        <v>0.46238176848089635</v>
      </c>
      <c r="Y17" s="6">
        <f t="shared" si="2"/>
        <v>0.64250217793421416</v>
      </c>
      <c r="Z17" s="6">
        <f t="shared" si="2"/>
        <v>9.2010658104043547E-2</v>
      </c>
      <c r="AA17" s="6">
        <f t="shared" si="2"/>
        <v>-0.28803800576708838</v>
      </c>
      <c r="AB17" s="6">
        <f t="shared" si="2"/>
        <v>2.8491556317003484E-2</v>
      </c>
      <c r="AC17" s="6">
        <f t="shared" si="2"/>
        <v>-0.69939744117914859</v>
      </c>
      <c r="AD17" s="6">
        <f t="shared" ref="AD17" si="3">AD5/(SUM($V5:$AC5))</f>
        <v>0</v>
      </c>
      <c r="AE17" s="6">
        <f t="shared" ref="AE17:AM17" si="4">AE5/(SUM($AE5:$AM5))</f>
        <v>0</v>
      </c>
      <c r="AF17" s="6">
        <f t="shared" si="4"/>
        <v>0.10570269981121137</v>
      </c>
      <c r="AG17" s="6">
        <f t="shared" si="4"/>
        <v>0.23131787045056273</v>
      </c>
      <c r="AH17" s="6">
        <f t="shared" si="4"/>
        <v>0.19360952142032012</v>
      </c>
      <c r="AI17" s="6">
        <f t="shared" si="4"/>
        <v>0.16631040229290034</v>
      </c>
      <c r="AJ17" s="6">
        <f t="shared" si="4"/>
        <v>1.1151347629788692E-2</v>
      </c>
      <c r="AK17" s="6">
        <f t="shared" si="4"/>
        <v>0.25899707071974443</v>
      </c>
      <c r="AL17" s="6">
        <f t="shared" si="4"/>
        <v>1.1522531678265046E-2</v>
      </c>
      <c r="AM17" s="6">
        <f t="shared" si="4"/>
        <v>2.1388555997207324E-2</v>
      </c>
      <c r="AN17" s="6">
        <f>AN5/(SUM($AN5:$AV5)-$AU5)</f>
        <v>0</v>
      </c>
      <c r="AO17" s="6">
        <f t="shared" ref="AO17:AV17" si="5">AO5/(SUM($AN5:$AV5)-$AU5)</f>
        <v>0.25720061200612804</v>
      </c>
      <c r="AP17" s="6">
        <f t="shared" si="5"/>
        <v>0.22050422762264169</v>
      </c>
      <c r="AQ17" s="6">
        <f t="shared" si="5"/>
        <v>7.7751155487301868E-2</v>
      </c>
      <c r="AR17" s="6">
        <f t="shared" si="5"/>
        <v>0.33900469595463267</v>
      </c>
      <c r="AS17" s="6">
        <f t="shared" si="5"/>
        <v>0</v>
      </c>
      <c r="AT17" s="6">
        <f t="shared" si="5"/>
        <v>9.2533356355552557E-2</v>
      </c>
      <c r="AU17" s="6">
        <f t="shared" si="5"/>
        <v>0.10179623032012444</v>
      </c>
      <c r="AV17" s="6">
        <f t="shared" si="5"/>
        <v>1.300595257374336E-2</v>
      </c>
      <c r="AW17" s="6">
        <f t="shared" ref="AW17:BE17" si="6">AW5/(SUM($AW5:$BE5))</f>
        <v>0.33341925009308698</v>
      </c>
      <c r="AX17" s="6">
        <f t="shared" si="6"/>
        <v>2.4559683151369166E-2</v>
      </c>
      <c r="AY17" s="6">
        <f t="shared" si="6"/>
        <v>0.34175175598696744</v>
      </c>
      <c r="AZ17" s="6">
        <f t="shared" si="6"/>
        <v>0.11706494259039502</v>
      </c>
      <c r="BA17" s="6">
        <f t="shared" si="6"/>
        <v>6.6575046598233739E-2</v>
      </c>
      <c r="BB17" s="6">
        <f t="shared" si="6"/>
        <v>0</v>
      </c>
      <c r="BC17" s="6">
        <f t="shared" si="6"/>
        <v>0.11606949445959078</v>
      </c>
      <c r="BD17" s="6">
        <f t="shared" si="6"/>
        <v>5.5982712035683229E-4</v>
      </c>
      <c r="BE17" s="6">
        <f t="shared" si="6"/>
        <v>0</v>
      </c>
      <c r="BF17" s="6">
        <f>SUM(AW5:BE5)/B5</f>
        <v>0.63177644221604146</v>
      </c>
      <c r="BH17" s="6">
        <f>(BN5/SUM(BF5:BS5))</f>
        <v>7.376600666049013E-2</v>
      </c>
      <c r="BI17" s="6">
        <f>BJ5/SUM(BF5:BS5)</f>
        <v>1.6623275346019359E-2</v>
      </c>
      <c r="BJ17" s="6">
        <f>SUM(BH17:BI17)</f>
        <v>9.0389282006509489E-2</v>
      </c>
      <c r="BL17" s="6">
        <f>(BR5/SUM(BF5:BS5))</f>
        <v>0.19981191382910721</v>
      </c>
      <c r="BN17" s="6">
        <f>(BP5/SUM(BF5:BS5))</f>
        <v>3.4290305660219435E-2</v>
      </c>
      <c r="CB17" s="6">
        <f t="shared" ref="CB17:CI17" si="7">CB5/$BZ5</f>
        <v>1.1094062626549122E-2</v>
      </c>
      <c r="CC17" s="6">
        <f t="shared" si="7"/>
        <v>7.9360672025127574E-2</v>
      </c>
      <c r="CD17" s="6">
        <f t="shared" si="7"/>
        <v>2.8075663055698752E-2</v>
      </c>
      <c r="CE17" s="6">
        <f t="shared" si="7"/>
        <v>0.16798010531072058</v>
      </c>
      <c r="CF17" s="6">
        <f t="shared" si="7"/>
        <v>1.4573364992841908E-2</v>
      </c>
      <c r="CG17" s="6">
        <f t="shared" si="7"/>
        <v>1.9471315226969585E-2</v>
      </c>
      <c r="CH17" s="6">
        <f t="shared" si="7"/>
        <v>7.8950005777585954E-3</v>
      </c>
      <c r="CI17" s="7">
        <f t="shared" si="7"/>
        <v>8.8517408834149214E-2</v>
      </c>
      <c r="CJ17" s="6">
        <f t="shared" ref="CJ17:CQ17" si="8">CJ5/$CA5</f>
        <v>1.1015115737883423E-2</v>
      </c>
      <c r="CK17" s="6">
        <f t="shared" si="8"/>
        <v>8.2682223376370892E-2</v>
      </c>
      <c r="CL17" s="6">
        <f t="shared" si="8"/>
        <v>3.3858417229779114E-2</v>
      </c>
      <c r="CM17" s="6">
        <f t="shared" si="8"/>
        <v>5.1663619217561914E-2</v>
      </c>
      <c r="CN17" s="6">
        <f t="shared" si="8"/>
        <v>8.1710321963752428E-2</v>
      </c>
      <c r="CO17" s="6">
        <f t="shared" si="8"/>
        <v>1.7132150646878605E-2</v>
      </c>
      <c r="CP17" s="6">
        <f t="shared" si="8"/>
        <v>6.3169727466488284E-3</v>
      </c>
      <c r="CQ17" s="7">
        <f t="shared" si="8"/>
        <v>5.1948080808666017E-2</v>
      </c>
      <c r="CR17" s="8">
        <f t="shared" ref="CR17" si="9">CR5/$BZ5</f>
        <v>4.3816677787171077E-2</v>
      </c>
      <c r="CS17" s="7">
        <f t="shared" ref="CS17" si="10">CS5/$CA5</f>
        <v>0.50325346943386229</v>
      </c>
      <c r="CT17" s="9">
        <f t="shared" ref="CT17" si="11">CT5/$BZ5</f>
        <v>-1.6792020810704467E-16</v>
      </c>
      <c r="CU17" s="9">
        <f t="shared" ref="CU17" si="12">CU5/$CA5</f>
        <v>-1.5715009242323255E-16</v>
      </c>
      <c r="CV17" s="7">
        <f t="shared" ref="CV17" si="13">CV5/$BZ5</f>
        <v>0.13787093604948569</v>
      </c>
      <c r="CW17" s="9">
        <f t="shared" ref="CW17" si="14">CW5/$CA5</f>
        <v>0.16041962883859673</v>
      </c>
      <c r="CX17" s="9">
        <f t="shared" ref="CX17" si="15">CX5/$BZ5</f>
        <v>0.40134479351352814</v>
      </c>
      <c r="CZ17" s="6">
        <f>MAX(CB17:CX17)</f>
        <v>0.50325346943386229</v>
      </c>
      <c r="DB17" s="6">
        <f>CE17</f>
        <v>0.16798010531072058</v>
      </c>
      <c r="DC17" s="6">
        <f>CB17</f>
        <v>1.1094062626549122E-2</v>
      </c>
      <c r="DD17" s="6">
        <f>SUM(DB17:DC17)</f>
        <v>0.17907416793726971</v>
      </c>
      <c r="DH17" s="6">
        <f>DH5/(SUM($AE5:$AM5))</f>
        <v>4.7807733599613184E-2</v>
      </c>
      <c r="DJ17" s="6">
        <f>CM17</f>
        <v>5.1663619217561914E-2</v>
      </c>
      <c r="DK17" s="6">
        <f>CJ17</f>
        <v>1.1015115737883423E-2</v>
      </c>
      <c r="DL17" s="6">
        <f>SUM(DJ17:DK17)</f>
        <v>6.2678734955445334E-2</v>
      </c>
    </row>
    <row r="27" spans="1:116" s="5" customFormat="1" ht="72" x14ac:dyDescent="0.3">
      <c r="M27" s="17" t="s">
        <v>138</v>
      </c>
      <c r="N27" s="5">
        <f>N17/SUM($M17:$Q17)</f>
        <v>0.13041705214820709</v>
      </c>
      <c r="O27" s="5">
        <f>O17/SUM($M17:$Q17)</f>
        <v>0.10944914759451106</v>
      </c>
      <c r="P27" s="5">
        <f>P17/SUM(M17:Q17)</f>
        <v>0.76013380025728194</v>
      </c>
      <c r="V27" s="17" t="s">
        <v>139</v>
      </c>
      <c r="W27" s="5">
        <f t="shared" ref="W27:X27" si="16">W17/(SUM($V17:$Z17))</f>
        <v>4.9741591473886841E-2</v>
      </c>
      <c r="X27" s="5">
        <f t="shared" si="16"/>
        <v>0.36710179976512275</v>
      </c>
      <c r="Y27" s="5">
        <f>Y17/(SUM($V17:$Z17))</f>
        <v>0.51010598157354914</v>
      </c>
      <c r="BI27" s="10"/>
      <c r="CI27" s="11"/>
      <c r="CQ27" s="11"/>
      <c r="CS27" s="11"/>
      <c r="CU27" s="11"/>
      <c r="CW27" s="11"/>
    </row>
    <row r="30" spans="1:116" x14ac:dyDescent="0.3">
      <c r="BC30" s="10"/>
      <c r="BF30" s="10"/>
      <c r="BG30" s="10"/>
      <c r="BH30" s="10"/>
      <c r="BI30" s="10"/>
      <c r="BJ30" s="10"/>
      <c r="BK30" s="10"/>
      <c r="BL30" s="10"/>
      <c r="BM30" s="10"/>
      <c r="BN30" s="10"/>
      <c r="BO30" s="10"/>
      <c r="BP30" s="10"/>
      <c r="BQ30" s="10"/>
      <c r="BR30" s="10"/>
      <c r="BS30" s="10"/>
      <c r="CI30" s="12"/>
      <c r="CQ30" s="12"/>
      <c r="CS30" s="12"/>
      <c r="CU30" s="12"/>
      <c r="CW30" s="12"/>
    </row>
    <row r="33" customFormat="1" x14ac:dyDescent="0.3"/>
    <row r="34" customFormat="1" x14ac:dyDescent="0.3"/>
    <row r="35" customFormat="1" x14ac:dyDescent="0.3"/>
    <row r="36" customFormat="1" x14ac:dyDescent="0.3"/>
    <row r="37" customFormat="1" x14ac:dyDescent="0.3"/>
  </sheetData>
  <mergeCells count="5">
    <mergeCell ref="B1:BE1"/>
    <mergeCell ref="BF1:BS1"/>
    <mergeCell ref="BT1:BW1"/>
    <mergeCell ref="BX1:BY1"/>
    <mergeCell ref="BZ1:D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Sarang Bhagwat</cp:lastModifiedBy>
  <dcterms:created xsi:type="dcterms:W3CDTF">2021-07-29T05:59:38Z</dcterms:created>
  <dcterms:modified xsi:type="dcterms:W3CDTF">2021-08-06T01:11:47Z</dcterms:modified>
</cp:coreProperties>
</file>