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analyses\"/>
    </mc:Choice>
  </mc:AlternateContent>
  <xr:revisionPtr revIDLastSave="0" documentId="13_ncr:1_{3CED29CA-CB12-4AF0-AF1F-0BF735626E6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P33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Q26" i="1" s="1"/>
  <c r="CI17" i="1"/>
  <c r="CH17" i="1"/>
  <c r="CG17" i="1"/>
  <c r="CF17" i="1"/>
  <c r="CE17" i="1"/>
  <c r="CD17" i="1"/>
  <c r="CC17" i="1"/>
  <c r="CB17" i="1"/>
  <c r="CI26" i="1" s="1"/>
  <c r="BL17" i="1"/>
  <c r="BI17" i="1"/>
  <c r="BH17" i="1"/>
  <c r="BJ17" i="1" s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Y27" i="1" s="1"/>
  <c r="X17" i="1"/>
  <c r="W17" i="1"/>
  <c r="V17" i="1"/>
  <c r="U17" i="1"/>
  <c r="T17" i="1"/>
  <c r="S17" i="1"/>
  <c r="R17" i="1"/>
  <c r="Q17" i="1"/>
  <c r="P17" i="1"/>
  <c r="P27" i="1" s="1"/>
  <c r="O17" i="1"/>
  <c r="N17" i="1"/>
  <c r="M17" i="1"/>
  <c r="L17" i="1"/>
  <c r="K17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AZ14" i="1"/>
  <c r="CZ17" i="1" l="1"/>
</calcChain>
</file>

<file path=xl/sharedStrings.xml><?xml version="1.0" encoding="utf-8"?>
<sst xmlns="http://schemas.openxmlformats.org/spreadsheetml/2006/main" count="120" uniqueCount="120">
  <si>
    <t>Biorefinery</t>
  </si>
  <si>
    <t>Material cost</t>
  </si>
  <si>
    <t>Product sale</t>
  </si>
  <si>
    <t>TEA</t>
  </si>
  <si>
    <t>LCA</t>
  </si>
  <si>
    <t>Minimum selling price [$/kg]</t>
  </si>
  <si>
    <t>Product yield [10^6 kg/yr]</t>
  </si>
  <si>
    <t>Product purity [%]</t>
  </si>
  <si>
    <t>Adjusted minimum selling price [$/kg]</t>
  </si>
  <si>
    <t>Adjusted product yield [10^6 kg/yr]</t>
  </si>
  <si>
    <t>Product recovery [%]</t>
  </si>
  <si>
    <t>Total capital investment [10^6 $]</t>
  </si>
  <si>
    <t>Annual operating cost [10^6 $/yr]</t>
  </si>
  <si>
    <t>Annual material cost [10^6 $/yr]</t>
  </si>
  <si>
    <t>Annual product sale [10^6 $/yr]</t>
  </si>
  <si>
    <t>Annual electricity credit [10^6 $/yr]</t>
  </si>
  <si>
    <t>feedstock_group - heating demand [MJ/kg]</t>
  </si>
  <si>
    <t>pretreatment_group - heating demand [MJ/kg]</t>
  </si>
  <si>
    <t>conversion_group - heating demand [MJ/kg]</t>
  </si>
  <si>
    <t>separation_group - heating demand [MJ/kg]</t>
  </si>
  <si>
    <t>WWT_group - heating demand [MJ/kg]</t>
  </si>
  <si>
    <t>HXN_group - heating demand [MJ/kg]</t>
  </si>
  <si>
    <t>BT_group - heating demand [MJ/kg]</t>
  </si>
  <si>
    <t>CT_group - heating demand [MJ/kg]</t>
  </si>
  <si>
    <t>facilities_no_hu_group - heating demand [MJ/kg]</t>
  </si>
  <si>
    <t>feedstock_group - cooling demand [MJ/kg]</t>
  </si>
  <si>
    <t>pretreatment_group - cooling demand [MJ/kg]</t>
  </si>
  <si>
    <t>conversion_group - cooling demand [MJ/kg]</t>
  </si>
  <si>
    <t>separation_group - cooling demand [MJ/kg]</t>
  </si>
  <si>
    <t>WWT_group - cooling demand [MJ/kg]</t>
  </si>
  <si>
    <t>HXN_group - cooling demand [MJ/kg]</t>
  </si>
  <si>
    <t>BT_group - cooling demand [MJ/kg]</t>
  </si>
  <si>
    <t>CT_group - cooling demand [MJ/kg]</t>
  </si>
  <si>
    <t>facilities_no_hu_group - cooling demand [MJ/kg]</t>
  </si>
  <si>
    <t>feedstock_group - installed equipment cost [10^6 $]</t>
  </si>
  <si>
    <t>pretreatment_group - installed equipment cost [10^6 $]</t>
  </si>
  <si>
    <t>conversion_group - installed equipment cost [10^6 $]</t>
  </si>
  <si>
    <t>separation_group - installed equipment cost [10^6 $]</t>
  </si>
  <si>
    <t>WWT_group - installed equipment cost [10^6 $]</t>
  </si>
  <si>
    <t>HXN_group - installed equipment cost [10^6 $]</t>
  </si>
  <si>
    <t>BT_group - installed equipment cost [10^6 $]</t>
  </si>
  <si>
    <t>CT_group - installed equipment cost [10^6 $]</t>
  </si>
  <si>
    <t>facilities_no_hu_group - installed equipment cost [10^6 $]</t>
  </si>
  <si>
    <t>feedstock_group - power utility demand [MW/kg]</t>
  </si>
  <si>
    <t>pretreatment_group - power utility demand [MW/kg]</t>
  </si>
  <si>
    <t>conversion_group - power utility demand [MW/kg]</t>
  </si>
  <si>
    <t>separation_group - power utility demand [MW/kg]</t>
  </si>
  <si>
    <t>WWT_group - power utility demand [MW/kg]</t>
  </si>
  <si>
    <t>HXN_group - power utility demand [MW/kg]</t>
  </si>
  <si>
    <t>BT_group - power utility demand [MW/kg]</t>
  </si>
  <si>
    <t>CT_group - power utility demand [MW/kg]</t>
  </si>
  <si>
    <t>facilities_no_hu_group - power utility demand [MW/kg]</t>
  </si>
  <si>
    <t>feedstock_group - material cost [$/kg]</t>
  </si>
  <si>
    <t>pretreatment_group - material cost [$/kg]</t>
  </si>
  <si>
    <t>conversion_group - material cost [$/kg]</t>
  </si>
  <si>
    <t>separation_group - material cost [$/kg]</t>
  </si>
  <si>
    <t>WWT_group - material cost [$/kg]</t>
  </si>
  <si>
    <t>HXN_group - material cost [$/kg]</t>
  </si>
  <si>
    <t>BT_group - material cost [$/kg]</t>
  </si>
  <si>
    <t>CT_group - material cost [$/kg]</t>
  </si>
  <si>
    <t>facilities_no_hu_group - material cost [$/kg]</t>
  </si>
  <si>
    <t>aerobic_caustic [10^6 $/yr]</t>
  </si>
  <si>
    <t>makeup_TiO2_catalyst [10^6 $/yr]</t>
  </si>
  <si>
    <t>feedstock [10^6 $/yr]</t>
  </si>
  <si>
    <t>sulfuric_acid_fresh [10^6 $/yr]</t>
  </si>
  <si>
    <t>sulfuric_acid_fresh2 [10^6 $/yr]</t>
  </si>
  <si>
    <t>ammonia_fresh [10^6 $/yr]</t>
  </si>
  <si>
    <t>CSL_fresh [10^6 $/yr]</t>
  </si>
  <si>
    <t>lime [10^6 $/yr]</t>
  </si>
  <si>
    <t>lime_fresh [10^6 $/yr]</t>
  </si>
  <si>
    <t>boilerchems [10^6 $/yr]</t>
  </si>
  <si>
    <t>hexanol_fresh [10^6 $/yr]</t>
  </si>
  <si>
    <t>system_makeup_water [10^6 $/yr]</t>
  </si>
  <si>
    <t>enzyme [10^6 $/yr]</t>
  </si>
  <si>
    <t>cooling_tower_chems [10^6 $/yr]</t>
  </si>
  <si>
    <t>AcrylicAcid [10^6 $/yr]</t>
  </si>
  <si>
    <t>ash [10^6 $/yr]</t>
  </si>
  <si>
    <t>gypsum [10^6 $/yr]</t>
  </si>
  <si>
    <t>Check [10^6 $/yr]</t>
  </si>
  <si>
    <t>Net present value [$]</t>
  </si>
  <si>
    <t>HXN energy balance error [%]</t>
  </si>
  <si>
    <t>Total GWP [kg CO2-eq/kg]</t>
  </si>
  <si>
    <t>Total FEC [MJ/kg]</t>
  </si>
  <si>
    <t>GWP - H2SO4 [kg CO2/kg]</t>
  </si>
  <si>
    <t>GWP - NaOH [kg CO2/kg]</t>
  </si>
  <si>
    <t>GWP - AmmoniumHydroxide [kg CO2/kg]</t>
  </si>
  <si>
    <t>GWP - CalciumDihydroxide [kg CO2/kg]</t>
  </si>
  <si>
    <t>GWP - Hexanol [kg CO2/kg]</t>
  </si>
  <si>
    <t>GWP - Enzyme [kg CO2/kg]</t>
  </si>
  <si>
    <t>GWP - TiO2 [kg CO2/kg]</t>
  </si>
  <si>
    <t>GWP - CSL [kg CO2/kg]</t>
  </si>
  <si>
    <t>FEC - H2SO4 [kg CO2/kg]</t>
  </si>
  <si>
    <t>FEC - NaOH [kg CO2/kg]</t>
  </si>
  <si>
    <t>FEC - AmmoniumHydroxide [kg CO2/kg]</t>
  </si>
  <si>
    <t>FEC - CalciumDihydroxide [kg CO2/kg]</t>
  </si>
  <si>
    <t>FEC - Hexanol [kg CO2/kg]</t>
  </si>
  <si>
    <t>FEC - Enzyme [kg CO2/kg]</t>
  </si>
  <si>
    <t>FEC - TiO2 [kg CO2/kg]</t>
  </si>
  <si>
    <t>FEC - CSL [kg CO2/kg]</t>
  </si>
  <si>
    <t>GWP - natural gas [kg CO2/kg]</t>
  </si>
  <si>
    <t>FEC - natural gas [MJ/kg]</t>
  </si>
  <si>
    <t>GWP - electricity [kg CO2/kg]</t>
  </si>
  <si>
    <t>FEC - electricity [MJ/kg]</t>
  </si>
  <si>
    <t>GWP - Feedstock GHTP [kg CO2/kg]</t>
  </si>
  <si>
    <t>FEC - Feedstock GHTP [MJ/kg]</t>
  </si>
  <si>
    <t>GWP - Direct non-bio emmissions [kg CO2/kg]</t>
  </si>
  <si>
    <t>initial</t>
  </si>
  <si>
    <t>end</t>
  </si>
  <si>
    <t>HXN heating savings</t>
  </si>
  <si>
    <t>HXN cooling savings</t>
  </si>
  <si>
    <t>heating</t>
  </si>
  <si>
    <t>cooling</t>
  </si>
  <si>
    <t>installed cost</t>
  </si>
  <si>
    <t>power</t>
  </si>
  <si>
    <t>material</t>
  </si>
  <si>
    <t>total material cost as fraction of MPSP</t>
  </si>
  <si>
    <t>neutralization lime cost as fraction of total material cost</t>
  </si>
  <si>
    <t>acidulation H2SO4 cost as fraction of total material cost</t>
  </si>
  <si>
    <t>product inhibition management material cost as fraction of total material cost</t>
  </si>
  <si>
    <t>hexanol cost as fraction of total material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</si>
</sst>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0" fillId="0" borderId="2" xfId="0" applyBorder="1"/>
    <xf numFmtId="10" fontId="0" fillId="0" borderId="0" xfId="1" applyNumberFormat="1" applyFont="1"/>
    <xf numFmtId="10" fontId="0" fillId="0" borderId="2" xfId="1" applyNumberFormat="1" applyFont="1" applyBorder="1"/>
    <xf numFmtId="10" fontId="0" fillId="0" borderId="0" xfId="1" applyNumberFormat="1" applyFont="1" applyBorder="1"/>
    <xf numFmtId="10" fontId="0" fillId="0" borderId="3" xfId="1" applyNumberFormat="1" applyFont="1" applyBorder="1"/>
    <xf numFmtId="10" fontId="1" fillId="0" borderId="0" xfId="0" applyNumberFormat="1" applyFont="1"/>
    <xf numFmtId="10" fontId="1" fillId="0" borderId="0" xfId="1" applyNumberFormat="1" applyFont="1"/>
    <xf numFmtId="10" fontId="1" fillId="0" borderId="2" xfId="1" applyNumberFormat="1" applyFont="1" applyBorder="1"/>
    <xf numFmtId="10" fontId="1" fillId="0" borderId="0" xfId="1" applyNumberFormat="1" applyFont="1" applyBorder="1"/>
    <xf numFmtId="164" fontId="1" fillId="0" borderId="3" xfId="1" applyNumberFormat="1" applyFont="1" applyBorder="1"/>
    <xf numFmtId="10" fontId="1" fillId="0" borderId="3" xfId="1" applyNumberFormat="1" applyFont="1" applyBorder="1"/>
    <xf numFmtId="10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3"/>
  <sheetViews>
    <sheetView tabSelected="1" topLeftCell="CB1" workbookViewId="0">
      <selection activeCell="CO11" sqref="CO11"/>
    </sheetView>
  </sheetViews>
  <sheetFormatPr defaultRowHeight="14.4" x14ac:dyDescent="0.3"/>
  <sheetData>
    <row r="1" spans="1:102" x14ac:dyDescent="0.3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 t="s">
        <v>1</v>
      </c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 t="s">
        <v>2</v>
      </c>
      <c r="BU1" s="2"/>
      <c r="BV1" s="2"/>
      <c r="BW1" s="2"/>
      <c r="BX1" s="2" t="s">
        <v>3</v>
      </c>
      <c r="BY1" s="2"/>
      <c r="BZ1" s="2" t="s">
        <v>4</v>
      </c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02" s="4" customFormat="1" ht="100.8" x14ac:dyDescent="0.3">
      <c r="A2" s="3"/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  <c r="Q2" s="3" t="s">
        <v>20</v>
      </c>
      <c r="R2" s="3" t="s">
        <v>21</v>
      </c>
      <c r="S2" s="3" t="s">
        <v>22</v>
      </c>
      <c r="T2" s="3" t="s">
        <v>23</v>
      </c>
      <c r="U2" s="3" t="s">
        <v>24</v>
      </c>
      <c r="V2" s="3" t="s">
        <v>25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  <c r="AE2" s="3" t="s">
        <v>34</v>
      </c>
      <c r="AF2" s="3" t="s">
        <v>35</v>
      </c>
      <c r="AG2" s="3" t="s">
        <v>36</v>
      </c>
      <c r="AH2" s="3" t="s">
        <v>37</v>
      </c>
      <c r="AI2" s="3" t="s">
        <v>38</v>
      </c>
      <c r="AJ2" s="3" t="s">
        <v>39</v>
      </c>
      <c r="AK2" s="3" t="s">
        <v>40</v>
      </c>
      <c r="AL2" s="3" t="s">
        <v>41</v>
      </c>
      <c r="AM2" s="3" t="s">
        <v>42</v>
      </c>
      <c r="AN2" s="3" t="s">
        <v>43</v>
      </c>
      <c r="AO2" s="3" t="s">
        <v>44</v>
      </c>
      <c r="AP2" s="3" t="s">
        <v>45</v>
      </c>
      <c r="AQ2" s="3" t="s">
        <v>46</v>
      </c>
      <c r="AR2" s="3" t="s">
        <v>47</v>
      </c>
      <c r="AS2" s="3" t="s">
        <v>48</v>
      </c>
      <c r="AT2" s="3" t="s">
        <v>49</v>
      </c>
      <c r="AU2" s="3" t="s">
        <v>50</v>
      </c>
      <c r="AV2" s="3" t="s">
        <v>51</v>
      </c>
      <c r="AW2" s="3" t="s">
        <v>52</v>
      </c>
      <c r="AX2" s="3" t="s">
        <v>53</v>
      </c>
      <c r="AY2" s="3" t="s">
        <v>54</v>
      </c>
      <c r="AZ2" s="3" t="s">
        <v>55</v>
      </c>
      <c r="BA2" s="3" t="s">
        <v>56</v>
      </c>
      <c r="BB2" s="3" t="s">
        <v>57</v>
      </c>
      <c r="BC2" s="3" t="s">
        <v>58</v>
      </c>
      <c r="BD2" s="3" t="s">
        <v>59</v>
      </c>
      <c r="BE2" s="3" t="s">
        <v>60</v>
      </c>
      <c r="BF2" s="3" t="s">
        <v>61</v>
      </c>
      <c r="BG2" s="3" t="s">
        <v>62</v>
      </c>
      <c r="BH2" s="3" t="s">
        <v>63</v>
      </c>
      <c r="BI2" s="3" t="s">
        <v>64</v>
      </c>
      <c r="BJ2" s="3" t="s">
        <v>65</v>
      </c>
      <c r="BK2" s="3" t="s">
        <v>66</v>
      </c>
      <c r="BL2" s="3" t="s">
        <v>67</v>
      </c>
      <c r="BM2" s="3" t="s">
        <v>68</v>
      </c>
      <c r="BN2" s="3" t="s">
        <v>69</v>
      </c>
      <c r="BO2" s="3" t="s">
        <v>70</v>
      </c>
      <c r="BP2" s="3" t="s">
        <v>71</v>
      </c>
      <c r="BQ2" s="3" t="s">
        <v>72</v>
      </c>
      <c r="BR2" s="3" t="s">
        <v>73</v>
      </c>
      <c r="BS2" s="3" t="s">
        <v>74</v>
      </c>
      <c r="BT2" s="3" t="s">
        <v>75</v>
      </c>
      <c r="BU2" s="3" t="s">
        <v>76</v>
      </c>
      <c r="BV2" s="3" t="s">
        <v>77</v>
      </c>
      <c r="BW2" s="3" t="s">
        <v>78</v>
      </c>
      <c r="BX2" s="3" t="s">
        <v>79</v>
      </c>
      <c r="BY2" s="3" t="s">
        <v>80</v>
      </c>
      <c r="BZ2" s="3" t="s">
        <v>81</v>
      </c>
      <c r="CA2" s="3" t="s">
        <v>82</v>
      </c>
      <c r="CB2" s="3" t="s">
        <v>83</v>
      </c>
      <c r="CC2" s="3" t="s">
        <v>84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89</v>
      </c>
      <c r="CI2" s="3" t="s">
        <v>90</v>
      </c>
      <c r="CJ2" s="3" t="s">
        <v>91</v>
      </c>
      <c r="CK2" s="3" t="s">
        <v>92</v>
      </c>
      <c r="CL2" s="3" t="s">
        <v>93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99</v>
      </c>
      <c r="CS2" s="3" t="s">
        <v>100</v>
      </c>
      <c r="CT2" s="3" t="s">
        <v>101</v>
      </c>
      <c r="CU2" s="3" t="s">
        <v>102</v>
      </c>
      <c r="CV2" s="3" t="s">
        <v>103</v>
      </c>
      <c r="CW2" s="3" t="s">
        <v>104</v>
      </c>
      <c r="CX2" s="3" t="s">
        <v>105</v>
      </c>
    </row>
    <row r="4" spans="1:102" x14ac:dyDescent="0.3">
      <c r="A4" s="1" t="s">
        <v>106</v>
      </c>
      <c r="B4">
        <v>1.658991009343223</v>
      </c>
      <c r="C4">
        <v>1.719815610208408E-2</v>
      </c>
      <c r="D4">
        <v>0.93720598870302019</v>
      </c>
      <c r="E4">
        <v>1.7701455405162461</v>
      </c>
      <c r="F4">
        <v>1.6118214893522591E-2</v>
      </c>
      <c r="G4">
        <v>4.8937376398111923E-2</v>
      </c>
      <c r="H4">
        <v>528.56172967124053</v>
      </c>
      <c r="I4">
        <v>157.8691664479137</v>
      </c>
      <c r="J4">
        <v>142.5350304235595</v>
      </c>
      <c r="K4">
        <v>224.4385176888149</v>
      </c>
      <c r="L4">
        <v>2.0432586376083759E-3</v>
      </c>
      <c r="M4">
        <v>0</v>
      </c>
      <c r="N4">
        <v>9.9851371101484592</v>
      </c>
      <c r="O4">
        <v>5.5523535493416949</v>
      </c>
      <c r="P4">
        <v>30.332273510114</v>
      </c>
      <c r="Q4">
        <v>0</v>
      </c>
      <c r="R4">
        <v>-17.6316594242981</v>
      </c>
      <c r="S4">
        <v>-28.23810474530605</v>
      </c>
      <c r="T4">
        <v>0</v>
      </c>
      <c r="U4">
        <v>0</v>
      </c>
      <c r="V4">
        <v>0</v>
      </c>
      <c r="W4">
        <v>-3.9404598753596241</v>
      </c>
      <c r="X4">
        <v>-14.935984225166971</v>
      </c>
      <c r="Y4">
        <v>-22.709982827357329</v>
      </c>
      <c r="Z4">
        <v>-3.9665257756087282</v>
      </c>
      <c r="AA4">
        <v>14.399192792437439</v>
      </c>
      <c r="AB4">
        <v>-1.078246981494591</v>
      </c>
      <c r="AC4">
        <v>24.905758399049489</v>
      </c>
      <c r="AD4">
        <v>0</v>
      </c>
      <c r="AE4">
        <v>0</v>
      </c>
      <c r="AF4">
        <v>34.268960116935567</v>
      </c>
      <c r="AG4">
        <v>85.032742221722813</v>
      </c>
      <c r="AH4">
        <v>28.00949334089777</v>
      </c>
      <c r="AI4">
        <v>50.752097294143617</v>
      </c>
      <c r="AJ4">
        <v>2.768455733197523</v>
      </c>
      <c r="AK4">
        <v>70.561181561130468</v>
      </c>
      <c r="AL4">
        <v>3.0791308444704768</v>
      </c>
      <c r="AM4">
        <v>8.6001882222697077</v>
      </c>
      <c r="AN4">
        <v>0</v>
      </c>
      <c r="AO4">
        <v>3.5612632398432018E-4</v>
      </c>
      <c r="AP4">
        <v>2.9185290950003079E-4</v>
      </c>
      <c r="AQ4">
        <v>8.8879626346019051E-5</v>
      </c>
      <c r="AR4">
        <v>4.2167409147468002E-4</v>
      </c>
      <c r="AS4">
        <v>0</v>
      </c>
      <c r="AT4">
        <v>9.3997036131659244E-5</v>
      </c>
      <c r="AU4">
        <v>1.0437735289364631E-4</v>
      </c>
      <c r="AV4">
        <v>1.7984804104266129E-5</v>
      </c>
      <c r="AW4">
        <v>0.38092522919978161</v>
      </c>
      <c r="AX4">
        <v>2.8058976591475712E-2</v>
      </c>
      <c r="AY4">
        <v>0.39626723862150792</v>
      </c>
      <c r="AZ4">
        <v>0.1316903780123124</v>
      </c>
      <c r="BA4">
        <v>7.6286649437406456E-2</v>
      </c>
      <c r="BB4">
        <v>0</v>
      </c>
      <c r="BC4">
        <v>2.6243226623980351E-2</v>
      </c>
      <c r="BD4">
        <v>4.8078615494126102E-4</v>
      </c>
      <c r="BE4">
        <v>0</v>
      </c>
      <c r="BF4">
        <v>1.3119897055294809E-3</v>
      </c>
      <c r="BG4">
        <v>8.0063086419436707E-5</v>
      </c>
      <c r="BH4">
        <v>6.5512115549999986E-3</v>
      </c>
      <c r="BI4">
        <v>1.8777943986840671E-4</v>
      </c>
      <c r="BJ4">
        <v>1.582823517579407E-3</v>
      </c>
      <c r="BK4">
        <v>2.9478321961651552E-4</v>
      </c>
      <c r="BL4">
        <v>2.8558457389469129E-4</v>
      </c>
      <c r="BM4">
        <v>1.6099767268081951E-4</v>
      </c>
      <c r="BN4">
        <v>2.986184397680257E-3</v>
      </c>
      <c r="BO4">
        <v>1.525290611974215E-4</v>
      </c>
      <c r="BP4">
        <v>6.0194507419936616E-4</v>
      </c>
      <c r="BQ4">
        <v>1.8041131254526381E-5</v>
      </c>
      <c r="BR4">
        <v>3.5432968563795459E-3</v>
      </c>
      <c r="BS4">
        <v>8.2686353444005892E-6</v>
      </c>
      <c r="BT4">
        <v>2.853158621485154E-2</v>
      </c>
      <c r="BU4">
        <v>-3.1995689312195032E-5</v>
      </c>
      <c r="BV4">
        <v>0</v>
      </c>
      <c r="BW4">
        <v>-224.41005009397861</v>
      </c>
      <c r="BX4">
        <v>-5.8298034593462937E-2</v>
      </c>
      <c r="BY4">
        <v>-2.6847082281798</v>
      </c>
      <c r="BZ4">
        <v>2.4596816341903751</v>
      </c>
      <c r="CA4">
        <v>26.9954950029698</v>
      </c>
      <c r="CB4">
        <v>4.3874266137230368E-2</v>
      </c>
      <c r="CC4">
        <v>0.306260510480096</v>
      </c>
      <c r="CD4">
        <v>0.1080258500480762</v>
      </c>
      <c r="CE4">
        <v>0.6674143939562639</v>
      </c>
      <c r="CF4">
        <v>5.5508163897766569E-2</v>
      </c>
      <c r="CG4">
        <v>7.4919170199989019E-2</v>
      </c>
      <c r="CH4">
        <v>1.547115066225146E-2</v>
      </c>
      <c r="CI4">
        <v>0.34439046226828812</v>
      </c>
      <c r="CJ4">
        <v>0.57466804665656868</v>
      </c>
      <c r="CK4">
        <v>4.2092676795842587</v>
      </c>
      <c r="CL4">
        <v>1.718593068946666</v>
      </c>
      <c r="CM4">
        <v>2.7078916252152641</v>
      </c>
      <c r="CN4">
        <v>4.1056570974595354</v>
      </c>
      <c r="CO4">
        <v>0.8695975112498725</v>
      </c>
      <c r="CP4">
        <v>0.1633007522451515</v>
      </c>
      <c r="CQ4">
        <v>2.6662487401415849</v>
      </c>
      <c r="CR4">
        <v>1.212973097892563E-2</v>
      </c>
      <c r="CS4">
        <v>1.8378380271099439</v>
      </c>
      <c r="CT4">
        <v>-1.48009243688876E-5</v>
      </c>
      <c r="CU4">
        <v>-1.8272974543755811E-4</v>
      </c>
      <c r="CV4">
        <v>0.53048168565502685</v>
      </c>
      <c r="CW4">
        <v>8.142615184106397</v>
      </c>
      <c r="CX4">
        <v>0.30122105083082928</v>
      </c>
    </row>
    <row r="5" spans="1:102" x14ac:dyDescent="0.3">
      <c r="A5" s="1" t="s">
        <v>107</v>
      </c>
      <c r="B5">
        <v>1.659514688679022</v>
      </c>
      <c r="C5">
        <v>1.719821046951571E-2</v>
      </c>
      <c r="D5">
        <v>0.93720598867154614</v>
      </c>
      <c r="E5">
        <v>1.770704322415066</v>
      </c>
      <c r="F5">
        <v>1.6118265846463802E-2</v>
      </c>
      <c r="G5">
        <v>4.8937531099068558E-2</v>
      </c>
      <c r="H5">
        <v>528.75229965430299</v>
      </c>
      <c r="I5">
        <v>157.9170168183328</v>
      </c>
      <c r="J5">
        <v>142.53318690460961</v>
      </c>
      <c r="K5">
        <v>224.51021647843561</v>
      </c>
      <c r="L5">
        <v>2.044084429288016E-3</v>
      </c>
      <c r="M5">
        <v>0</v>
      </c>
      <c r="N5">
        <v>9.9851055445128729</v>
      </c>
      <c r="O5">
        <v>5.6100307727292922</v>
      </c>
      <c r="P5">
        <v>30.329315613005601</v>
      </c>
      <c r="Q5">
        <v>0</v>
      </c>
      <c r="R5">
        <v>-17.63100315456084</v>
      </c>
      <c r="S5">
        <v>-28.293448775686919</v>
      </c>
      <c r="T5">
        <v>0</v>
      </c>
      <c r="U5">
        <v>0</v>
      </c>
      <c r="V5">
        <v>0</v>
      </c>
      <c r="W5">
        <v>-3.9404474405404182</v>
      </c>
      <c r="X5">
        <v>-14.97461379980029</v>
      </c>
      <c r="Y5">
        <v>-22.708009275744889</v>
      </c>
      <c r="Z5">
        <v>-3.9774520354237008</v>
      </c>
      <c r="AA5">
        <v>14.398233529186591</v>
      </c>
      <c r="AB5">
        <v>-1.078679349643811</v>
      </c>
      <c r="AC5">
        <v>24.96191960287225</v>
      </c>
      <c r="AD5">
        <v>0</v>
      </c>
      <c r="AE5">
        <v>0</v>
      </c>
      <c r="AF5">
        <v>34.268960116664068</v>
      </c>
      <c r="AG5">
        <v>85.029261479705227</v>
      </c>
      <c r="AH5">
        <v>28.008570218904438</v>
      </c>
      <c r="AI5">
        <v>50.806664850138112</v>
      </c>
      <c r="AJ5">
        <v>2.76973390653023</v>
      </c>
      <c r="AK5">
        <v>70.620757852804374</v>
      </c>
      <c r="AL5">
        <v>3.0837031816427949</v>
      </c>
      <c r="AM5">
        <v>8.6004301247320925</v>
      </c>
      <c r="AN5">
        <v>0</v>
      </c>
      <c r="AO5">
        <v>3.5612519815861348E-4</v>
      </c>
      <c r="AP5">
        <v>2.9182956036282419E-4</v>
      </c>
      <c r="AQ5">
        <v>8.8868636293537299E-5</v>
      </c>
      <c r="AR5">
        <v>4.2242691113318349E-4</v>
      </c>
      <c r="AS5">
        <v>0</v>
      </c>
      <c r="AT5">
        <v>9.4151528663021658E-5</v>
      </c>
      <c r="AU5">
        <v>1.0461271845434989E-4</v>
      </c>
      <c r="AV5">
        <v>1.799285242851429E-5</v>
      </c>
      <c r="AW5">
        <v>0.3809240250090089</v>
      </c>
      <c r="AX5">
        <v>2.805888789070686E-2</v>
      </c>
      <c r="AY5">
        <v>0.39623855317291262</v>
      </c>
      <c r="AZ5">
        <v>0.13167358010187749</v>
      </c>
      <c r="BA5">
        <v>7.6285426581354329E-2</v>
      </c>
      <c r="BB5">
        <v>0</v>
      </c>
      <c r="BC5">
        <v>2.6606488538486021E-2</v>
      </c>
      <c r="BD5">
        <v>4.8187030298486562E-4</v>
      </c>
      <c r="BE5">
        <v>0</v>
      </c>
      <c r="BF5">
        <v>1.31197282210292E-3</v>
      </c>
      <c r="BG5">
        <v>8.0063339780328503E-5</v>
      </c>
      <c r="BH5">
        <v>6.5512115549999986E-3</v>
      </c>
      <c r="BI5">
        <v>1.8777943986840671E-4</v>
      </c>
      <c r="BJ5">
        <v>1.5826151673971401E-3</v>
      </c>
      <c r="BK5">
        <v>2.9478321961651552E-4</v>
      </c>
      <c r="BL5">
        <v>2.8553595832105138E-4</v>
      </c>
      <c r="BM5">
        <v>1.6098999900246639E-4</v>
      </c>
      <c r="BN5">
        <v>2.985761218903545E-3</v>
      </c>
      <c r="BO5">
        <v>1.5278023931708859E-4</v>
      </c>
      <c r="BP5">
        <v>6.0187143668925629E-4</v>
      </c>
      <c r="BQ5">
        <v>1.8072032525270989E-5</v>
      </c>
      <c r="BR5">
        <v>3.5432968563795459E-3</v>
      </c>
      <c r="BS5">
        <v>8.2873068897430208E-6</v>
      </c>
      <c r="BT5">
        <v>2.854068300416859E-2</v>
      </c>
      <c r="BU5">
        <v>-3.1996976562002037E-5</v>
      </c>
      <c r="BV5">
        <v>0</v>
      </c>
      <c r="BW5">
        <v>-224.48173978938451</v>
      </c>
      <c r="BX5">
        <v>4.7033686665818104</v>
      </c>
      <c r="BY5">
        <v>-2.6835124065392009</v>
      </c>
      <c r="BZ5">
        <v>2.4644809697609502</v>
      </c>
      <c r="CA5">
        <v>27.074774089419861</v>
      </c>
      <c r="CB5">
        <v>4.3868964689608811E-2</v>
      </c>
      <c r="CC5">
        <v>0.30625560120014289</v>
      </c>
      <c r="CD5">
        <v>0.10802550855394071</v>
      </c>
      <c r="CE5">
        <v>0.66731964946633382</v>
      </c>
      <c r="CF5">
        <v>5.5501197986985537E-2</v>
      </c>
      <c r="CG5">
        <v>7.4918933363553583E-2</v>
      </c>
      <c r="CH5">
        <v>1.5471150712990329E-2</v>
      </c>
      <c r="CI5">
        <v>0.34433074755213589</v>
      </c>
      <c r="CJ5">
        <v>0.57459860794414419</v>
      </c>
      <c r="CK5">
        <v>4.2092002060683154</v>
      </c>
      <c r="CL5">
        <v>1.71858763608542</v>
      </c>
      <c r="CM5">
        <v>2.707507219644842</v>
      </c>
      <c r="CN5">
        <v>4.1051418644013662</v>
      </c>
      <c r="CO5">
        <v>0.86959476225553256</v>
      </c>
      <c r="CP5">
        <v>0.16330075278070941</v>
      </c>
      <c r="CQ5">
        <v>2.6657864326616969</v>
      </c>
      <c r="CR5">
        <v>1.265827719914818E-2</v>
      </c>
      <c r="CS5">
        <v>1.9179207877497251</v>
      </c>
      <c r="CT5">
        <v>4.4255932711948863E-5</v>
      </c>
      <c r="CU5">
        <v>5.4637636927293537E-4</v>
      </c>
      <c r="CV5">
        <v>0.53048000868248213</v>
      </c>
      <c r="CW5">
        <v>8.1425894434588404</v>
      </c>
      <c r="CX5">
        <v>0.30560667442091649</v>
      </c>
    </row>
    <row r="14" spans="1:102" s="5" customFormat="1" ht="158.4" x14ac:dyDescent="0.3">
      <c r="K14" s="6" t="s">
        <v>108</v>
      </c>
      <c r="L14" s="6" t="s">
        <v>109</v>
      </c>
      <c r="M14" s="7" t="s">
        <v>110</v>
      </c>
      <c r="V14" s="5" t="s">
        <v>111</v>
      </c>
      <c r="AE14" s="5" t="s">
        <v>112</v>
      </c>
      <c r="AN14" s="5" t="s">
        <v>113</v>
      </c>
      <c r="AW14" s="5" t="s">
        <v>114</v>
      </c>
      <c r="AZ14" s="5">
        <f>SUM($AW4:$BE4)*17700</f>
        <v>18407.158978152875</v>
      </c>
      <c r="BF14" s="6" t="s">
        <v>115</v>
      </c>
      <c r="BG14" s="6"/>
      <c r="BH14" s="6" t="s">
        <v>116</v>
      </c>
      <c r="BI14" s="6" t="s">
        <v>117</v>
      </c>
      <c r="BJ14" s="6" t="s">
        <v>118</v>
      </c>
      <c r="BL14" s="6" t="s">
        <v>119</v>
      </c>
      <c r="CB14" s="6" t="str">
        <f>CB2</f>
        <v>GWP - H2SO4 [kg CO2/kg]</v>
      </c>
      <c r="CC14" s="6" t="str">
        <f t="shared" ref="CC14:CX14" si="0">CC2</f>
        <v>GWP - NaOH [kg CO2/kg]</v>
      </c>
      <c r="CD14" s="6" t="str">
        <f t="shared" si="0"/>
        <v>GWP - AmmoniumHydroxide [kg CO2/kg]</v>
      </c>
      <c r="CE14" s="6" t="str">
        <f t="shared" si="0"/>
        <v>GWP - CalciumDihydroxide [kg CO2/kg]</v>
      </c>
      <c r="CF14" s="6" t="str">
        <f t="shared" si="0"/>
        <v>GWP - Hexanol [kg CO2/kg]</v>
      </c>
      <c r="CG14" s="6" t="str">
        <f t="shared" si="0"/>
        <v>GWP - Enzyme [kg CO2/kg]</v>
      </c>
      <c r="CH14" s="6" t="str">
        <f t="shared" si="0"/>
        <v>GWP - TiO2 [kg CO2/kg]</v>
      </c>
      <c r="CI14" s="6" t="str">
        <f t="shared" si="0"/>
        <v>GWP - CSL [kg CO2/kg]</v>
      </c>
      <c r="CJ14" s="6" t="str">
        <f t="shared" si="0"/>
        <v>FEC - H2SO4 [kg CO2/kg]</v>
      </c>
      <c r="CK14" s="6" t="str">
        <f t="shared" si="0"/>
        <v>FEC - NaOH [kg CO2/kg]</v>
      </c>
      <c r="CL14" s="6" t="str">
        <f t="shared" si="0"/>
        <v>FEC - AmmoniumHydroxide [kg CO2/kg]</v>
      </c>
      <c r="CM14" s="6" t="str">
        <f t="shared" si="0"/>
        <v>FEC - CalciumDihydroxide [kg CO2/kg]</v>
      </c>
      <c r="CN14" s="6" t="str">
        <f t="shared" si="0"/>
        <v>FEC - Hexanol [kg CO2/kg]</v>
      </c>
      <c r="CO14" s="6" t="str">
        <f t="shared" si="0"/>
        <v>FEC - Enzyme [kg CO2/kg]</v>
      </c>
      <c r="CP14" s="6" t="str">
        <f t="shared" si="0"/>
        <v>FEC - TiO2 [kg CO2/kg]</v>
      </c>
      <c r="CQ14" s="6" t="str">
        <f t="shared" si="0"/>
        <v>FEC - CSL [kg CO2/kg]</v>
      </c>
      <c r="CR14" s="6" t="str">
        <f t="shared" si="0"/>
        <v>GWP - natural gas [kg CO2/kg]</v>
      </c>
      <c r="CS14" s="6" t="str">
        <f t="shared" si="0"/>
        <v>FEC - natural gas [MJ/kg]</v>
      </c>
      <c r="CT14" s="6" t="str">
        <f t="shared" si="0"/>
        <v>GWP - electricity [kg CO2/kg]</v>
      </c>
      <c r="CU14" s="6" t="str">
        <f t="shared" si="0"/>
        <v>FEC - electricity [MJ/kg]</v>
      </c>
      <c r="CV14" s="6" t="str">
        <f t="shared" si="0"/>
        <v>GWP - Feedstock GHTP [kg CO2/kg]</v>
      </c>
      <c r="CW14" s="6" t="str">
        <f t="shared" si="0"/>
        <v>FEC - Feedstock GHTP [MJ/kg]</v>
      </c>
      <c r="CX14" s="6" t="str">
        <f t="shared" si="0"/>
        <v>GWP - Direct non-bio emmissions [kg CO2/kg]</v>
      </c>
    </row>
    <row r="15" spans="1:102" x14ac:dyDescent="0.3">
      <c r="CI15" s="8"/>
      <c r="CQ15" s="8"/>
      <c r="CS15" s="8"/>
      <c r="CU15" s="8"/>
      <c r="CW15" s="8"/>
    </row>
    <row r="16" spans="1:102" x14ac:dyDescent="0.3">
      <c r="A16" s="1"/>
      <c r="CB16" s="9"/>
      <c r="CC16" s="9"/>
      <c r="CD16" s="9"/>
      <c r="CE16" s="9"/>
      <c r="CF16" s="9"/>
      <c r="CG16" s="9"/>
      <c r="CH16" s="9"/>
      <c r="CI16" s="10"/>
      <c r="CJ16" s="9"/>
      <c r="CK16" s="9"/>
      <c r="CL16" s="9"/>
      <c r="CM16" s="9"/>
      <c r="CN16" s="9"/>
      <c r="CO16" s="9"/>
      <c r="CP16" s="9"/>
      <c r="CQ16" s="10"/>
      <c r="CR16" s="11"/>
      <c r="CS16" s="10"/>
      <c r="CT16" s="12"/>
      <c r="CU16" s="12"/>
      <c r="CV16" s="10"/>
      <c r="CW16" s="12"/>
      <c r="CX16" s="12"/>
    </row>
    <row r="17" spans="1:104" s="5" customFormat="1" x14ac:dyDescent="0.3">
      <c r="A17" s="1">
        <v>0.05</v>
      </c>
      <c r="K17" s="5">
        <f>R5/(SUM($M5:$U5)-$S5-$R5)</f>
        <v>-0.38391319685947789</v>
      </c>
      <c r="L17" s="5">
        <f>AA5/(SUM($V5:$AC5)-$AC5-$AA5)</f>
        <v>-0.30845072200840074</v>
      </c>
      <c r="M17" s="5">
        <f t="shared" ref="M17:U17" si="1">M5/(SUM($M5:$U5)-$S5)</f>
        <v>0</v>
      </c>
      <c r="N17" s="5">
        <f t="shared" si="1"/>
        <v>0.35291228099040561</v>
      </c>
      <c r="O17" s="5">
        <f t="shared" si="1"/>
        <v>0.19828020320909387</v>
      </c>
      <c r="P17" s="5">
        <f t="shared" si="1"/>
        <v>1.0719554146070778</v>
      </c>
      <c r="Q17" s="5">
        <f t="shared" si="1"/>
        <v>0</v>
      </c>
      <c r="R17" s="5">
        <f>R5/(SUM($M5:$U5)-$S5)</f>
        <v>-0.62314789880657739</v>
      </c>
      <c r="S17" s="5">
        <f t="shared" si="1"/>
        <v>-0.99999999999999967</v>
      </c>
      <c r="T17" s="5">
        <f t="shared" si="1"/>
        <v>0</v>
      </c>
      <c r="U17" s="5">
        <f t="shared" si="1"/>
        <v>0</v>
      </c>
      <c r="V17" s="5">
        <f t="shared" ref="V17:AC17" si="2">V5/(SUM($V5:$AC5)-$AC5)</f>
        <v>0</v>
      </c>
      <c r="W17" s="5">
        <f t="shared" si="2"/>
        <v>0.12206720056026529</v>
      </c>
      <c r="X17" s="5">
        <f t="shared" si="2"/>
        <v>0.46388366133416747</v>
      </c>
      <c r="Y17" s="5">
        <f t="shared" si="2"/>
        <v>0.7034488251432075</v>
      </c>
      <c r="Z17" s="5">
        <f t="shared" si="2"/>
        <v>0.12321352908600489</v>
      </c>
      <c r="AA17" s="5">
        <f t="shared" si="2"/>
        <v>-0.44602855042261752</v>
      </c>
      <c r="AB17" s="5">
        <f t="shared" si="2"/>
        <v>3.3415334298972241E-2</v>
      </c>
      <c r="AC17" s="5">
        <f t="shared" si="2"/>
        <v>-0.7732704705522313</v>
      </c>
      <c r="AD17" s="5">
        <f t="shared" ref="AD17" si="3">AD5/(SUM($V5:$AC5))</f>
        <v>0</v>
      </c>
      <c r="AE17" s="5">
        <f t="shared" ref="AE17:AM17" si="4">AE5/(SUM($AE5:$AM5))</f>
        <v>0</v>
      </c>
      <c r="AF17" s="5">
        <f t="shared" si="4"/>
        <v>0.12101130777530893</v>
      </c>
      <c r="AG17" s="5">
        <f t="shared" si="4"/>
        <v>0.30025720348089358</v>
      </c>
      <c r="AH17" s="5">
        <f t="shared" si="4"/>
        <v>9.8904480893718325E-2</v>
      </c>
      <c r="AI17" s="5">
        <f t="shared" si="4"/>
        <v>0.17940961547378087</v>
      </c>
      <c r="AJ17" s="5">
        <f t="shared" si="4"/>
        <v>9.7805454579829726E-3</v>
      </c>
      <c r="AK17" s="5">
        <f t="shared" si="4"/>
        <v>0.24937757769006916</v>
      </c>
      <c r="AL17" s="5">
        <f t="shared" si="4"/>
        <v>1.0889240686939215E-2</v>
      </c>
      <c r="AM17" s="5">
        <f t="shared" si="4"/>
        <v>3.0370028541306847E-2</v>
      </c>
      <c r="AN17" s="5">
        <f t="shared" ref="AN17:AV17" si="5">AN5/(SUM($AN5:$AV5))</f>
        <v>0</v>
      </c>
      <c r="AO17" s="5">
        <f t="shared" si="5"/>
        <v>0.25881052437413998</v>
      </c>
      <c r="AP17" s="5">
        <f t="shared" si="5"/>
        <v>0.21208429489378014</v>
      </c>
      <c r="AQ17" s="5">
        <f t="shared" si="5"/>
        <v>6.4584417161352228E-2</v>
      </c>
      <c r="AR17" s="5">
        <f t="shared" si="5"/>
        <v>0.30699464948120286</v>
      </c>
      <c r="AS17" s="5">
        <f t="shared" si="5"/>
        <v>0</v>
      </c>
      <c r="AT17" s="5">
        <f t="shared" si="5"/>
        <v>6.8423707813707088E-2</v>
      </c>
      <c r="AU17" s="5">
        <f t="shared" si="5"/>
        <v>7.6026275757425557E-2</v>
      </c>
      <c r="AV17" s="5">
        <f t="shared" si="5"/>
        <v>1.3076130518392163E-2</v>
      </c>
      <c r="AW17" s="5">
        <f t="shared" ref="AW17:BE17" si="6">AW5/(SUM($AW5:$BE5))</f>
        <v>0.36617844680023781</v>
      </c>
      <c r="AX17" s="5">
        <f t="shared" si="6"/>
        <v>2.697272766273549E-2</v>
      </c>
      <c r="AY17" s="5">
        <f t="shared" si="6"/>
        <v>0.38090014920901644</v>
      </c>
      <c r="AZ17" s="5">
        <f t="shared" si="6"/>
        <v>0.12657649263574774</v>
      </c>
      <c r="BA17" s="5">
        <f t="shared" si="6"/>
        <v>7.3332415875825271E-2</v>
      </c>
      <c r="BB17" s="5">
        <f t="shared" si="6"/>
        <v>0</v>
      </c>
      <c r="BC17" s="5">
        <f t="shared" si="6"/>
        <v>2.5576550724519736E-2</v>
      </c>
      <c r="BD17" s="5">
        <f t="shared" si="6"/>
        <v>4.6321709191743686E-4</v>
      </c>
      <c r="BE17" s="5">
        <f t="shared" si="6"/>
        <v>0</v>
      </c>
      <c r="BF17" s="5">
        <f>SUM(AW5:BE5)/B5</f>
        <v>0.62685123469765003</v>
      </c>
      <c r="BH17" s="5">
        <f>(BN5/SUM(BF5:BS5))</f>
        <v>0.16806967396834013</v>
      </c>
      <c r="BI17" s="5">
        <f>BK5/SUM(BF5:BS5)</f>
        <v>1.6593463435257343E-2</v>
      </c>
      <c r="BJ17" s="5">
        <f>SUM(BH17:BI17)</f>
        <v>0.18466313740359747</v>
      </c>
      <c r="BL17" s="5">
        <f>(BO5/SUM(BF5:BS5))</f>
        <v>8.6000597932133493E-3</v>
      </c>
      <c r="CA17" s="13"/>
      <c r="CB17" s="14">
        <f t="shared" ref="CB17:CI17" si="7">CB5/$BZ5</f>
        <v>1.7800488308848259E-2</v>
      </c>
      <c r="CC17" s="14">
        <f t="shared" si="7"/>
        <v>0.12426778902246872</v>
      </c>
      <c r="CD17" s="14">
        <f t="shared" si="7"/>
        <v>4.383296518796774E-2</v>
      </c>
      <c r="CE17" s="14">
        <f t="shared" si="7"/>
        <v>0.27077492488451332</v>
      </c>
      <c r="CF17" s="14">
        <f t="shared" si="7"/>
        <v>2.2520440883083404E-2</v>
      </c>
      <c r="CG17" s="14">
        <f t="shared" si="7"/>
        <v>3.0399477327195824E-2</v>
      </c>
      <c r="CH17" s="14">
        <f t="shared" si="7"/>
        <v>6.277650711375142E-3</v>
      </c>
      <c r="CI17" s="15">
        <f t="shared" si="7"/>
        <v>0.13971734891729973</v>
      </c>
      <c r="CJ17" s="14">
        <f t="shared" ref="CJ17:CQ17" si="8">CJ5/$CA5</f>
        <v>2.1222655673743287E-2</v>
      </c>
      <c r="CK17" s="14">
        <f t="shared" si="8"/>
        <v>0.15546575539897725</v>
      </c>
      <c r="CL17" s="14">
        <f t="shared" si="8"/>
        <v>6.347560391120681E-2</v>
      </c>
      <c r="CM17" s="14">
        <f t="shared" si="8"/>
        <v>0.10000110105084377</v>
      </c>
      <c r="CN17" s="14">
        <f t="shared" si="8"/>
        <v>0.15162238661136426</v>
      </c>
      <c r="CO17" s="14">
        <f t="shared" si="8"/>
        <v>3.2118264750188565E-2</v>
      </c>
      <c r="CP17" s="14">
        <f t="shared" si="8"/>
        <v>6.0314724045850204E-3</v>
      </c>
      <c r="CQ17" s="15">
        <f t="shared" si="8"/>
        <v>9.8460154232770464E-2</v>
      </c>
      <c r="CR17" s="16">
        <f t="shared" ref="CR17" si="9">CR5/$BZ5</f>
        <v>5.1362852277881486E-3</v>
      </c>
      <c r="CS17" s="15">
        <f t="shared" ref="CS17" si="10">CS5/$CA5</f>
        <v>7.0837923944089345E-2</v>
      </c>
      <c r="CT17" s="17">
        <f t="shared" ref="CT17" si="11">CT5/$BZ5</f>
        <v>1.7957506369481767E-5</v>
      </c>
      <c r="CU17" s="17">
        <f t="shared" ref="CU17" si="12">CU5/$CA5</f>
        <v>2.0180274356802315E-5</v>
      </c>
      <c r="CV17" s="15">
        <f t="shared" ref="CV17" si="13">CV5/$BZ5</f>
        <v>0.21525019474341392</v>
      </c>
      <c r="CW17" s="18">
        <f t="shared" ref="CW17" si="14">CW5/$CA5</f>
        <v>0.30074450174787454</v>
      </c>
      <c r="CX17" s="18">
        <f t="shared" ref="CX17" si="15">CX5/$BZ5</f>
        <v>0.12400447727967635</v>
      </c>
      <c r="CZ17" s="13">
        <f>MAX(CB17:CX17)</f>
        <v>0.30074450174787454</v>
      </c>
    </row>
    <row r="18" spans="1:104" x14ac:dyDescent="0.3">
      <c r="A18" s="1"/>
      <c r="CB18" s="9"/>
      <c r="CC18" s="9"/>
      <c r="CD18" s="9"/>
      <c r="CE18" s="9"/>
      <c r="CF18" s="9"/>
      <c r="CG18" s="9"/>
      <c r="CH18" s="9"/>
      <c r="CI18" s="10"/>
      <c r="CJ18" s="9"/>
      <c r="CK18" s="9"/>
      <c r="CL18" s="9"/>
      <c r="CM18" s="9"/>
      <c r="CN18" s="9"/>
      <c r="CO18" s="9"/>
      <c r="CP18" s="9"/>
      <c r="CQ18" s="10"/>
      <c r="CR18" s="11"/>
      <c r="CS18" s="10"/>
      <c r="CT18" s="12"/>
      <c r="CU18" s="12"/>
      <c r="CV18" s="10"/>
      <c r="CW18" s="12"/>
      <c r="CX18" s="12"/>
    </row>
    <row r="19" spans="1:104" x14ac:dyDescent="0.3">
      <c r="A19" s="1"/>
      <c r="CB19" s="9"/>
      <c r="CC19" s="9"/>
      <c r="CD19" s="9"/>
      <c r="CE19" s="9"/>
      <c r="CF19" s="9"/>
      <c r="CG19" s="9"/>
      <c r="CH19" s="9"/>
      <c r="CI19" s="10"/>
      <c r="CJ19" s="9"/>
      <c r="CK19" s="9"/>
      <c r="CL19" s="9"/>
      <c r="CM19" s="9"/>
      <c r="CN19" s="9"/>
      <c r="CO19" s="9"/>
      <c r="CP19" s="9"/>
      <c r="CQ19" s="10"/>
      <c r="CR19" s="11"/>
      <c r="CS19" s="10"/>
      <c r="CT19" s="12"/>
      <c r="CU19" s="12"/>
      <c r="CV19" s="10"/>
      <c r="CW19" s="12"/>
      <c r="CX19" s="12"/>
    </row>
    <row r="20" spans="1:104" x14ac:dyDescent="0.3">
      <c r="A20" s="1"/>
      <c r="CB20" s="9"/>
      <c r="CC20" s="9"/>
      <c r="CD20" s="9"/>
      <c r="CE20" s="9"/>
      <c r="CF20" s="9"/>
      <c r="CG20" s="9"/>
      <c r="CH20" s="9"/>
      <c r="CI20" s="10"/>
      <c r="CJ20" s="9"/>
      <c r="CK20" s="9"/>
      <c r="CL20" s="9"/>
      <c r="CM20" s="9"/>
      <c r="CN20" s="9"/>
      <c r="CO20" s="9"/>
      <c r="CP20" s="9"/>
      <c r="CQ20" s="10"/>
      <c r="CR20" s="11"/>
      <c r="CS20" s="10"/>
      <c r="CT20" s="12"/>
      <c r="CU20" s="12"/>
      <c r="CV20" s="10"/>
      <c r="CW20" s="12"/>
      <c r="CX20" s="12"/>
    </row>
    <row r="21" spans="1:104" x14ac:dyDescent="0.3">
      <c r="A21" s="1"/>
      <c r="CB21" s="9"/>
      <c r="CC21" s="9"/>
      <c r="CD21" s="9"/>
      <c r="CE21" s="9"/>
      <c r="CF21" s="9"/>
      <c r="CG21" s="9"/>
      <c r="CH21" s="9"/>
      <c r="CI21" s="10"/>
      <c r="CJ21" s="9"/>
      <c r="CK21" s="9"/>
      <c r="CL21" s="9"/>
      <c r="CM21" s="9"/>
      <c r="CN21" s="9"/>
      <c r="CO21" s="9"/>
      <c r="CP21" s="9"/>
      <c r="CQ21" s="10"/>
      <c r="CR21" s="11"/>
      <c r="CS21" s="10"/>
      <c r="CT21" s="12"/>
      <c r="CU21" s="12"/>
      <c r="CV21" s="10"/>
      <c r="CW21" s="12"/>
      <c r="CX21" s="12"/>
    </row>
    <row r="22" spans="1:104" x14ac:dyDescent="0.3">
      <c r="A22" s="1"/>
      <c r="CB22" s="9"/>
      <c r="CC22" s="9"/>
      <c r="CD22" s="9"/>
      <c r="CE22" s="9"/>
      <c r="CF22" s="9"/>
      <c r="CG22" s="9"/>
      <c r="CH22" s="9"/>
      <c r="CI22" s="10"/>
      <c r="CJ22" s="9"/>
      <c r="CK22" s="9"/>
      <c r="CL22" s="9"/>
      <c r="CM22" s="9"/>
      <c r="CN22" s="9"/>
      <c r="CO22" s="9"/>
      <c r="CP22" s="9"/>
      <c r="CQ22" s="10"/>
      <c r="CR22" s="11"/>
      <c r="CS22" s="10"/>
      <c r="CT22" s="12"/>
      <c r="CU22" s="12"/>
      <c r="CV22" s="10"/>
      <c r="CW22" s="12"/>
      <c r="CX22" s="12"/>
    </row>
    <row r="23" spans="1:104" s="5" customFormat="1" x14ac:dyDescent="0.3">
      <c r="A23" s="1"/>
      <c r="CA23" s="13"/>
      <c r="CB23" s="14"/>
      <c r="CC23" s="14"/>
      <c r="CD23" s="14"/>
      <c r="CE23" s="14"/>
      <c r="CF23" s="14"/>
      <c r="CG23" s="14"/>
      <c r="CH23" s="14"/>
      <c r="CI23" s="15"/>
      <c r="CJ23" s="14"/>
      <c r="CK23" s="14"/>
      <c r="CL23" s="14"/>
      <c r="CM23" s="14"/>
      <c r="CN23" s="14"/>
      <c r="CO23" s="14"/>
      <c r="CP23" s="14"/>
      <c r="CQ23" s="15"/>
      <c r="CR23" s="16"/>
      <c r="CS23" s="15"/>
      <c r="CT23" s="18"/>
      <c r="CU23" s="18"/>
      <c r="CV23" s="15"/>
      <c r="CW23" s="18"/>
      <c r="CX23" s="18"/>
      <c r="CZ23" s="13"/>
    </row>
    <row r="24" spans="1:104" x14ac:dyDescent="0.3">
      <c r="A24" s="1"/>
      <c r="CB24" s="9"/>
      <c r="CC24" s="9"/>
      <c r="CD24" s="9"/>
      <c r="CE24" s="9"/>
      <c r="CF24" s="9"/>
      <c r="CG24" s="9"/>
      <c r="CH24" s="9"/>
      <c r="CI24" s="10"/>
      <c r="CJ24" s="9"/>
      <c r="CK24" s="9"/>
      <c r="CL24" s="9"/>
      <c r="CM24" s="9"/>
      <c r="CN24" s="9"/>
      <c r="CO24" s="9"/>
      <c r="CP24" s="9"/>
      <c r="CQ24" s="10"/>
      <c r="CR24" s="11"/>
      <c r="CS24" s="10"/>
      <c r="CT24" s="12"/>
      <c r="CU24" s="12"/>
      <c r="CV24" s="10"/>
      <c r="CW24" s="12"/>
      <c r="CX24" s="12"/>
    </row>
    <row r="25" spans="1:104" x14ac:dyDescent="0.3">
      <c r="CI25" s="8"/>
      <c r="CQ25" s="8"/>
      <c r="CS25" s="8"/>
      <c r="CU25" s="8"/>
      <c r="CW25" s="8"/>
    </row>
    <row r="26" spans="1:104" x14ac:dyDescent="0.3">
      <c r="CI26" s="19">
        <f>SUM(CB17:CI17)</f>
        <v>0.65559108524275211</v>
      </c>
      <c r="CQ26" s="19">
        <f>SUM(CJ17:CQ17)</f>
        <v>0.62839739403367934</v>
      </c>
      <c r="CS26" s="8"/>
      <c r="CU26" s="8"/>
      <c r="CW26" s="8"/>
    </row>
    <row r="27" spans="1:104" x14ac:dyDescent="0.3">
      <c r="P27">
        <f>P17/SUM(M17:Q17)</f>
        <v>0.66041758449444754</v>
      </c>
      <c r="Y27">
        <f>Y17/SUM(V17:Z17)</f>
        <v>0.49797695300737943</v>
      </c>
      <c r="CI27" s="8"/>
      <c r="CQ27" s="8"/>
      <c r="CS27" s="8"/>
      <c r="CU27" s="8"/>
      <c r="CW27" s="8"/>
    </row>
    <row r="33" spans="16:25" x14ac:dyDescent="0.3">
      <c r="P33" t="e">
        <f>P23/SUM(M23:Q23)</f>
        <v>#DIV/0!</v>
      </c>
      <c r="Y33" t="e">
        <f>Y23/SUM(V23:Z23)</f>
        <v>#DIV/0!</v>
      </c>
    </row>
  </sheetData>
  <mergeCells count="5">
    <mergeCell ref="B1:BE1"/>
    <mergeCell ref="BF1:BS1"/>
    <mergeCell ref="BT1:BW1"/>
    <mergeCell ref="BX1:BY1"/>
    <mergeCell ref="BZ1:C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2021-03-16T16:32:17Z</dcterms:created>
  <dcterms:modified xsi:type="dcterms:W3CDTF">2021-03-16T18:48:09Z</dcterms:modified>
</cp:coreProperties>
</file>