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n\Documents\Academia\Spring 2020\BioSTEAM\Bioindustrial-Park\BioSTEAM 2.x.x\biorefineries\HP\analyses\"/>
    </mc:Choice>
  </mc:AlternateContent>
  <xr:revisionPtr revIDLastSave="0" documentId="13_ncr:1_{097D85A1-314B-432A-A2AD-44DBFBB9833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3" i="1" l="1"/>
  <c r="P33" i="1"/>
  <c r="CX17" i="1"/>
  <c r="CW17" i="1"/>
  <c r="CV17" i="1"/>
  <c r="CU17" i="1"/>
  <c r="CT17" i="1"/>
  <c r="CS17" i="1"/>
  <c r="CR17" i="1"/>
  <c r="CQ17" i="1"/>
  <c r="CP17" i="1"/>
  <c r="CO17" i="1"/>
  <c r="CN17" i="1"/>
  <c r="CM17" i="1"/>
  <c r="CL17" i="1"/>
  <c r="CK17" i="1"/>
  <c r="CJ17" i="1"/>
  <c r="CQ26" i="1" s="1"/>
  <c r="CI17" i="1"/>
  <c r="CH17" i="1"/>
  <c r="CG17" i="1"/>
  <c r="CF17" i="1"/>
  <c r="CE17" i="1"/>
  <c r="CD17" i="1"/>
  <c r="CC17" i="1"/>
  <c r="CB17" i="1"/>
  <c r="CZ17" i="1" s="1"/>
  <c r="BL17" i="1"/>
  <c r="BI17" i="1"/>
  <c r="BH17" i="1"/>
  <c r="BJ17" i="1" s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Y27" i="1" s="1"/>
  <c r="X17" i="1"/>
  <c r="W17" i="1"/>
  <c r="V17" i="1"/>
  <c r="U17" i="1"/>
  <c r="T17" i="1"/>
  <c r="S17" i="1"/>
  <c r="R17" i="1"/>
  <c r="Q17" i="1"/>
  <c r="P17" i="1"/>
  <c r="P27" i="1" s="1"/>
  <c r="O17" i="1"/>
  <c r="N17" i="1"/>
  <c r="M17" i="1"/>
  <c r="L17" i="1"/>
  <c r="K17" i="1"/>
  <c r="CX14" i="1"/>
  <c r="CW14" i="1"/>
  <c r="CV14" i="1"/>
  <c r="CU14" i="1"/>
  <c r="CT14" i="1"/>
  <c r="CS14" i="1"/>
  <c r="CR14" i="1"/>
  <c r="CQ14" i="1"/>
  <c r="CP14" i="1"/>
  <c r="CO14" i="1"/>
  <c r="CN14" i="1"/>
  <c r="CM14" i="1"/>
  <c r="CL14" i="1"/>
  <c r="CK14" i="1"/>
  <c r="CJ14" i="1"/>
  <c r="CI14" i="1"/>
  <c r="CH14" i="1"/>
  <c r="CG14" i="1"/>
  <c r="CF14" i="1"/>
  <c r="CE14" i="1"/>
  <c r="CD14" i="1"/>
  <c r="CC14" i="1"/>
  <c r="CB14" i="1"/>
  <c r="AZ14" i="1"/>
  <c r="CI26" i="1" l="1"/>
</calcChain>
</file>

<file path=xl/sharedStrings.xml><?xml version="1.0" encoding="utf-8"?>
<sst xmlns="http://schemas.openxmlformats.org/spreadsheetml/2006/main" count="121" uniqueCount="120">
  <si>
    <t>Biorefinery</t>
  </si>
  <si>
    <t>Material cost</t>
  </si>
  <si>
    <t>Product sale</t>
  </si>
  <si>
    <t>TEA</t>
  </si>
  <si>
    <t>LCA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</si>
  <si>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</si>
  <si>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</si>
  <si>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</si>
  <si>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</si>
  <si>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</si>
  <si>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</si>
  <si>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</si>
  <si>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</si>
  <si>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</si>
  <si>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</si>
  <si>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</si>
  <si>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feedstock_group - heating demand [MJ/kg]</t>
  </si>
  <si>
    <t>pretreatment_group - heating demand [MJ/kg]</t>
  </si>
  <si>
    <t>conversion_group - heating demand [MJ/kg]</t>
  </si>
  <si>
    <t>separation_group - heating demand [MJ/kg]</t>
  </si>
  <si>
    <t>WWT_group - heating demand [MJ/kg]</t>
  </si>
  <si>
    <t>HXN_group - heating demand [MJ/kg]</t>
  </si>
  <si>
    <t>BT_group - heating demand [MJ/kg]</t>
  </si>
  <si>
    <t>CT_group - heating demand [MJ/kg]</t>
  </si>
  <si>
    <t>facilities_no_hu_group - heating demand [MJ/kg]</t>
  </si>
  <si>
    <t>feedstock_group - cooling demand [MJ/kg]</t>
  </si>
  <si>
    <t>pretreatment_group - cooling demand [MJ/kg]</t>
  </si>
  <si>
    <t>conversion_group - cooling demand [MJ/kg]</t>
  </si>
  <si>
    <t>separation_group - cooling demand [MJ/kg]</t>
  </si>
  <si>
    <t>WWT_group - cooling demand [MJ/kg]</t>
  </si>
  <si>
    <t>HXN_group - cooling demand [MJ/kg]</t>
  </si>
  <si>
    <t>BT_group - cooling demand [MJ/kg]</t>
  </si>
  <si>
    <t>CT_group - cooling demand [MJ/kg]</t>
  </si>
  <si>
    <t>facilities_no_hu_group - cooling demand [MJ/kg]</t>
  </si>
  <si>
    <t>feedstock_group - installed equipment cost [10^6 $]</t>
  </si>
  <si>
    <t>pretreatment_group - installed equipment cost [10^6 $]</t>
  </si>
  <si>
    <t>conversion_group - installed equipment cost [10^6 $]</t>
  </si>
  <si>
    <t>separation_group - installed equipment cost [10^6 $]</t>
  </si>
  <si>
    <t>WWT_group - installed equipment cost [10^6 $]</t>
  </si>
  <si>
    <t>HXN_group - installed equipment cost [10^6 $]</t>
  </si>
  <si>
    <t>BT_group - installed equipment cost [10^6 $]</t>
  </si>
  <si>
    <t>CT_group - installed equipment cost [10^6 $]</t>
  </si>
  <si>
    <t>facilities_no_hu_group - installed equipment cost [10^6 $]</t>
  </si>
  <si>
    <t>feedstock_group - power utility demand [MW/kg]</t>
  </si>
  <si>
    <t>pretreatment_group - power utility demand [MW/kg]</t>
  </si>
  <si>
    <t>conversion_group - power utility demand [MW/kg]</t>
  </si>
  <si>
    <t>separation_group - power utility demand [MW/kg]</t>
  </si>
  <si>
    <t>WWT_group - power utility demand [MW/kg]</t>
  </si>
  <si>
    <t>HXN_group - power utility demand [MW/kg]</t>
  </si>
  <si>
    <t>BT_group - power utility demand [MW/kg]</t>
  </si>
  <si>
    <t>CT_group - power utility demand [MW/kg]</t>
  </si>
  <si>
    <t>facilities_no_hu_group - power utility demand [MW/kg]</t>
  </si>
  <si>
    <t>feedstock_group - material cost [$/kg]</t>
  </si>
  <si>
    <t>pretreatment_group - material cost [$/kg]</t>
  </si>
  <si>
    <t>conversion_group - material cost [$/kg]</t>
  </si>
  <si>
    <t>separation_group - material cost [$/kg]</t>
  </si>
  <si>
    <t>WWT_group - material cost [$/kg]</t>
  </si>
  <si>
    <t>HXN_group - material cost [$/kg]</t>
  </si>
  <si>
    <t>BT_group - material cost [$/kg]</t>
  </si>
  <si>
    <t>CT_group - material cost [$/kg]</t>
  </si>
  <si>
    <t>facilities_no_hu_group - material cost [$/kg]</t>
  </si>
  <si>
    <t>aerobic_caustic [10^6 $/yr]</t>
  </si>
  <si>
    <t>sulfuric_acid_fresh [10^6 $/yr]</t>
  </si>
  <si>
    <t>sulfuric_acid_fresh2 [10^6 $/yr]</t>
  </si>
  <si>
    <t>ammonia_fresh [10^6 $/yr]</t>
  </si>
  <si>
    <t>CSL_fresh [10^6 $/yr]</t>
  </si>
  <si>
    <t>lime [10^6 $/yr]</t>
  </si>
  <si>
    <t>lime_fresh [10^6 $/yr]</t>
  </si>
  <si>
    <t>boilerchems [10^6 $/yr]</t>
  </si>
  <si>
    <t>hexanol_fresh [10^6 $/yr]</t>
  </si>
  <si>
    <t>system_makeup_water [10^6 $/yr]</t>
  </si>
  <si>
    <t>enzyme [10^6 $/yr]</t>
  </si>
  <si>
    <t>makeup_TiO2_catalyst [10^6 $/yr]</t>
  </si>
  <si>
    <t>feedstock [10^6 $/yr]</t>
  </si>
  <si>
    <t>cooling_tower_chems [10^6 $/yr]</t>
  </si>
  <si>
    <t>AcrylicAcid [10^6 $/yr]</t>
  </si>
  <si>
    <t>ash [10^6 $/yr]</t>
  </si>
  <si>
    <t>gypsum [10^6 $/yr]</t>
  </si>
  <si>
    <t>Check [10^6 $/yr]</t>
  </si>
  <si>
    <t>Net present value [$]</t>
  </si>
  <si>
    <t>HXN energy balance error [%]</t>
  </si>
  <si>
    <t>Total GWP [kg CO2-eq/kg]</t>
  </si>
  <si>
    <t>Total FEC [MJ/kg]</t>
  </si>
  <si>
    <t>GWP - H2SO4 [kg CO2/kg]</t>
  </si>
  <si>
    <t>GWP - NaOH [kg CO2/kg]</t>
  </si>
  <si>
    <t>GWP - AmmoniumHydroxide [kg CO2/kg]</t>
  </si>
  <si>
    <t>GWP - CalciumDihydroxide [kg CO2/kg]</t>
  </si>
  <si>
    <t>GWP - Hexanol [kg CO2/kg]</t>
  </si>
  <si>
    <t>GWP - Enzyme [kg CO2/kg]</t>
  </si>
  <si>
    <t>GWP - TiO2 [kg CO2/kg]</t>
  </si>
  <si>
    <t>GWP - CSL [kg CO2/kg]</t>
  </si>
  <si>
    <t>FEC - H2SO4 [kg CO2/kg]</t>
  </si>
  <si>
    <t>FEC - NaOH [kg CO2/kg]</t>
  </si>
  <si>
    <t>FEC - AmmoniumHydroxide [kg CO2/kg]</t>
  </si>
  <si>
    <t>FEC - CalciumDihydroxide [kg CO2/kg]</t>
  </si>
  <si>
    <t>FEC - Hexanol [kg CO2/kg]</t>
  </si>
  <si>
    <t>FEC - Enzyme [kg CO2/kg]</t>
  </si>
  <si>
    <t>FEC - TiO2 [kg CO2/kg]</t>
  </si>
  <si>
    <t>FEC - CSL [kg CO2/kg]</t>
  </si>
  <si>
    <t>GWP - natural gas [kg CO2/kg]</t>
  </si>
  <si>
    <t>FEC - natural gas [MJ/kg]</t>
  </si>
  <si>
    <t>GWP - electricity [kg CO2/kg]</t>
  </si>
  <si>
    <t>FEC - electricity [MJ/kg]</t>
  </si>
  <si>
    <t>GWP - Feedstock GHTP [kg CO2/kg]</t>
  </si>
  <si>
    <t>FEC - Feedstock GHTP [MJ/kg]</t>
  </si>
  <si>
    <t>GWP - Direct non-bio emmissions [kg CO2/kg]</t>
  </si>
  <si>
    <t>initial</t>
  </si>
  <si>
    <t>end</t>
  </si>
  <si>
    <t>HXN heating savings</t>
  </si>
  <si>
    <t>HXN cooling savings</t>
  </si>
  <si>
    <t>heating</t>
  </si>
  <si>
    <t>cooling</t>
  </si>
  <si>
    <t>installed cost</t>
  </si>
  <si>
    <t>power</t>
  </si>
  <si>
    <t>material</t>
  </si>
  <si>
    <t>total material cost as fraction of MPSP</t>
  </si>
  <si>
    <t>neutralization lime cost as fraction of total material cost</t>
  </si>
  <si>
    <t>acidulation H2SO4 cost as fraction of total material cost</t>
  </si>
  <si>
    <t>product inhibition management material cost as fraction of total material cost</t>
  </si>
  <si>
    <t>hexanol cost as fraction of total material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</si>
</sst>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0" fillId="0" borderId="2" xfId="0" applyBorder="1"/>
    <xf numFmtId="10" fontId="0" fillId="0" borderId="0" xfId="1" applyNumberFormat="1" applyFont="1"/>
    <xf numFmtId="10" fontId="0" fillId="0" borderId="2" xfId="1" applyNumberFormat="1" applyFont="1" applyBorder="1"/>
    <xf numFmtId="10" fontId="0" fillId="0" borderId="0" xfId="1" applyNumberFormat="1" applyFont="1" applyBorder="1"/>
    <xf numFmtId="10" fontId="0" fillId="0" borderId="3" xfId="1" applyNumberFormat="1" applyFont="1" applyBorder="1"/>
    <xf numFmtId="10" fontId="1" fillId="0" borderId="0" xfId="0" applyNumberFormat="1" applyFont="1"/>
    <xf numFmtId="10" fontId="1" fillId="0" borderId="0" xfId="1" applyNumberFormat="1" applyFont="1"/>
    <xf numFmtId="10" fontId="1" fillId="0" borderId="2" xfId="1" applyNumberFormat="1" applyFont="1" applyBorder="1"/>
    <xf numFmtId="10" fontId="1" fillId="0" borderId="0" xfId="1" applyNumberFormat="1" applyFont="1" applyBorder="1"/>
    <xf numFmtId="10" fontId="1" fillId="0" borderId="3" xfId="1" applyNumberFormat="1" applyFont="1" applyBorder="1"/>
    <xf numFmtId="10" fontId="0" fillId="0" borderId="2" xfId="0" applyNumberFormat="1" applyBorder="1"/>
    <xf numFmtId="166" fontId="1" fillId="0" borderId="3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33"/>
  <sheetViews>
    <sheetView tabSelected="1" topLeftCell="CD4" workbookViewId="0">
      <selection activeCell="CS13" sqref="CS13"/>
    </sheetView>
  </sheetViews>
  <sheetFormatPr defaultRowHeight="14.4" x14ac:dyDescent="0.3"/>
  <sheetData>
    <row r="1" spans="1:102" x14ac:dyDescent="0.3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 t="s">
        <v>1</v>
      </c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 t="s">
        <v>2</v>
      </c>
      <c r="BU1" s="2"/>
      <c r="BV1" s="2"/>
      <c r="BW1" s="2"/>
      <c r="BX1" s="2" t="s">
        <v>3</v>
      </c>
      <c r="BY1" s="2"/>
      <c r="BZ1" s="2" t="s">
        <v>4</v>
      </c>
      <c r="CA1" s="2"/>
      <c r="CB1" s="2" t="s">
        <v>0</v>
      </c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 s="4" customFormat="1" ht="100.8" x14ac:dyDescent="0.3">
      <c r="A2" s="3"/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  <c r="Q2" s="3" t="s">
        <v>20</v>
      </c>
      <c r="R2" s="3" t="s">
        <v>21</v>
      </c>
      <c r="S2" s="3" t="s">
        <v>22</v>
      </c>
      <c r="T2" s="3" t="s">
        <v>23</v>
      </c>
      <c r="U2" s="3" t="s">
        <v>24</v>
      </c>
      <c r="V2" s="3" t="s">
        <v>25</v>
      </c>
      <c r="W2" s="3" t="s">
        <v>26</v>
      </c>
      <c r="X2" s="3" t="s">
        <v>27</v>
      </c>
      <c r="Y2" s="3" t="s">
        <v>28</v>
      </c>
      <c r="Z2" s="3" t="s">
        <v>29</v>
      </c>
      <c r="AA2" s="3" t="s">
        <v>30</v>
      </c>
      <c r="AB2" s="3" t="s">
        <v>31</v>
      </c>
      <c r="AC2" s="3" t="s">
        <v>32</v>
      </c>
      <c r="AD2" s="3" t="s">
        <v>33</v>
      </c>
      <c r="AE2" s="3" t="s">
        <v>34</v>
      </c>
      <c r="AF2" s="3" t="s">
        <v>35</v>
      </c>
      <c r="AG2" s="3" t="s">
        <v>36</v>
      </c>
      <c r="AH2" s="3" t="s">
        <v>37</v>
      </c>
      <c r="AI2" s="3" t="s">
        <v>38</v>
      </c>
      <c r="AJ2" s="3" t="s">
        <v>39</v>
      </c>
      <c r="AK2" s="3" t="s">
        <v>40</v>
      </c>
      <c r="AL2" s="3" t="s">
        <v>41</v>
      </c>
      <c r="AM2" s="3" t="s">
        <v>42</v>
      </c>
      <c r="AN2" s="3" t="s">
        <v>43</v>
      </c>
      <c r="AO2" s="3" t="s">
        <v>44</v>
      </c>
      <c r="AP2" s="3" t="s">
        <v>45</v>
      </c>
      <c r="AQ2" s="3" t="s">
        <v>46</v>
      </c>
      <c r="AR2" s="3" t="s">
        <v>47</v>
      </c>
      <c r="AS2" s="3" t="s">
        <v>48</v>
      </c>
      <c r="AT2" s="3" t="s">
        <v>49</v>
      </c>
      <c r="AU2" s="3" t="s">
        <v>50</v>
      </c>
      <c r="AV2" s="3" t="s">
        <v>51</v>
      </c>
      <c r="AW2" s="3" t="s">
        <v>52</v>
      </c>
      <c r="AX2" s="3" t="s">
        <v>53</v>
      </c>
      <c r="AY2" s="3" t="s">
        <v>54</v>
      </c>
      <c r="AZ2" s="3" t="s">
        <v>55</v>
      </c>
      <c r="BA2" s="3" t="s">
        <v>56</v>
      </c>
      <c r="BB2" s="3" t="s">
        <v>57</v>
      </c>
      <c r="BC2" s="3" t="s">
        <v>58</v>
      </c>
      <c r="BD2" s="3" t="s">
        <v>59</v>
      </c>
      <c r="BE2" s="3" t="s">
        <v>60</v>
      </c>
      <c r="BF2" s="3" t="s">
        <v>61</v>
      </c>
      <c r="BG2" s="3" t="s">
        <v>62</v>
      </c>
      <c r="BH2" s="3" t="s">
        <v>63</v>
      </c>
      <c r="BI2" s="3" t="s">
        <v>64</v>
      </c>
      <c r="BJ2" s="3" t="s">
        <v>65</v>
      </c>
      <c r="BK2" s="3" t="s">
        <v>66</v>
      </c>
      <c r="BL2" s="3" t="s">
        <v>67</v>
      </c>
      <c r="BM2" s="3" t="s">
        <v>68</v>
      </c>
      <c r="BN2" s="3" t="s">
        <v>69</v>
      </c>
      <c r="BO2" s="3" t="s">
        <v>70</v>
      </c>
      <c r="BP2" s="3" t="s">
        <v>71</v>
      </c>
      <c r="BQ2" s="3" t="s">
        <v>72</v>
      </c>
      <c r="BR2" s="3" t="s">
        <v>73</v>
      </c>
      <c r="BS2" s="3" t="s">
        <v>74</v>
      </c>
      <c r="BT2" s="3" t="s">
        <v>75</v>
      </c>
      <c r="BU2" s="3" t="s">
        <v>76</v>
      </c>
      <c r="BV2" s="3" t="s">
        <v>77</v>
      </c>
      <c r="BW2" s="3" t="s">
        <v>78</v>
      </c>
      <c r="BX2" s="3" t="s">
        <v>79</v>
      </c>
      <c r="BY2" s="3" t="s">
        <v>80</v>
      </c>
      <c r="BZ2" s="3" t="s">
        <v>81</v>
      </c>
      <c r="CA2" s="3" t="s">
        <v>82</v>
      </c>
      <c r="CB2" s="3" t="s">
        <v>83</v>
      </c>
      <c r="CC2" s="3" t="s">
        <v>84</v>
      </c>
      <c r="CD2" s="3" t="s">
        <v>85</v>
      </c>
      <c r="CE2" s="3" t="s">
        <v>86</v>
      </c>
      <c r="CF2" s="3" t="s">
        <v>87</v>
      </c>
      <c r="CG2" s="3" t="s">
        <v>88</v>
      </c>
      <c r="CH2" s="3" t="s">
        <v>89</v>
      </c>
      <c r="CI2" s="3" t="s">
        <v>90</v>
      </c>
      <c r="CJ2" s="3" t="s">
        <v>91</v>
      </c>
      <c r="CK2" s="3" t="s">
        <v>92</v>
      </c>
      <c r="CL2" s="3" t="s">
        <v>93</v>
      </c>
      <c r="CM2" s="3" t="s">
        <v>94</v>
      </c>
      <c r="CN2" s="3" t="s">
        <v>95</v>
      </c>
      <c r="CO2" s="3" t="s">
        <v>96</v>
      </c>
      <c r="CP2" s="3" t="s">
        <v>97</v>
      </c>
      <c r="CQ2" s="3" t="s">
        <v>98</v>
      </c>
      <c r="CR2" s="3" t="s">
        <v>99</v>
      </c>
      <c r="CS2" s="3" t="s">
        <v>100</v>
      </c>
      <c r="CT2" s="3" t="s">
        <v>101</v>
      </c>
      <c r="CU2" s="3" t="s">
        <v>102</v>
      </c>
      <c r="CV2" s="3" t="s">
        <v>103</v>
      </c>
      <c r="CW2" s="3" t="s">
        <v>104</v>
      </c>
      <c r="CX2" s="3" t="s">
        <v>105</v>
      </c>
    </row>
    <row r="4" spans="1:102" x14ac:dyDescent="0.3">
      <c r="A4" s="1" t="s">
        <v>106</v>
      </c>
      <c r="B4">
        <v>1.7064401683452659</v>
      </c>
      <c r="C4">
        <v>1.7163359669250911E-2</v>
      </c>
      <c r="D4">
        <v>0.93720599076945776</v>
      </c>
      <c r="E4">
        <v>1.8207738494222321</v>
      </c>
      <c r="F4">
        <v>1.6085603503752849E-2</v>
      </c>
      <c r="G4">
        <v>4.8878485183143972E-2</v>
      </c>
      <c r="H4">
        <v>537.97957310433696</v>
      </c>
      <c r="I4">
        <v>162.63732702781641</v>
      </c>
      <c r="J4">
        <v>142.65454126599181</v>
      </c>
      <c r="K4">
        <v>230.40283218792689</v>
      </c>
      <c r="L4">
        <v>2.3955154068625588E-3</v>
      </c>
      <c r="M4">
        <v>0</v>
      </c>
      <c r="N4">
        <v>10.005380649844581</v>
      </c>
      <c r="O4">
        <v>5.5671057273776601</v>
      </c>
      <c r="P4">
        <v>30.520375895068661</v>
      </c>
      <c r="Q4">
        <v>0</v>
      </c>
      <c r="R4">
        <v>-17.657692331812679</v>
      </c>
      <c r="S4">
        <v>-28.435169940478222</v>
      </c>
      <c r="T4">
        <v>0</v>
      </c>
      <c r="U4">
        <v>0</v>
      </c>
      <c r="V4">
        <v>0</v>
      </c>
      <c r="W4">
        <v>-3.9484486345479781</v>
      </c>
      <c r="X4">
        <v>-21.632096798853269</v>
      </c>
      <c r="Y4">
        <v>-22.832612997483299</v>
      </c>
      <c r="Z4">
        <v>-4.0084257368836704</v>
      </c>
      <c r="AA4">
        <v>14.46720258293684</v>
      </c>
      <c r="AB4">
        <v>-1.2666990912534071</v>
      </c>
      <c r="AC4">
        <v>25.235665379170101</v>
      </c>
      <c r="AD4">
        <v>0</v>
      </c>
      <c r="AE4">
        <v>0</v>
      </c>
      <c r="AF4">
        <v>34.268960116935531</v>
      </c>
      <c r="AG4">
        <v>86.238156350026415</v>
      </c>
      <c r="AH4">
        <v>27.8778491229418</v>
      </c>
      <c r="AI4">
        <v>50.899469702090776</v>
      </c>
      <c r="AJ4">
        <v>2.7721654741783688</v>
      </c>
      <c r="AK4">
        <v>73.231743489353676</v>
      </c>
      <c r="AL4">
        <v>3.1017680999169519</v>
      </c>
      <c r="AM4">
        <v>8.5976289470673706</v>
      </c>
      <c r="AN4">
        <v>0</v>
      </c>
      <c r="AO4">
        <v>3.5684832282088509E-4</v>
      </c>
      <c r="AP4">
        <v>2.9104895273301691E-4</v>
      </c>
      <c r="AQ4">
        <v>8.9178226225005504E-5</v>
      </c>
      <c r="AR4">
        <v>4.2456493203887392E-4</v>
      </c>
      <c r="AS4">
        <v>0</v>
      </c>
      <c r="AT4">
        <v>9.7853380745556258E-5</v>
      </c>
      <c r="AU4">
        <v>1.05759957540106E-4</v>
      </c>
      <c r="AV4">
        <v>1.7985413192569012E-5</v>
      </c>
      <c r="AW4">
        <v>0.38169750452394541</v>
      </c>
      <c r="AX4">
        <v>2.8115862440933372E-2</v>
      </c>
      <c r="AY4">
        <v>0.39711470132386267</v>
      </c>
      <c r="AZ4">
        <v>0.13224588824407749</v>
      </c>
      <c r="BA4">
        <v>7.6447715866793928E-2</v>
      </c>
      <c r="BB4">
        <v>0</v>
      </c>
      <c r="BC4">
        <v>6.0298853985648562E-2</v>
      </c>
      <c r="BD4">
        <v>4.8715475074625851E-4</v>
      </c>
      <c r="BE4">
        <v>0</v>
      </c>
      <c r="BF4">
        <v>1.3120996433144841E-3</v>
      </c>
      <c r="BG4">
        <v>1.8777943986840671E-4</v>
      </c>
      <c r="BH4">
        <v>1.584180206486573E-3</v>
      </c>
      <c r="BI4">
        <v>2.9478321961651552E-4</v>
      </c>
      <c r="BJ4">
        <v>2.8339792092922829E-4</v>
      </c>
      <c r="BK4">
        <v>1.610563584637094E-4</v>
      </c>
      <c r="BL4">
        <v>2.989127671459832E-3</v>
      </c>
      <c r="BM4">
        <v>1.58465486767697E-4</v>
      </c>
      <c r="BN4">
        <v>6.0570246973513388E-4</v>
      </c>
      <c r="BO4">
        <v>1.5298362390713502E-5</v>
      </c>
      <c r="BP4">
        <v>3.5432968563795459E-3</v>
      </c>
      <c r="BQ4">
        <v>7.9901068490956809E-5</v>
      </c>
      <c r="BR4">
        <v>6.5512115549999986E-3</v>
      </c>
      <c r="BS4">
        <v>8.3612122016423121E-6</v>
      </c>
      <c r="BT4">
        <v>2.9288246211807811E-2</v>
      </c>
      <c r="BU4">
        <v>-3.2071343605141808E-5</v>
      </c>
      <c r="BV4">
        <v>0</v>
      </c>
      <c r="BW4">
        <v>-230.37360808440229</v>
      </c>
      <c r="BX4">
        <v>-6.8836014717817307E-2</v>
      </c>
      <c r="BY4">
        <v>-2.5926172918830699</v>
      </c>
      <c r="BZ4">
        <v>2.9385866993119989</v>
      </c>
      <c r="CA4">
        <v>34.776861059935229</v>
      </c>
      <c r="CB4">
        <v>4.3996901315974342E-2</v>
      </c>
      <c r="CC4">
        <v>0.30690712803702369</v>
      </c>
      <c r="CD4">
        <v>0.10824485811572029</v>
      </c>
      <c r="CE4">
        <v>0.66941376882159354</v>
      </c>
      <c r="CF4">
        <v>5.5967888760130827E-2</v>
      </c>
      <c r="CG4">
        <v>7.5071058870040674E-2</v>
      </c>
      <c r="CH4">
        <v>1.5471145034972831E-2</v>
      </c>
      <c r="CI4">
        <v>0.34244640658063619</v>
      </c>
      <c r="CJ4">
        <v>0.57627433035826614</v>
      </c>
      <c r="CK4">
        <v>4.2181548403192828</v>
      </c>
      <c r="CL4">
        <v>1.7220772882046409</v>
      </c>
      <c r="CM4">
        <v>2.7160036625080139</v>
      </c>
      <c r="CN4">
        <v>4.1396606117447607</v>
      </c>
      <c r="CO4">
        <v>0.87136050474154347</v>
      </c>
      <c r="CP4">
        <v>0.16330069284822279</v>
      </c>
      <c r="CQ4">
        <v>2.651197986430732</v>
      </c>
      <c r="CR4">
        <v>6.3097127247374901E-2</v>
      </c>
      <c r="CS4">
        <v>9.560170795056802</v>
      </c>
      <c r="CT4">
        <v>-3.7495040326735921E-5</v>
      </c>
      <c r="CU4">
        <v>-4.6290751870049388E-4</v>
      </c>
      <c r="CV4">
        <v>0.53155716683702359</v>
      </c>
      <c r="CW4">
        <v>8.1591232552416599</v>
      </c>
      <c r="CX4">
        <v>0.72645074473183513</v>
      </c>
    </row>
    <row r="5" spans="1:102" x14ac:dyDescent="0.3">
      <c r="A5" s="1" t="s">
        <v>107</v>
      </c>
      <c r="B5">
        <v>1.706972207498419</v>
      </c>
      <c r="C5">
        <v>1.716341312580599E-2</v>
      </c>
      <c r="D5">
        <v>0.9372059907407857</v>
      </c>
      <c r="E5">
        <v>1.821341545006617</v>
      </c>
      <c r="F5">
        <v>1.6085653603064409E-2</v>
      </c>
      <c r="G5">
        <v>4.8878637417311521E-2</v>
      </c>
      <c r="H5">
        <v>538.17099422243211</v>
      </c>
      <c r="I5">
        <v>162.6860595699072</v>
      </c>
      <c r="J5">
        <v>142.65352353745939</v>
      </c>
      <c r="K5">
        <v>230.47552567932601</v>
      </c>
      <c r="L5">
        <v>2.396368525938919E-3</v>
      </c>
      <c r="M5">
        <v>0</v>
      </c>
      <c r="N5">
        <v>10.00534948708207</v>
      </c>
      <c r="O5">
        <v>5.6249300794690296</v>
      </c>
      <c r="P5">
        <v>30.51812837993343</v>
      </c>
      <c r="Q5">
        <v>0</v>
      </c>
      <c r="R5">
        <v>-17.657678907678861</v>
      </c>
      <c r="S5">
        <v>-28.490729038805672</v>
      </c>
      <c r="T5">
        <v>0</v>
      </c>
      <c r="U5">
        <v>0</v>
      </c>
      <c r="V5">
        <v>0</v>
      </c>
      <c r="W5">
        <v>-3.9484363587673261</v>
      </c>
      <c r="X5">
        <v>-21.6708044777982</v>
      </c>
      <c r="Y5">
        <v>-22.831306902956719</v>
      </c>
      <c r="Z5">
        <v>-4.0193586649206381</v>
      </c>
      <c r="AA5">
        <v>14.466323866416049</v>
      </c>
      <c r="AB5">
        <v>-1.2671462563872911</v>
      </c>
      <c r="AC5">
        <v>25.292519633438189</v>
      </c>
      <c r="AD5">
        <v>0</v>
      </c>
      <c r="AE5">
        <v>0</v>
      </c>
      <c r="AF5">
        <v>34.268960116664083</v>
      </c>
      <c r="AG5">
        <v>86.234659381485699</v>
      </c>
      <c r="AH5">
        <v>27.87779110983578</v>
      </c>
      <c r="AI5">
        <v>50.953760006521428</v>
      </c>
      <c r="AJ5">
        <v>2.7734623349290328</v>
      </c>
      <c r="AK5">
        <v>73.290555233228801</v>
      </c>
      <c r="AL5">
        <v>3.1063704876672049</v>
      </c>
      <c r="AM5">
        <v>8.5979295979991903</v>
      </c>
      <c r="AN5">
        <v>0</v>
      </c>
      <c r="AO5">
        <v>3.5684721136386552E-4</v>
      </c>
      <c r="AP5">
        <v>2.9102558080621452E-4</v>
      </c>
      <c r="AQ5">
        <v>8.916737313433671E-5</v>
      </c>
      <c r="AR5">
        <v>4.2531688350115312E-4</v>
      </c>
      <c r="AS5">
        <v>0</v>
      </c>
      <c r="AT5">
        <v>9.8008705656705514E-5</v>
      </c>
      <c r="AU5">
        <v>1.0599822760063421E-4</v>
      </c>
      <c r="AV5">
        <v>1.799348836161037E-5</v>
      </c>
      <c r="AW5">
        <v>0.38169631570249551</v>
      </c>
      <c r="AX5">
        <v>2.8115774872269819E-2</v>
      </c>
      <c r="AY5">
        <v>0.39708596902988957</v>
      </c>
      <c r="AZ5">
        <v>0.13223496492976791</v>
      </c>
      <c r="BA5">
        <v>7.644649377308653E-2</v>
      </c>
      <c r="BB5">
        <v>0</v>
      </c>
      <c r="BC5">
        <v>6.0664422881470843E-2</v>
      </c>
      <c r="BD5">
        <v>4.8825227758578043E-4</v>
      </c>
      <c r="BE5">
        <v>0</v>
      </c>
      <c r="BF5">
        <v>1.3120827546468389E-3</v>
      </c>
      <c r="BG5">
        <v>1.8777943986840671E-4</v>
      </c>
      <c r="BH5">
        <v>1.5839717916266761E-3</v>
      </c>
      <c r="BI5">
        <v>2.9478321961651552E-4</v>
      </c>
      <c r="BJ5">
        <v>2.8334931522467011E-4</v>
      </c>
      <c r="BK5">
        <v>1.6104868221548531E-4</v>
      </c>
      <c r="BL5">
        <v>2.9887043613167829E-3</v>
      </c>
      <c r="BM5">
        <v>1.5871751699808779E-4</v>
      </c>
      <c r="BN5">
        <v>6.0573022354980157E-4</v>
      </c>
      <c r="BO5">
        <v>1.533091969980672E-5</v>
      </c>
      <c r="BP5">
        <v>3.5432968563795459E-3</v>
      </c>
      <c r="BQ5">
        <v>7.9901317589596446E-5</v>
      </c>
      <c r="BR5">
        <v>6.5512115549999986E-3</v>
      </c>
      <c r="BS5">
        <v>8.3800755498204545E-6</v>
      </c>
      <c r="BT5">
        <v>2.9297469185846591E-2</v>
      </c>
      <c r="BU5">
        <v>-3.2072639642851727E-5</v>
      </c>
      <c r="BV5">
        <v>0</v>
      </c>
      <c r="BW5">
        <v>-230.4462923554195</v>
      </c>
      <c r="BX5">
        <v>-0.2424881448969245</v>
      </c>
      <c r="BY5">
        <v>-2.5926450724372829</v>
      </c>
      <c r="BZ5">
        <v>2.9434081604777518</v>
      </c>
      <c r="CA5">
        <v>34.857220592794413</v>
      </c>
      <c r="CB5">
        <v>4.3991589460702953E-2</v>
      </c>
      <c r="CC5">
        <v>0.30690222181758098</v>
      </c>
      <c r="CD5">
        <v>0.1082445209801414</v>
      </c>
      <c r="CE5">
        <v>0.66931883259959335</v>
      </c>
      <c r="CF5">
        <v>5.5970278933956279E-2</v>
      </c>
      <c r="CG5">
        <v>7.5070825056395091E-2</v>
      </c>
      <c r="CH5">
        <v>1.5471145081606829E-2</v>
      </c>
      <c r="CI5">
        <v>0.34238660705536289</v>
      </c>
      <c r="CJ5">
        <v>0.57620475532575433</v>
      </c>
      <c r="CK5">
        <v>4.2180874088672278</v>
      </c>
      <c r="CL5">
        <v>1.722071924684067</v>
      </c>
      <c r="CM5">
        <v>2.7156184790255908</v>
      </c>
      <c r="CN5">
        <v>4.1398374007689611</v>
      </c>
      <c r="CO5">
        <v>0.87135779083315712</v>
      </c>
      <c r="CP5">
        <v>0.163300693340453</v>
      </c>
      <c r="CQ5">
        <v>2.6507350223641</v>
      </c>
      <c r="CR5">
        <v>6.3629047840094224E-2</v>
      </c>
      <c r="CS5">
        <v>9.640764824256701</v>
      </c>
      <c r="CT5">
        <v>1.170032005638706E-5</v>
      </c>
      <c r="CU5">
        <v>1.4445020136281199E-4</v>
      </c>
      <c r="CV5">
        <v>0.53155551126800826</v>
      </c>
      <c r="CW5">
        <v>8.159097843127034</v>
      </c>
      <c r="CX5">
        <v>0.7308558800642535</v>
      </c>
    </row>
    <row r="14" spans="1:102" s="5" customFormat="1" ht="158.4" x14ac:dyDescent="0.3">
      <c r="K14" s="6" t="s">
        <v>108</v>
      </c>
      <c r="L14" s="6" t="s">
        <v>109</v>
      </c>
      <c r="M14" s="7" t="s">
        <v>110</v>
      </c>
      <c r="V14" s="5" t="s">
        <v>111</v>
      </c>
      <c r="AE14" s="5" t="s">
        <v>112</v>
      </c>
      <c r="AN14" s="5" t="s">
        <v>113</v>
      </c>
      <c r="AW14" s="5" t="s">
        <v>114</v>
      </c>
      <c r="AZ14" s="5">
        <f>SUM($AW4:$BE4)*17700</f>
        <v>19052.415956107336</v>
      </c>
      <c r="BF14" s="6" t="s">
        <v>115</v>
      </c>
      <c r="BG14" s="6"/>
      <c r="BH14" s="6" t="s">
        <v>116</v>
      </c>
      <c r="BI14" s="6" t="s">
        <v>117</v>
      </c>
      <c r="BJ14" s="6" t="s">
        <v>118</v>
      </c>
      <c r="BL14" s="6" t="s">
        <v>119</v>
      </c>
      <c r="CB14" s="6" t="str">
        <f>CB2</f>
        <v>GWP - H2SO4 [kg CO2/kg]</v>
      </c>
      <c r="CC14" s="6" t="str">
        <f t="shared" ref="CC14:CX14" si="0">CC2</f>
        <v>GWP - NaOH [kg CO2/kg]</v>
      </c>
      <c r="CD14" s="6" t="str">
        <f t="shared" si="0"/>
        <v>GWP - AmmoniumHydroxide [kg CO2/kg]</v>
      </c>
      <c r="CE14" s="6" t="str">
        <f t="shared" si="0"/>
        <v>GWP - CalciumDihydroxide [kg CO2/kg]</v>
      </c>
      <c r="CF14" s="6" t="str">
        <f t="shared" si="0"/>
        <v>GWP - Hexanol [kg CO2/kg]</v>
      </c>
      <c r="CG14" s="6" t="str">
        <f t="shared" si="0"/>
        <v>GWP - Enzyme [kg CO2/kg]</v>
      </c>
      <c r="CH14" s="6" t="str">
        <f t="shared" si="0"/>
        <v>GWP - TiO2 [kg CO2/kg]</v>
      </c>
      <c r="CI14" s="6" t="str">
        <f t="shared" si="0"/>
        <v>GWP - CSL [kg CO2/kg]</v>
      </c>
      <c r="CJ14" s="6" t="str">
        <f t="shared" si="0"/>
        <v>FEC - H2SO4 [kg CO2/kg]</v>
      </c>
      <c r="CK14" s="6" t="str">
        <f t="shared" si="0"/>
        <v>FEC - NaOH [kg CO2/kg]</v>
      </c>
      <c r="CL14" s="6" t="str">
        <f t="shared" si="0"/>
        <v>FEC - AmmoniumHydroxide [kg CO2/kg]</v>
      </c>
      <c r="CM14" s="6" t="str">
        <f t="shared" si="0"/>
        <v>FEC - CalciumDihydroxide [kg CO2/kg]</v>
      </c>
      <c r="CN14" s="6" t="str">
        <f t="shared" si="0"/>
        <v>FEC - Hexanol [kg CO2/kg]</v>
      </c>
      <c r="CO14" s="6" t="str">
        <f t="shared" si="0"/>
        <v>FEC - Enzyme [kg CO2/kg]</v>
      </c>
      <c r="CP14" s="6" t="str">
        <f t="shared" si="0"/>
        <v>FEC - TiO2 [kg CO2/kg]</v>
      </c>
      <c r="CQ14" s="6" t="str">
        <f t="shared" si="0"/>
        <v>FEC - CSL [kg CO2/kg]</v>
      </c>
      <c r="CR14" s="6" t="str">
        <f t="shared" si="0"/>
        <v>GWP - natural gas [kg CO2/kg]</v>
      </c>
      <c r="CS14" s="6" t="str">
        <f t="shared" si="0"/>
        <v>FEC - natural gas [MJ/kg]</v>
      </c>
      <c r="CT14" s="6" t="str">
        <f t="shared" si="0"/>
        <v>GWP - electricity [kg CO2/kg]</v>
      </c>
      <c r="CU14" s="6" t="str">
        <f t="shared" si="0"/>
        <v>FEC - electricity [MJ/kg]</v>
      </c>
      <c r="CV14" s="6" t="str">
        <f t="shared" si="0"/>
        <v>GWP - Feedstock GHTP [kg CO2/kg]</v>
      </c>
      <c r="CW14" s="6" t="str">
        <f t="shared" si="0"/>
        <v>FEC - Feedstock GHTP [MJ/kg]</v>
      </c>
      <c r="CX14" s="6" t="str">
        <f t="shared" si="0"/>
        <v>GWP - Direct non-bio emmissions [kg CO2/kg]</v>
      </c>
    </row>
    <row r="15" spans="1:102" x14ac:dyDescent="0.3">
      <c r="CI15" s="8"/>
      <c r="CQ15" s="8"/>
      <c r="CS15" s="8"/>
      <c r="CU15" s="8"/>
      <c r="CW15" s="8"/>
    </row>
    <row r="16" spans="1:102" x14ac:dyDescent="0.3">
      <c r="A16" s="1"/>
      <c r="CB16" s="9"/>
      <c r="CC16" s="9"/>
      <c r="CD16" s="9"/>
      <c r="CE16" s="9"/>
      <c r="CF16" s="9"/>
      <c r="CG16" s="9"/>
      <c r="CH16" s="9"/>
      <c r="CI16" s="10"/>
      <c r="CJ16" s="9"/>
      <c r="CK16" s="9"/>
      <c r="CL16" s="9"/>
      <c r="CM16" s="9"/>
      <c r="CN16" s="9"/>
      <c r="CO16" s="9"/>
      <c r="CP16" s="9"/>
      <c r="CQ16" s="10"/>
      <c r="CR16" s="11"/>
      <c r="CS16" s="10"/>
      <c r="CT16" s="12"/>
      <c r="CU16" s="12"/>
      <c r="CV16" s="10"/>
      <c r="CW16" s="12"/>
      <c r="CX16" s="12"/>
    </row>
    <row r="17" spans="1:104" s="5" customFormat="1" x14ac:dyDescent="0.3">
      <c r="A17" s="1">
        <v>0.05</v>
      </c>
      <c r="K17" s="5">
        <f>R5/(SUM($M5:$U5)-$S5-$R5)</f>
        <v>-0.38262812724017231</v>
      </c>
      <c r="L17" s="5">
        <f>AA5/(SUM($V5:$AC5)-$AC5-$AA5)</f>
        <v>-0.26920575562121946</v>
      </c>
      <c r="M17" s="5">
        <f t="shared" ref="M17:U24" si="1">M5/(SUM($M5:$U5)-$S5)</f>
        <v>0</v>
      </c>
      <c r="N17" s="5">
        <f t="shared" si="1"/>
        <v>0.35117913176087318</v>
      </c>
      <c r="O17" s="5">
        <f t="shared" si="1"/>
        <v>0.19743019112665106</v>
      </c>
      <c r="P17" s="5">
        <f t="shared" si="1"/>
        <v>1.0711599671025041</v>
      </c>
      <c r="Q17" s="5">
        <f t="shared" si="1"/>
        <v>0</v>
      </c>
      <c r="R17" s="5">
        <f>R5/(SUM($M5:$U5)-$S5)</f>
        <v>-0.61976928999002801</v>
      </c>
      <c r="S17" s="5">
        <f t="shared" si="1"/>
        <v>-1.0000000000000002</v>
      </c>
      <c r="T17" s="5">
        <f t="shared" si="1"/>
        <v>0</v>
      </c>
      <c r="U17" s="5">
        <f t="shared" si="1"/>
        <v>0</v>
      </c>
      <c r="V17" s="5">
        <f t="shared" ref="V17:AC24" si="2">V5/(SUM($V5:$AC5)-$AC5)</f>
        <v>0</v>
      </c>
      <c r="W17" s="5">
        <f t="shared" si="2"/>
        <v>0.10054400516572415</v>
      </c>
      <c r="X17" s="5">
        <f t="shared" si="2"/>
        <v>0.5518309729174331</v>
      </c>
      <c r="Y17" s="5">
        <f t="shared" si="2"/>
        <v>0.58138230697170679</v>
      </c>
      <c r="Z17" s="5">
        <f t="shared" si="2"/>
        <v>0.1023499891219832</v>
      </c>
      <c r="AA17" s="5">
        <f t="shared" si="2"/>
        <v>-0.36837421434546286</v>
      </c>
      <c r="AB17" s="5">
        <f t="shared" si="2"/>
        <v>3.2266940168615615E-2</v>
      </c>
      <c r="AC17" s="5">
        <f t="shared" si="2"/>
        <v>-0.64405526482197095</v>
      </c>
      <c r="AD17" s="5">
        <f t="shared" ref="AD16:AD24" si="3">AD5/(SUM($V5:$AC5))</f>
        <v>0</v>
      </c>
      <c r="AE17" s="5">
        <f t="shared" ref="AE17:AM24" si="4">AE5/(SUM($AE5:$AM5))</f>
        <v>0</v>
      </c>
      <c r="AF17" s="5">
        <f t="shared" si="4"/>
        <v>0.11936100227607055</v>
      </c>
      <c r="AG17" s="5">
        <f t="shared" si="4"/>
        <v>0.30036089042878322</v>
      </c>
      <c r="AH17" s="5">
        <f t="shared" si="4"/>
        <v>9.7100147678389662E-2</v>
      </c>
      <c r="AI17" s="5">
        <f t="shared" si="4"/>
        <v>0.17747523833252515</v>
      </c>
      <c r="AJ17" s="5">
        <f t="shared" si="4"/>
        <v>9.6601485118039138E-3</v>
      </c>
      <c r="AK17" s="5">
        <f t="shared" si="4"/>
        <v>0.25527573933455777</v>
      </c>
      <c r="AL17" s="5">
        <f t="shared" si="4"/>
        <v>1.0819689117688268E-2</v>
      </c>
      <c r="AM17" s="5">
        <f t="shared" si="4"/>
        <v>2.9947144320181283E-2</v>
      </c>
      <c r="AN17" s="5">
        <f t="shared" ref="AN17:AV24" si="5">AN5/(SUM($AN5:$AV5))</f>
        <v>0</v>
      </c>
      <c r="AO17" s="5">
        <f t="shared" si="5"/>
        <v>0.2577710013400199</v>
      </c>
      <c r="AP17" s="5">
        <f t="shared" si="5"/>
        <v>0.21022430045974333</v>
      </c>
      <c r="AQ17" s="5">
        <f t="shared" si="5"/>
        <v>6.441065623533862E-2</v>
      </c>
      <c r="AR17" s="5">
        <f t="shared" si="5"/>
        <v>0.30723053300006942</v>
      </c>
      <c r="AS17" s="5">
        <f t="shared" si="5"/>
        <v>0</v>
      </c>
      <c r="AT17" s="5">
        <f t="shared" si="5"/>
        <v>7.0797252697058555E-2</v>
      </c>
      <c r="AU17" s="5">
        <f t="shared" si="5"/>
        <v>7.6568538015061485E-2</v>
      </c>
      <c r="AV17" s="5">
        <f t="shared" si="5"/>
        <v>1.2997718252708658E-2</v>
      </c>
      <c r="AW17" s="5">
        <f t="shared" ref="AW17:BE24" si="6">AW5/(SUM($AW5:$BE5))</f>
        <v>0.35449512703211261</v>
      </c>
      <c r="AX17" s="5">
        <f t="shared" si="6"/>
        <v>2.6112133586115211E-2</v>
      </c>
      <c r="AY17" s="5">
        <f t="shared" si="6"/>
        <v>0.36878805281326404</v>
      </c>
      <c r="AZ17" s="5">
        <f t="shared" si="6"/>
        <v>0.12281137847660538</v>
      </c>
      <c r="BA17" s="5">
        <f t="shared" si="6"/>
        <v>7.099861436014572E-2</v>
      </c>
      <c r="BB17" s="5">
        <f t="shared" si="6"/>
        <v>0</v>
      </c>
      <c r="BC17" s="5">
        <f t="shared" si="6"/>
        <v>5.6341236242003906E-2</v>
      </c>
      <c r="BD17" s="5">
        <f t="shared" si="6"/>
        <v>4.5345748975317637E-4</v>
      </c>
      <c r="BE17" s="5">
        <f t="shared" si="6"/>
        <v>0</v>
      </c>
      <c r="BF17" s="5">
        <f>SUM(AW5:BE5)/B5</f>
        <v>0.63078484156723635</v>
      </c>
      <c r="BH17" s="5">
        <f>(BN5/SUM(BF5:BS5))</f>
        <v>3.4079014729135625E-2</v>
      </c>
      <c r="BI17" s="5">
        <f>BK5/SUM(BF5:BS5)</f>
        <v>9.0607669882567209E-3</v>
      </c>
      <c r="BJ17" s="5">
        <f>SUM(BH17:BI17)</f>
        <v>4.3139781717392342E-2</v>
      </c>
      <c r="BL17" s="5">
        <f>(BO5/SUM(BF5:BS5))</f>
        <v>8.6253354702871808E-4</v>
      </c>
      <c r="CA17" s="13"/>
      <c r="CB17" s="14">
        <f t="shared" ref="CB17:CI23" si="7">CB5/$BZ5</f>
        <v>1.4945799923841541E-2</v>
      </c>
      <c r="CC17" s="14">
        <f t="shared" si="7"/>
        <v>0.10426763978522331</v>
      </c>
      <c r="CD17" s="14">
        <f t="shared" si="7"/>
        <v>3.6775233021903414E-2</v>
      </c>
      <c r="CE17" s="14">
        <f t="shared" si="7"/>
        <v>0.227395860889016</v>
      </c>
      <c r="CF17" s="14">
        <f t="shared" si="7"/>
        <v>1.9015466385359076E-2</v>
      </c>
      <c r="CG17" s="14">
        <f t="shared" si="7"/>
        <v>2.5504728180209352E-2</v>
      </c>
      <c r="CH17" s="14">
        <f t="shared" si="7"/>
        <v>5.2562010560899134E-3</v>
      </c>
      <c r="CI17" s="15">
        <f t="shared" si="7"/>
        <v>0.11632318332629386</v>
      </c>
      <c r="CJ17" s="14">
        <f t="shared" ref="CJ17:CQ23" si="8">CJ5/$CA5</f>
        <v>1.6530427427276454E-2</v>
      </c>
      <c r="CK17" s="14">
        <f t="shared" si="8"/>
        <v>0.12101043448481888</v>
      </c>
      <c r="CL17" s="14">
        <f t="shared" si="8"/>
        <v>4.9403592581333033E-2</v>
      </c>
      <c r="CM17" s="14">
        <f t="shared" si="8"/>
        <v>7.7906913771173023E-2</v>
      </c>
      <c r="CN17" s="14">
        <f t="shared" si="8"/>
        <v>0.11876556220964837</v>
      </c>
      <c r="CO17" s="14">
        <f t="shared" si="8"/>
        <v>2.4997913660771962E-2</v>
      </c>
      <c r="CP17" s="14">
        <f t="shared" si="8"/>
        <v>4.6848455087153467E-3</v>
      </c>
      <c r="CQ17" s="15">
        <f t="shared" si="8"/>
        <v>7.6045507280406988E-2</v>
      </c>
      <c r="CR17" s="16">
        <f t="shared" ref="CR17:CR23" si="9">CR5/$BZ5</f>
        <v>2.1617473476653826E-2</v>
      </c>
      <c r="CS17" s="15">
        <f t="shared" ref="CS17:CS23" si="10">CS5/$CA5</f>
        <v>0.27657870192466272</v>
      </c>
      <c r="CT17" s="19">
        <f t="shared" ref="CT17:CT23" si="11">CT5/$BZ5</f>
        <v>3.9750926200082122E-6</v>
      </c>
      <c r="CU17" s="19">
        <f t="shared" ref="CU17:CU23" si="12">CU5/$CA5</f>
        <v>4.1440539121088831E-6</v>
      </c>
      <c r="CV17" s="15">
        <f t="shared" ref="CV17:CV23" si="13">CV5/$BZ5</f>
        <v>0.18059184533270106</v>
      </c>
      <c r="CW17" s="17">
        <f t="shared" ref="CW17:CW23" si="14">CW5/$CA5</f>
        <v>0.23407195709728101</v>
      </c>
      <c r="CX17" s="17">
        <f t="shared" ref="CX17:CX23" si="15">CX5/$BZ5</f>
        <v>0.24830259353008877</v>
      </c>
      <c r="CZ17" s="13">
        <f>MAX(CB17:CX17)</f>
        <v>0.27657870192466272</v>
      </c>
    </row>
    <row r="18" spans="1:104" x14ac:dyDescent="0.3">
      <c r="A18" s="1"/>
      <c r="CB18" s="9"/>
      <c r="CC18" s="9"/>
      <c r="CD18" s="9"/>
      <c r="CE18" s="9"/>
      <c r="CF18" s="9"/>
      <c r="CG18" s="9"/>
      <c r="CH18" s="9"/>
      <c r="CI18" s="10"/>
      <c r="CJ18" s="9"/>
      <c r="CK18" s="9"/>
      <c r="CL18" s="9"/>
      <c r="CM18" s="9"/>
      <c r="CN18" s="9"/>
      <c r="CO18" s="9"/>
      <c r="CP18" s="9"/>
      <c r="CQ18" s="10"/>
      <c r="CR18" s="11"/>
      <c r="CS18" s="10"/>
      <c r="CT18" s="12"/>
      <c r="CU18" s="12"/>
      <c r="CV18" s="10"/>
      <c r="CW18" s="12"/>
      <c r="CX18" s="12"/>
    </row>
    <row r="19" spans="1:104" x14ac:dyDescent="0.3">
      <c r="A19" s="1"/>
      <c r="CB19" s="9"/>
      <c r="CC19" s="9"/>
      <c r="CD19" s="9"/>
      <c r="CE19" s="9"/>
      <c r="CF19" s="9"/>
      <c r="CG19" s="9"/>
      <c r="CH19" s="9"/>
      <c r="CI19" s="10"/>
      <c r="CJ19" s="9"/>
      <c r="CK19" s="9"/>
      <c r="CL19" s="9"/>
      <c r="CM19" s="9"/>
      <c r="CN19" s="9"/>
      <c r="CO19" s="9"/>
      <c r="CP19" s="9"/>
      <c r="CQ19" s="10"/>
      <c r="CR19" s="11"/>
      <c r="CS19" s="10"/>
      <c r="CT19" s="12"/>
      <c r="CU19" s="12"/>
      <c r="CV19" s="10"/>
      <c r="CW19" s="12"/>
      <c r="CX19" s="12"/>
    </row>
    <row r="20" spans="1:104" x14ac:dyDescent="0.3">
      <c r="A20" s="1"/>
      <c r="CB20" s="9"/>
      <c r="CC20" s="9"/>
      <c r="CD20" s="9"/>
      <c r="CE20" s="9"/>
      <c r="CF20" s="9"/>
      <c r="CG20" s="9"/>
      <c r="CH20" s="9"/>
      <c r="CI20" s="10"/>
      <c r="CJ20" s="9"/>
      <c r="CK20" s="9"/>
      <c r="CL20" s="9"/>
      <c r="CM20" s="9"/>
      <c r="CN20" s="9"/>
      <c r="CO20" s="9"/>
      <c r="CP20" s="9"/>
      <c r="CQ20" s="10"/>
      <c r="CR20" s="11"/>
      <c r="CS20" s="10"/>
      <c r="CT20" s="12"/>
      <c r="CU20" s="12"/>
      <c r="CV20" s="10"/>
      <c r="CW20" s="12"/>
      <c r="CX20" s="12"/>
    </row>
    <row r="21" spans="1:104" x14ac:dyDescent="0.3">
      <c r="A21" s="1"/>
      <c r="CB21" s="9"/>
      <c r="CC21" s="9"/>
      <c r="CD21" s="9"/>
      <c r="CE21" s="9"/>
      <c r="CF21" s="9"/>
      <c r="CG21" s="9"/>
      <c r="CH21" s="9"/>
      <c r="CI21" s="10"/>
      <c r="CJ21" s="9"/>
      <c r="CK21" s="9"/>
      <c r="CL21" s="9"/>
      <c r="CM21" s="9"/>
      <c r="CN21" s="9"/>
      <c r="CO21" s="9"/>
      <c r="CP21" s="9"/>
      <c r="CQ21" s="10"/>
      <c r="CR21" s="11"/>
      <c r="CS21" s="10"/>
      <c r="CT21" s="12"/>
      <c r="CU21" s="12"/>
      <c r="CV21" s="10"/>
      <c r="CW21" s="12"/>
      <c r="CX21" s="12"/>
    </row>
    <row r="22" spans="1:104" x14ac:dyDescent="0.3">
      <c r="A22" s="1"/>
      <c r="CB22" s="9"/>
      <c r="CC22" s="9"/>
      <c r="CD22" s="9"/>
      <c r="CE22" s="9"/>
      <c r="CF22" s="9"/>
      <c r="CG22" s="9"/>
      <c r="CH22" s="9"/>
      <c r="CI22" s="10"/>
      <c r="CJ22" s="9"/>
      <c r="CK22" s="9"/>
      <c r="CL22" s="9"/>
      <c r="CM22" s="9"/>
      <c r="CN22" s="9"/>
      <c r="CO22" s="9"/>
      <c r="CP22" s="9"/>
      <c r="CQ22" s="10"/>
      <c r="CR22" s="11"/>
      <c r="CS22" s="10"/>
      <c r="CT22" s="12"/>
      <c r="CU22" s="12"/>
      <c r="CV22" s="10"/>
      <c r="CW22" s="12"/>
      <c r="CX22" s="12"/>
    </row>
    <row r="23" spans="1:104" s="5" customFormat="1" x14ac:dyDescent="0.3">
      <c r="A23" s="1"/>
      <c r="CA23" s="13"/>
      <c r="CB23" s="14"/>
      <c r="CC23" s="14"/>
      <c r="CD23" s="14"/>
      <c r="CE23" s="14"/>
      <c r="CF23" s="14"/>
      <c r="CG23" s="14"/>
      <c r="CH23" s="14"/>
      <c r="CI23" s="15"/>
      <c r="CJ23" s="14"/>
      <c r="CK23" s="14"/>
      <c r="CL23" s="14"/>
      <c r="CM23" s="14"/>
      <c r="CN23" s="14"/>
      <c r="CO23" s="14"/>
      <c r="CP23" s="14"/>
      <c r="CQ23" s="15"/>
      <c r="CR23" s="16"/>
      <c r="CS23" s="15"/>
      <c r="CT23" s="17"/>
      <c r="CU23" s="17"/>
      <c r="CV23" s="15"/>
      <c r="CW23" s="17"/>
      <c r="CX23" s="17"/>
      <c r="CZ23" s="13"/>
    </row>
    <row r="24" spans="1:104" x14ac:dyDescent="0.3">
      <c r="A24" s="1"/>
      <c r="CB24" s="9"/>
      <c r="CC24" s="9"/>
      <c r="CD24" s="9"/>
      <c r="CE24" s="9"/>
      <c r="CF24" s="9"/>
      <c r="CG24" s="9"/>
      <c r="CH24" s="9"/>
      <c r="CI24" s="10"/>
      <c r="CJ24" s="9"/>
      <c r="CK24" s="9"/>
      <c r="CL24" s="9"/>
      <c r="CM24" s="9"/>
      <c r="CN24" s="9"/>
      <c r="CO24" s="9"/>
      <c r="CP24" s="9"/>
      <c r="CQ24" s="10"/>
      <c r="CR24" s="11"/>
      <c r="CS24" s="10"/>
      <c r="CT24" s="12"/>
      <c r="CU24" s="12"/>
      <c r="CV24" s="10"/>
      <c r="CW24" s="12"/>
      <c r="CX24" s="12"/>
    </row>
    <row r="25" spans="1:104" x14ac:dyDescent="0.3">
      <c r="CI25" s="8"/>
      <c r="CQ25" s="8"/>
      <c r="CS25" s="8"/>
      <c r="CU25" s="8"/>
      <c r="CW25" s="8"/>
    </row>
    <row r="26" spans="1:104" x14ac:dyDescent="0.3">
      <c r="CI26" s="18">
        <f>SUM(CB17:CI17)</f>
        <v>0.5494841125679365</v>
      </c>
      <c r="CQ26" s="18">
        <f>SUM(CJ17:CQ17)</f>
        <v>0.48934519692414402</v>
      </c>
      <c r="CS26" s="8"/>
      <c r="CU26" s="8"/>
      <c r="CW26" s="8"/>
    </row>
    <row r="27" spans="1:104" x14ac:dyDescent="0.3">
      <c r="P27">
        <f>P17/SUM(M17:Q17)</f>
        <v>0.66130403491542822</v>
      </c>
      <c r="Y27">
        <f>Y17/SUM(V17:Z17)</f>
        <v>0.43513145853493423</v>
      </c>
      <c r="CI27" s="8"/>
      <c r="CQ27" s="8"/>
      <c r="CS27" s="8"/>
      <c r="CU27" s="8"/>
      <c r="CW27" s="8"/>
    </row>
    <row r="33" spans="16:25" x14ac:dyDescent="0.3">
      <c r="P33" t="e">
        <f>P23/SUM(M23:Q23)</f>
        <v>#DIV/0!</v>
      </c>
      <c r="Y33" t="e">
        <f>Y23/SUM(V23:Z23)</f>
        <v>#DIV/0!</v>
      </c>
    </row>
  </sheetData>
  <mergeCells count="6">
    <mergeCell ref="CB1:CX1"/>
    <mergeCell ref="B1:BE1"/>
    <mergeCell ref="BF1:BS1"/>
    <mergeCell ref="BT1:BW1"/>
    <mergeCell ref="BX1:BY1"/>
    <mergeCell ref="BZ1:C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Sarang Bhagwat</cp:lastModifiedBy>
  <dcterms:created xsi:type="dcterms:W3CDTF">2021-03-15T18:02:50Z</dcterms:created>
  <dcterms:modified xsi:type="dcterms:W3CDTF">2021-03-15T18:49:57Z</dcterms:modified>
</cp:coreProperties>
</file>