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STEAM 2.x.x\biorefineries\HP\analyses\"/>
    </mc:Choice>
  </mc:AlternateContent>
  <xr:revisionPtr revIDLastSave="0" documentId="13_ncr:1_{2C9EC7FA-517D-410E-82E4-3D7E36163335}" xr6:coauthVersionLast="46" xr6:coauthVersionMax="46" xr10:uidLastSave="{00000000-0000-0000-0000-000000000000}"/>
  <bookViews>
    <workbookView minimized="1" xWindow="4536" yWindow="1392" windowWidth="19308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M29" i="1" l="1"/>
  <c r="CE29" i="1"/>
  <c r="Y33" i="1"/>
  <c r="P33" i="1"/>
  <c r="Y27" i="1"/>
  <c r="CX17" i="1"/>
  <c r="CW17" i="1"/>
  <c r="CV17" i="1"/>
  <c r="CU17" i="1"/>
  <c r="CT17" i="1"/>
  <c r="CS17" i="1"/>
  <c r="CR17" i="1"/>
  <c r="CQ17" i="1"/>
  <c r="CP17" i="1"/>
  <c r="CO17" i="1"/>
  <c r="CQ26" i="1" s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I26" i="1" s="1"/>
  <c r="BL17" i="1"/>
  <c r="BI17" i="1"/>
  <c r="BH17" i="1"/>
  <c r="BJ17" i="1" s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P27" i="1" s="1"/>
  <c r="O17" i="1"/>
  <c r="N17" i="1"/>
  <c r="M17" i="1"/>
  <c r="L17" i="1"/>
  <c r="K17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AZ14" i="1"/>
  <c r="CZ17" i="1" l="1"/>
</calcChain>
</file>

<file path=xl/sharedStrings.xml><?xml version="1.0" encoding="utf-8"?>
<sst xmlns="http://schemas.openxmlformats.org/spreadsheetml/2006/main" count="120" uniqueCount="120">
  <si>
    <t>Biorefinery</t>
  </si>
  <si>
    <t>Material cost</t>
  </si>
  <si>
    <t>Product sale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</si>
  <si>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</si>
  <si>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</si>
  <si>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</si>
  <si>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</si>
  <si>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</si>
  <si>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</si>
  <si>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</si>
  <si>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</si>
  <si>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</si>
  <si>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</si>
  <si>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</si>
  <si>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</si>
  <si>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</si>
  <si>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</si>
  <si>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</si>
  <si>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</si>
  <si>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</si>
  <si>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</si>
  <si>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</si>
  <si>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</si>
  <si>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</si>
  <si>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</si>
  <si>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</si>
  <si>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</si>
  <si>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</si>
  <si>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</si>
  <si>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</si>
  <si>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</si>
  <si>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</si>
  <si>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</si>
  <si>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</si>
  <si>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</si>
  <si>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</si>
  <si>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</si>
  <si>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</si>
  <si>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</si>
  <si>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</si>
  <si>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</si>
  <si>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</si>
  <si>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</si>
  <si>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</si>
  <si>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</si>
  <si>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</si>
  <si>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</si>
  <si>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</si>
  <si>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</si>
  <si>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</si>
  <si>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</si>
  <si>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</si>
  <si>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feedstock_group - material cost [$/kg]</t>
  </si>
  <si>
    <t>pretreatment_group - material cost [$/kg]</t>
  </si>
  <si>
    <t>conversion_group - material cost [$/kg]</t>
  </si>
  <si>
    <t>separation_group - material cost [$/kg]</t>
  </si>
  <si>
    <t>WWT_group - material cost [$/kg]</t>
  </si>
  <si>
    <t>HXN_group - material cost [$/kg]</t>
  </si>
  <si>
    <t>BT_group - material cost [$/kg]</t>
  </si>
  <si>
    <t>CT_group - material cost [$/kg]</t>
  </si>
  <si>
    <t>facilities_no_hu_group - material cost [$/kg]</t>
  </si>
  <si>
    <t>sulfuric_acid_fresh [10^6 $/yr]</t>
  </si>
  <si>
    <t>sulfuric_acid_fresh2 [10^6 $/yr]</t>
  </si>
  <si>
    <t>ammonia_fresh [10^6 $/yr]</t>
  </si>
  <si>
    <t>CSL_fresh [10^6 $/yr]</t>
  </si>
  <si>
    <t>lime_fresh [10^6 $/yr]</t>
  </si>
  <si>
    <t>hexanol_fresh [10^6 $/yr]</t>
  </si>
  <si>
    <t>system_makeup_water [10^6 $/yr]</t>
  </si>
  <si>
    <t>makeup_TiO2_catalyst [10^6 $/yr]</t>
  </si>
  <si>
    <t>cooling_tower_chems [10^6 $/yr]</t>
  </si>
  <si>
    <t>lime [10^6 $/yr]</t>
  </si>
  <si>
    <t>aerobic_caustic [10^6 $/yr]</t>
  </si>
  <si>
    <t>boilerchems [10^6 $/yr]</t>
  </si>
  <si>
    <t>enzyme [10^6 $/yr]</t>
  </si>
  <si>
    <t>feedstock [10^6 $/yr]</t>
  </si>
  <si>
    <t>AcrylicAcid [10^6 $/yr]</t>
  </si>
  <si>
    <t>ash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</si>
  <si>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</si>
  <si>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</si>
  <si>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</si>
  <si>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</si>
  <si>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</si>
  <si>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</si>
  <si>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GWP - H2SO4 [kg CO2/kg]</t>
  </si>
  <si>
    <t>GWP - NaOH [kg CO2/kg]</t>
  </si>
  <si>
    <t>GWP - AmmoniumHydroxide [kg CO2/kg]</t>
  </si>
  <si>
    <t>GWP - CalciumDihydroxide [kg CO2/kg]</t>
  </si>
  <si>
    <t>GWP - Hexanol [kg CO2/kg]</t>
  </si>
  <si>
    <t>GWP - Enzyme [kg CO2/kg]</t>
  </si>
  <si>
    <t>GWP - TiO2 [kg CO2/kg]</t>
  </si>
  <si>
    <t>GWP - CSL [kg CO2/kg]</t>
  </si>
  <si>
    <t>FEC - H2SO4 [kg CO2/kg]</t>
  </si>
  <si>
    <t>FEC - NaOH [kg CO2/kg]</t>
  </si>
  <si>
    <t>FEC - AmmoniumHydroxide [kg CO2/kg]</t>
  </si>
  <si>
    <t>FEC - CalciumDihydroxide [kg CO2/kg]</t>
  </si>
  <si>
    <t>FEC - Hexanol [kg CO2/kg]</t>
  </si>
  <si>
    <t>FEC - Enzyme [kg CO2/kg]</t>
  </si>
  <si>
    <t>FEC - TiO2 [kg CO2/kg]</t>
  </si>
  <si>
    <t>FEC - CSL [kg CO2/kg]</t>
  </si>
  <si>
    <t>GWP - natural gas [kg CO2/kg]</t>
  </si>
  <si>
    <t>FEC - natural gas [MJ/kg]</t>
  </si>
  <si>
    <t>GWP - electricity [kg CO2/kg]</t>
  </si>
  <si>
    <t>FEC - electricity [MJ/kg]</t>
  </si>
  <si>
    <t>GWP - Feedstock GHTP [kg CO2/kg]</t>
  </si>
  <si>
    <t>FEC - Feedstock GHTP [MJ/kg]</t>
  </si>
  <si>
    <t>GWP - Direct non-bio emmissions [kg CO2/kg]</t>
  </si>
  <si>
    <t>initial</t>
  </si>
  <si>
    <t>end</t>
  </si>
  <si>
    <t>HXN heating savings</t>
  </si>
  <si>
    <t>HXN cooling savings</t>
  </si>
  <si>
    <t>heating</t>
  </si>
  <si>
    <t>cooling</t>
  </si>
  <si>
    <t>installed cost</t>
  </si>
  <si>
    <t>power</t>
  </si>
  <si>
    <t>material</t>
  </si>
  <si>
    <t>total material cost as fraction of MPSP</t>
  </si>
  <si>
    <t>neutralization lime cost as fraction of total material cost</t>
  </si>
  <si>
    <t>acidulation H2SO4 cost as fraction of total material cost</t>
  </si>
  <si>
    <t>product inhibition management material cost as fraction of total material cost</t>
  </si>
  <si>
    <t>hexanol cost as fraction of total material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</si>
</sst>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0" fillId="0" borderId="2" xfId="0" applyBorder="1"/>
    <xf numFmtId="10" fontId="0" fillId="0" borderId="0" xfId="1" applyNumberFormat="1" applyFont="1"/>
    <xf numFmtId="10" fontId="0" fillId="0" borderId="2" xfId="1" applyNumberFormat="1" applyFont="1" applyBorder="1"/>
    <xf numFmtId="10" fontId="0" fillId="0" borderId="0" xfId="1" applyNumberFormat="1" applyFont="1" applyBorder="1"/>
    <xf numFmtId="10" fontId="0" fillId="0" borderId="3" xfId="1" applyNumberFormat="1" applyFont="1" applyBorder="1"/>
    <xf numFmtId="10" fontId="1" fillId="0" borderId="0" xfId="0" applyNumberFormat="1" applyFont="1"/>
    <xf numFmtId="10" fontId="1" fillId="0" borderId="0" xfId="1" applyNumberFormat="1" applyFont="1"/>
    <xf numFmtId="10" fontId="1" fillId="0" borderId="2" xfId="1" applyNumberFormat="1" applyFont="1" applyBorder="1"/>
    <xf numFmtId="10" fontId="1" fillId="0" borderId="0" xfId="1" applyNumberFormat="1" applyFont="1" applyBorder="1"/>
    <xf numFmtId="10" fontId="1" fillId="0" borderId="3" xfId="1" applyNumberFormat="1" applyFont="1" applyBorder="1"/>
    <xf numFmtId="10" fontId="0" fillId="0" borderId="2" xfId="0" applyNumberFormat="1" applyBorder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65" fontId="1" fillId="0" borderId="3" xfId="1" applyNumberFormat="1" applyFont="1" applyBorder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33"/>
  <sheetViews>
    <sheetView tabSelected="1" topLeftCell="CE11" workbookViewId="0">
      <selection activeCell="CM29" sqref="CM29"/>
    </sheetView>
  </sheetViews>
  <sheetFormatPr defaultRowHeight="14.4" x14ac:dyDescent="0.3"/>
  <cols>
    <col min="98" max="99" width="10.6640625" bestFit="1" customWidth="1"/>
  </cols>
  <sheetData>
    <row r="1" spans="1:102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 t="s">
        <v>1</v>
      </c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 t="s">
        <v>2</v>
      </c>
      <c r="BU1" s="2"/>
      <c r="BV1" s="2"/>
      <c r="BW1" s="2"/>
      <c r="BX1" s="2" t="s">
        <v>3</v>
      </c>
      <c r="BY1" s="2"/>
      <c r="BZ1" s="2" t="s">
        <v>4</v>
      </c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 s="18" customFormat="1" ht="100.8" x14ac:dyDescent="0.3">
      <c r="A2" s="17"/>
      <c r="B2" s="17" t="s">
        <v>5</v>
      </c>
      <c r="C2" s="17" t="s">
        <v>6</v>
      </c>
      <c r="D2" s="17" t="s">
        <v>7</v>
      </c>
      <c r="E2" s="17" t="s">
        <v>8</v>
      </c>
      <c r="F2" s="17" t="s">
        <v>9</v>
      </c>
      <c r="G2" s="17" t="s">
        <v>10</v>
      </c>
      <c r="H2" s="17" t="s">
        <v>11</v>
      </c>
      <c r="I2" s="17" t="s">
        <v>12</v>
      </c>
      <c r="J2" s="17" t="s">
        <v>13</v>
      </c>
      <c r="K2" s="17" t="s">
        <v>14</v>
      </c>
      <c r="L2" s="17" t="s">
        <v>15</v>
      </c>
      <c r="M2" s="17" t="s">
        <v>16</v>
      </c>
      <c r="N2" s="17" t="s">
        <v>17</v>
      </c>
      <c r="O2" s="17" t="s">
        <v>18</v>
      </c>
      <c r="P2" s="17" t="s">
        <v>19</v>
      </c>
      <c r="Q2" s="17" t="s">
        <v>20</v>
      </c>
      <c r="R2" s="17" t="s">
        <v>21</v>
      </c>
      <c r="S2" s="17" t="s">
        <v>22</v>
      </c>
      <c r="T2" s="17" t="s">
        <v>23</v>
      </c>
      <c r="U2" s="17" t="s">
        <v>24</v>
      </c>
      <c r="V2" s="17" t="s">
        <v>25</v>
      </c>
      <c r="W2" s="17" t="s">
        <v>26</v>
      </c>
      <c r="X2" s="17" t="s">
        <v>27</v>
      </c>
      <c r="Y2" s="17" t="s">
        <v>28</v>
      </c>
      <c r="Z2" s="17" t="s">
        <v>29</v>
      </c>
      <c r="AA2" s="17" t="s">
        <v>30</v>
      </c>
      <c r="AB2" s="17" t="s">
        <v>31</v>
      </c>
      <c r="AC2" s="17" t="s">
        <v>32</v>
      </c>
      <c r="AD2" s="17" t="s">
        <v>33</v>
      </c>
      <c r="AE2" s="17" t="s">
        <v>34</v>
      </c>
      <c r="AF2" s="17" t="s">
        <v>35</v>
      </c>
      <c r="AG2" s="17" t="s">
        <v>36</v>
      </c>
      <c r="AH2" s="17" t="s">
        <v>37</v>
      </c>
      <c r="AI2" s="17" t="s">
        <v>38</v>
      </c>
      <c r="AJ2" s="17" t="s">
        <v>39</v>
      </c>
      <c r="AK2" s="17" t="s">
        <v>40</v>
      </c>
      <c r="AL2" s="17" t="s">
        <v>41</v>
      </c>
      <c r="AM2" s="17" t="s">
        <v>42</v>
      </c>
      <c r="AN2" s="17" t="s">
        <v>43</v>
      </c>
      <c r="AO2" s="17" t="s">
        <v>44</v>
      </c>
      <c r="AP2" s="17" t="s">
        <v>45</v>
      </c>
      <c r="AQ2" s="17" t="s">
        <v>46</v>
      </c>
      <c r="AR2" s="17" t="s">
        <v>47</v>
      </c>
      <c r="AS2" s="17" t="s">
        <v>48</v>
      </c>
      <c r="AT2" s="17" t="s">
        <v>49</v>
      </c>
      <c r="AU2" s="17" t="s">
        <v>50</v>
      </c>
      <c r="AV2" s="17" t="s">
        <v>51</v>
      </c>
      <c r="AW2" s="17" t="s">
        <v>52</v>
      </c>
      <c r="AX2" s="17" t="s">
        <v>53</v>
      </c>
      <c r="AY2" s="17" t="s">
        <v>54</v>
      </c>
      <c r="AZ2" s="17" t="s">
        <v>55</v>
      </c>
      <c r="BA2" s="17" t="s">
        <v>56</v>
      </c>
      <c r="BB2" s="17" t="s">
        <v>57</v>
      </c>
      <c r="BC2" s="17" t="s">
        <v>58</v>
      </c>
      <c r="BD2" s="17" t="s">
        <v>59</v>
      </c>
      <c r="BE2" s="17" t="s">
        <v>60</v>
      </c>
      <c r="BF2" s="17" t="s">
        <v>61</v>
      </c>
      <c r="BG2" s="17" t="s">
        <v>62</v>
      </c>
      <c r="BH2" s="17" t="s">
        <v>63</v>
      </c>
      <c r="BI2" s="17" t="s">
        <v>64</v>
      </c>
      <c r="BJ2" s="17" t="s">
        <v>65</v>
      </c>
      <c r="BK2" s="17" t="s">
        <v>66</v>
      </c>
      <c r="BL2" s="17" t="s">
        <v>67</v>
      </c>
      <c r="BM2" s="17" t="s">
        <v>68</v>
      </c>
      <c r="BN2" s="17" t="s">
        <v>69</v>
      </c>
      <c r="BO2" s="17" t="s">
        <v>70</v>
      </c>
      <c r="BP2" s="17" t="s">
        <v>71</v>
      </c>
      <c r="BQ2" s="17" t="s">
        <v>72</v>
      </c>
      <c r="BR2" s="17" t="s">
        <v>73</v>
      </c>
      <c r="BS2" s="17" t="s">
        <v>74</v>
      </c>
      <c r="BT2" s="17" t="s">
        <v>75</v>
      </c>
      <c r="BU2" s="17" t="s">
        <v>76</v>
      </c>
      <c r="BV2" s="17" t="s">
        <v>77</v>
      </c>
      <c r="BW2" s="17" t="s">
        <v>78</v>
      </c>
      <c r="BX2" s="17" t="s">
        <v>79</v>
      </c>
      <c r="BY2" s="17" t="s">
        <v>80</v>
      </c>
      <c r="BZ2" s="17" t="s">
        <v>81</v>
      </c>
      <c r="CA2" s="17" t="s">
        <v>82</v>
      </c>
      <c r="CB2" s="17" t="s">
        <v>83</v>
      </c>
      <c r="CC2" s="17" t="s">
        <v>84</v>
      </c>
      <c r="CD2" s="17" t="s">
        <v>85</v>
      </c>
      <c r="CE2" s="17" t="s">
        <v>86</v>
      </c>
      <c r="CF2" s="17" t="s">
        <v>87</v>
      </c>
      <c r="CG2" s="17" t="s">
        <v>88</v>
      </c>
      <c r="CH2" s="17" t="s">
        <v>89</v>
      </c>
      <c r="CI2" s="17" t="s">
        <v>90</v>
      </c>
      <c r="CJ2" s="17" t="s">
        <v>91</v>
      </c>
      <c r="CK2" s="17" t="s">
        <v>92</v>
      </c>
      <c r="CL2" s="17" t="s">
        <v>93</v>
      </c>
      <c r="CM2" s="17" t="s">
        <v>94</v>
      </c>
      <c r="CN2" s="17" t="s">
        <v>95</v>
      </c>
      <c r="CO2" s="17" t="s">
        <v>96</v>
      </c>
      <c r="CP2" s="17" t="s">
        <v>97</v>
      </c>
      <c r="CQ2" s="17" t="s">
        <v>98</v>
      </c>
      <c r="CR2" s="17" t="s">
        <v>99</v>
      </c>
      <c r="CS2" s="17" t="s">
        <v>100</v>
      </c>
      <c r="CT2" s="17" t="s">
        <v>101</v>
      </c>
      <c r="CU2" s="17" t="s">
        <v>102</v>
      </c>
      <c r="CV2" s="17" t="s">
        <v>103</v>
      </c>
      <c r="CW2" s="17" t="s">
        <v>104</v>
      </c>
      <c r="CX2" s="17" t="s">
        <v>105</v>
      </c>
    </row>
    <row r="4" spans="1:102" x14ac:dyDescent="0.3">
      <c r="A4" s="1" t="s">
        <v>106</v>
      </c>
      <c r="B4">
        <v>1.658991009343223</v>
      </c>
      <c r="C4">
        <v>1.719815610208408E-2</v>
      </c>
      <c r="D4">
        <v>0.93720598870302019</v>
      </c>
      <c r="E4">
        <v>1.7701455405162461</v>
      </c>
      <c r="F4">
        <v>1.6118214893522591E-2</v>
      </c>
      <c r="G4">
        <v>4.8937376398111923E-2</v>
      </c>
      <c r="H4">
        <v>528.56172967124053</v>
      </c>
      <c r="I4">
        <v>157.8691664479137</v>
      </c>
      <c r="J4">
        <v>142.5350304235595</v>
      </c>
      <c r="K4">
        <v>224.4385176888149</v>
      </c>
      <c r="L4">
        <v>2.0432586376083759E-3</v>
      </c>
      <c r="M4">
        <v>0</v>
      </c>
      <c r="N4">
        <v>9.9851371101484592</v>
      </c>
      <c r="O4">
        <v>5.5523535493416949</v>
      </c>
      <c r="P4">
        <v>30.332273510114</v>
      </c>
      <c r="Q4">
        <v>0</v>
      </c>
      <c r="R4">
        <v>-17.6316594242981</v>
      </c>
      <c r="S4">
        <v>-28.23810474530605</v>
      </c>
      <c r="T4">
        <v>0</v>
      </c>
      <c r="U4">
        <v>0</v>
      </c>
      <c r="V4">
        <v>0</v>
      </c>
      <c r="W4">
        <v>-3.9404598753596241</v>
      </c>
      <c r="X4">
        <v>-14.935984225166971</v>
      </c>
      <c r="Y4">
        <v>-22.709982827357329</v>
      </c>
      <c r="Z4">
        <v>-3.9665257756087282</v>
      </c>
      <c r="AA4">
        <v>14.399192792437439</v>
      </c>
      <c r="AB4">
        <v>-1.078246981494591</v>
      </c>
      <c r="AC4">
        <v>24.905758399049489</v>
      </c>
      <c r="AD4">
        <v>0</v>
      </c>
      <c r="AE4">
        <v>0</v>
      </c>
      <c r="AF4">
        <v>34.268960116935567</v>
      </c>
      <c r="AG4">
        <v>85.032742221722813</v>
      </c>
      <c r="AH4">
        <v>28.00949334089777</v>
      </c>
      <c r="AI4">
        <v>50.752097294143617</v>
      </c>
      <c r="AJ4">
        <v>2.768455733197523</v>
      </c>
      <c r="AK4">
        <v>70.561181561130468</v>
      </c>
      <c r="AL4">
        <v>3.0791308444704768</v>
      </c>
      <c r="AM4">
        <v>8.6001882222697077</v>
      </c>
      <c r="AN4">
        <v>0</v>
      </c>
      <c r="AO4">
        <v>3.5612632398432018E-4</v>
      </c>
      <c r="AP4">
        <v>2.9185290950003079E-4</v>
      </c>
      <c r="AQ4">
        <v>8.8879626346019051E-5</v>
      </c>
      <c r="AR4">
        <v>4.2167409147468002E-4</v>
      </c>
      <c r="AS4">
        <v>0</v>
      </c>
      <c r="AT4">
        <v>9.3997036131659244E-5</v>
      </c>
      <c r="AU4">
        <v>1.0437735289364631E-4</v>
      </c>
      <c r="AV4">
        <v>1.7984804104266129E-5</v>
      </c>
      <c r="AW4">
        <v>0.38092522919978161</v>
      </c>
      <c r="AX4">
        <v>2.8058976591475712E-2</v>
      </c>
      <c r="AY4">
        <v>0.39626723862150792</v>
      </c>
      <c r="AZ4">
        <v>0.1316903780123124</v>
      </c>
      <c r="BA4">
        <v>7.6286649437406456E-2</v>
      </c>
      <c r="BB4">
        <v>0</v>
      </c>
      <c r="BC4">
        <v>2.6243226623980351E-2</v>
      </c>
      <c r="BD4">
        <v>4.8078615494126102E-4</v>
      </c>
      <c r="BE4">
        <v>0</v>
      </c>
      <c r="BF4">
        <v>1.8777943986840671E-4</v>
      </c>
      <c r="BG4">
        <v>1.582823517579407E-3</v>
      </c>
      <c r="BH4">
        <v>2.9478321961651552E-4</v>
      </c>
      <c r="BI4">
        <v>2.8558457389469129E-4</v>
      </c>
      <c r="BJ4">
        <v>2.986184397680257E-3</v>
      </c>
      <c r="BK4">
        <v>6.0194507419936616E-4</v>
      </c>
      <c r="BL4">
        <v>1.8041131254526381E-5</v>
      </c>
      <c r="BM4">
        <v>8.0063086419436707E-5</v>
      </c>
      <c r="BN4">
        <v>8.2686353444005892E-6</v>
      </c>
      <c r="BO4">
        <v>1.6099767268081951E-4</v>
      </c>
      <c r="BP4">
        <v>1.3119897055294809E-3</v>
      </c>
      <c r="BQ4">
        <v>1.525290611974215E-4</v>
      </c>
      <c r="BR4">
        <v>3.5432968563795459E-3</v>
      </c>
      <c r="BS4">
        <v>6.5512115549999986E-3</v>
      </c>
      <c r="BT4">
        <v>2.853158621485154E-2</v>
      </c>
      <c r="BU4">
        <v>-3.1995689312195032E-5</v>
      </c>
      <c r="BV4">
        <v>0</v>
      </c>
      <c r="BW4">
        <v>-224.41005009397861</v>
      </c>
      <c r="BX4">
        <v>-5.8298034593462937E-2</v>
      </c>
      <c r="BY4">
        <v>-2.6847082281798</v>
      </c>
      <c r="BZ4">
        <v>2.4596816341903751</v>
      </c>
      <c r="CA4">
        <v>26.9954950029698</v>
      </c>
      <c r="CB4">
        <v>4.3874266137230368E-2</v>
      </c>
      <c r="CC4">
        <v>0.306260510480096</v>
      </c>
      <c r="CD4">
        <v>0.1080258500480762</v>
      </c>
      <c r="CE4">
        <v>0.6674143939562639</v>
      </c>
      <c r="CF4">
        <v>5.5508163897766569E-2</v>
      </c>
      <c r="CG4">
        <v>7.4919170199989019E-2</v>
      </c>
      <c r="CH4">
        <v>1.547115066225146E-2</v>
      </c>
      <c r="CI4">
        <v>0.34439046226828812</v>
      </c>
      <c r="CJ4">
        <v>0.57466804665656868</v>
      </c>
      <c r="CK4">
        <v>4.2092676795842587</v>
      </c>
      <c r="CL4">
        <v>1.718593068946666</v>
      </c>
      <c r="CM4">
        <v>2.7078916252152641</v>
      </c>
      <c r="CN4">
        <v>4.1056570974595354</v>
      </c>
      <c r="CO4">
        <v>0.8695975112498725</v>
      </c>
      <c r="CP4">
        <v>0.1633007522451515</v>
      </c>
      <c r="CQ4">
        <v>2.6662487401415849</v>
      </c>
      <c r="CR4">
        <v>1.212973097892563E-2</v>
      </c>
      <c r="CS4">
        <v>1.8378380271099439</v>
      </c>
      <c r="CT4">
        <v>-1.48009243688876E-5</v>
      </c>
      <c r="CU4">
        <v>-1.8272974543755811E-4</v>
      </c>
      <c r="CV4">
        <v>0.53048168565502685</v>
      </c>
      <c r="CW4">
        <v>8.142615184106397</v>
      </c>
      <c r="CX4">
        <v>0.30122105083082928</v>
      </c>
    </row>
    <row r="5" spans="1:102" x14ac:dyDescent="0.3">
      <c r="A5" s="1" t="s">
        <v>107</v>
      </c>
      <c r="B5">
        <v>1.658918438551322</v>
      </c>
      <c r="C5">
        <v>1.719814457194992E-2</v>
      </c>
      <c r="D5">
        <v>0.93720598871095928</v>
      </c>
      <c r="E5">
        <v>1.770068066013045</v>
      </c>
      <c r="F5">
        <v>1.6118204087548341E-2</v>
      </c>
      <c r="G5">
        <v>4.8937343589514203E-2</v>
      </c>
      <c r="H5">
        <v>528.53824512867072</v>
      </c>
      <c r="I5">
        <v>157.86212146293639</v>
      </c>
      <c r="J5">
        <v>142.5345164097906</v>
      </c>
      <c r="K5">
        <v>224.42852393393929</v>
      </c>
      <c r="L5">
        <v>2.043267022189692E-3</v>
      </c>
      <c r="M5">
        <v>0</v>
      </c>
      <c r="N5">
        <v>9.9851438041739407</v>
      </c>
      <c r="O5">
        <v>5.5455000684324052</v>
      </c>
      <c r="P5">
        <v>30.331818559815151</v>
      </c>
      <c r="Q5">
        <v>0</v>
      </c>
      <c r="R5">
        <v>-17.63102028872056</v>
      </c>
      <c r="S5">
        <v>-28.231442143700932</v>
      </c>
      <c r="T5">
        <v>0</v>
      </c>
      <c r="U5">
        <v>0</v>
      </c>
      <c r="V5">
        <v>0</v>
      </c>
      <c r="W5">
        <v>-3.9404625212463862</v>
      </c>
      <c r="X5">
        <v>-14.931395666702461</v>
      </c>
      <c r="Y5">
        <v>-22.709470625214639</v>
      </c>
      <c r="Z5">
        <v>-3.9652468307006852</v>
      </c>
      <c r="AA5">
        <v>14.39921403319228</v>
      </c>
      <c r="AB5">
        <v>-1.078252129008721</v>
      </c>
      <c r="AC5">
        <v>24.898508389077669</v>
      </c>
      <c r="AD5">
        <v>0</v>
      </c>
      <c r="AE5">
        <v>0</v>
      </c>
      <c r="AF5">
        <v>34.268960116877167</v>
      </c>
      <c r="AG5">
        <v>85.033171463129506</v>
      </c>
      <c r="AH5">
        <v>28.008618565862239</v>
      </c>
      <c r="AI5">
        <v>50.745702300789368</v>
      </c>
      <c r="AJ5">
        <v>2.7682787304416192</v>
      </c>
      <c r="AK5">
        <v>70.554791826281971</v>
      </c>
      <c r="AL5">
        <v>3.078539811322917</v>
      </c>
      <c r="AM5">
        <v>8.6001060366366584</v>
      </c>
      <c r="AN5">
        <v>0</v>
      </c>
      <c r="AO5">
        <v>3.5612656273590829E-4</v>
      </c>
      <c r="AP5">
        <v>2.9185584420685648E-4</v>
      </c>
      <c r="AQ5">
        <v>8.8880810066233591E-5</v>
      </c>
      <c r="AR5">
        <v>4.2158602657853299E-4</v>
      </c>
      <c r="AS5">
        <v>0</v>
      </c>
      <c r="AT5">
        <v>9.3979449280773503E-5</v>
      </c>
      <c r="AU5">
        <v>1.043469688821585E-4</v>
      </c>
      <c r="AV5">
        <v>1.7983850859334639E-5</v>
      </c>
      <c r="AW5">
        <v>0.38092548458308628</v>
      </c>
      <c r="AX5">
        <v>2.8058995403026161E-2</v>
      </c>
      <c r="AY5">
        <v>0.39627077596163951</v>
      </c>
      <c r="AZ5">
        <v>0.1316869301759464</v>
      </c>
      <c r="BA5">
        <v>7.6286817421540948E-2</v>
      </c>
      <c r="BB5">
        <v>0</v>
      </c>
      <c r="BC5">
        <v>2.6202026752862359E-2</v>
      </c>
      <c r="BD5">
        <v>4.8064619917834899E-4</v>
      </c>
      <c r="BE5">
        <v>0</v>
      </c>
      <c r="BF5">
        <v>1.8777943986840671E-4</v>
      </c>
      <c r="BG5">
        <v>1.5828483149349011E-3</v>
      </c>
      <c r="BH5">
        <v>2.9478321961651552E-4</v>
      </c>
      <c r="BI5">
        <v>2.8559047481067017E-4</v>
      </c>
      <c r="BJ5">
        <v>2.986234763436838E-3</v>
      </c>
      <c r="BK5">
        <v>6.0185951578985532E-4</v>
      </c>
      <c r="BL5">
        <v>1.8036336124745511E-5</v>
      </c>
      <c r="BM5">
        <v>8.006303267744492E-5</v>
      </c>
      <c r="BN5">
        <v>8.2662228214274859E-6</v>
      </c>
      <c r="BO5">
        <v>1.6099858775633409E-4</v>
      </c>
      <c r="BP5">
        <v>1.311991714949609E-3</v>
      </c>
      <c r="BQ5">
        <v>1.525004207605692E-4</v>
      </c>
      <c r="BR5">
        <v>3.5432968563795459E-3</v>
      </c>
      <c r="BS5">
        <v>6.5512115549999986E-3</v>
      </c>
      <c r="BT5">
        <v>2.8530318336850269E-2</v>
      </c>
      <c r="BU5">
        <v>-3.1995550088035223E-5</v>
      </c>
      <c r="BV5">
        <v>0</v>
      </c>
      <c r="BW5">
        <v>-224.40005760670269</v>
      </c>
      <c r="BX5">
        <v>-0.35151352919638162</v>
      </c>
      <c r="BY5">
        <v>-2.6835268945375361</v>
      </c>
      <c r="BZ5">
        <v>2.4590840782768821</v>
      </c>
      <c r="CA5">
        <v>26.985345762727139</v>
      </c>
      <c r="CB5">
        <v>4.3874910012831531E-2</v>
      </c>
      <c r="CC5">
        <v>0.30626118486948339</v>
      </c>
      <c r="CD5">
        <v>0.1080259224717343</v>
      </c>
      <c r="CE5">
        <v>0.66742586684044902</v>
      </c>
      <c r="CF5">
        <v>5.5500311366610981E-2</v>
      </c>
      <c r="CG5">
        <v>7.4919220427970279E-2</v>
      </c>
      <c r="CH5">
        <v>1.5471150649610641E-2</v>
      </c>
      <c r="CI5">
        <v>0.34439780916013563</v>
      </c>
      <c r="CJ5">
        <v>0.57467648018188044</v>
      </c>
      <c r="CK5">
        <v>4.2092769484431383</v>
      </c>
      <c r="CL5">
        <v>1.718594221141228</v>
      </c>
      <c r="CM5">
        <v>2.707938173997074</v>
      </c>
      <c r="CN5">
        <v>4.1050762855931682</v>
      </c>
      <c r="CO5">
        <v>0.86959809425322632</v>
      </c>
      <c r="CP5">
        <v>0.1633007521117254</v>
      </c>
      <c r="CQ5">
        <v>2.6663056193042758</v>
      </c>
      <c r="CR5">
        <v>1.20697860555416E-2</v>
      </c>
      <c r="CS5">
        <v>1.828755462960848</v>
      </c>
      <c r="CT5">
        <v>-6.4549584408639586E-5</v>
      </c>
      <c r="CU5">
        <v>-7.9691841084499635E-4</v>
      </c>
      <c r="CV5">
        <v>0.53048204130531085</v>
      </c>
      <c r="CW5">
        <v>8.1426206431514156</v>
      </c>
      <c r="CX5">
        <v>0.30072042470161259</v>
      </c>
    </row>
    <row r="14" spans="1:102" s="3" customFormat="1" ht="158.4" x14ac:dyDescent="0.3">
      <c r="K14" s="4" t="s">
        <v>108</v>
      </c>
      <c r="L14" s="4" t="s">
        <v>109</v>
      </c>
      <c r="M14" s="5" t="s">
        <v>110</v>
      </c>
      <c r="V14" s="3" t="s">
        <v>111</v>
      </c>
      <c r="AE14" s="3" t="s">
        <v>112</v>
      </c>
      <c r="AN14" s="3" t="s">
        <v>113</v>
      </c>
      <c r="AW14" s="3" t="s">
        <v>114</v>
      </c>
      <c r="AZ14" s="3">
        <f>SUM($AW4:$BE4)*17700</f>
        <v>18407.158978152875</v>
      </c>
      <c r="BF14" s="4" t="s">
        <v>115</v>
      </c>
      <c r="BG14" s="4"/>
      <c r="BH14" s="4" t="s">
        <v>116</v>
      </c>
      <c r="BI14" s="4" t="s">
        <v>117</v>
      </c>
      <c r="BJ14" s="4" t="s">
        <v>118</v>
      </c>
      <c r="BL14" s="4" t="s">
        <v>119</v>
      </c>
      <c r="CB14" s="4" t="str">
        <f>CB2</f>
        <v>GWP - H2SO4 [kg CO2/kg]</v>
      </c>
      <c r="CC14" s="4" t="str">
        <f t="shared" ref="CC14:CX14" si="0">CC2</f>
        <v>GWP - NaOH [kg CO2/kg]</v>
      </c>
      <c r="CD14" s="4" t="str">
        <f t="shared" si="0"/>
        <v>GWP - AmmoniumHydroxide [kg CO2/kg]</v>
      </c>
      <c r="CE14" s="4" t="str">
        <f t="shared" si="0"/>
        <v>GWP - CalciumDihydroxide [kg CO2/kg]</v>
      </c>
      <c r="CF14" s="4" t="str">
        <f t="shared" si="0"/>
        <v>GWP - Hexanol [kg CO2/kg]</v>
      </c>
      <c r="CG14" s="4" t="str">
        <f t="shared" si="0"/>
        <v>GWP - Enzyme [kg CO2/kg]</v>
      </c>
      <c r="CH14" s="4" t="str">
        <f t="shared" si="0"/>
        <v>GWP - TiO2 [kg CO2/kg]</v>
      </c>
      <c r="CI14" s="4" t="str">
        <f t="shared" si="0"/>
        <v>GWP - CSL [kg CO2/kg]</v>
      </c>
      <c r="CJ14" s="4" t="str">
        <f t="shared" si="0"/>
        <v>FEC - H2SO4 [kg CO2/kg]</v>
      </c>
      <c r="CK14" s="4" t="str">
        <f t="shared" si="0"/>
        <v>FEC - NaOH [kg CO2/kg]</v>
      </c>
      <c r="CL14" s="4" t="str">
        <f t="shared" si="0"/>
        <v>FEC - AmmoniumHydroxide [kg CO2/kg]</v>
      </c>
      <c r="CM14" s="4" t="str">
        <f t="shared" si="0"/>
        <v>FEC - CalciumDihydroxide [kg CO2/kg]</v>
      </c>
      <c r="CN14" s="4" t="str">
        <f t="shared" si="0"/>
        <v>FEC - Hexanol [kg CO2/kg]</v>
      </c>
      <c r="CO14" s="4" t="str">
        <f t="shared" si="0"/>
        <v>FEC - Enzyme [kg CO2/kg]</v>
      </c>
      <c r="CP14" s="4" t="str">
        <f t="shared" si="0"/>
        <v>FEC - TiO2 [kg CO2/kg]</v>
      </c>
      <c r="CQ14" s="4" t="str">
        <f t="shared" si="0"/>
        <v>FEC - CSL [kg CO2/kg]</v>
      </c>
      <c r="CR14" s="4" t="str">
        <f t="shared" si="0"/>
        <v>GWP - natural gas [kg CO2/kg]</v>
      </c>
      <c r="CS14" s="4" t="str">
        <f t="shared" si="0"/>
        <v>FEC - natural gas [MJ/kg]</v>
      </c>
      <c r="CT14" s="4" t="str">
        <f t="shared" si="0"/>
        <v>GWP - electricity [kg CO2/kg]</v>
      </c>
      <c r="CU14" s="4" t="str">
        <f t="shared" si="0"/>
        <v>FEC - electricity [MJ/kg]</v>
      </c>
      <c r="CV14" s="4" t="str">
        <f t="shared" si="0"/>
        <v>GWP - Feedstock GHTP [kg CO2/kg]</v>
      </c>
      <c r="CW14" s="4" t="str">
        <f t="shared" si="0"/>
        <v>FEC - Feedstock GHTP [MJ/kg]</v>
      </c>
      <c r="CX14" s="4" t="str">
        <f t="shared" si="0"/>
        <v>GWP - Direct non-bio emmissions [kg CO2/kg]</v>
      </c>
    </row>
    <row r="15" spans="1:102" x14ac:dyDescent="0.3">
      <c r="CI15" s="6"/>
      <c r="CQ15" s="6"/>
      <c r="CS15" s="6"/>
      <c r="CU15" s="6"/>
      <c r="CW15" s="6"/>
    </row>
    <row r="16" spans="1:102" x14ac:dyDescent="0.3">
      <c r="A16" s="1"/>
      <c r="CB16" s="7"/>
      <c r="CC16" s="7"/>
      <c r="CD16" s="7"/>
      <c r="CE16" s="7"/>
      <c r="CF16" s="7"/>
      <c r="CG16" s="7"/>
      <c r="CH16" s="7"/>
      <c r="CI16" s="8"/>
      <c r="CJ16" s="7"/>
      <c r="CK16" s="7"/>
      <c r="CL16" s="7"/>
      <c r="CM16" s="7"/>
      <c r="CN16" s="7"/>
      <c r="CO16" s="7"/>
      <c r="CP16" s="7"/>
      <c r="CQ16" s="8"/>
      <c r="CR16" s="9"/>
      <c r="CS16" s="8"/>
      <c r="CT16" s="10"/>
      <c r="CU16" s="10"/>
      <c r="CV16" s="8"/>
      <c r="CW16" s="10"/>
      <c r="CX16" s="10"/>
    </row>
    <row r="17" spans="1:104" s="3" customFormat="1" x14ac:dyDescent="0.3">
      <c r="A17" s="1">
        <v>0.05</v>
      </c>
      <c r="K17" s="3">
        <f>R5/(SUM($M5:$U5)-$S5-$R5)</f>
        <v>-0.3844324825493165</v>
      </c>
      <c r="L17" s="3">
        <f>AA5/(SUM($V5:$AC5)-$AC5-$AA5)</f>
        <v>-0.30883146857584715</v>
      </c>
      <c r="M17" s="3">
        <f t="shared" ref="M17:U17" si="1">M5/(SUM($M5:$U5)-$S5)</f>
        <v>0</v>
      </c>
      <c r="N17" s="3">
        <f t="shared" si="1"/>
        <v>0.35368876139407029</v>
      </c>
      <c r="O17" s="3">
        <f t="shared" si="1"/>
        <v>0.19642992519493838</v>
      </c>
      <c r="P17" s="3">
        <f t="shared" si="1"/>
        <v>1.0743984811481853</v>
      </c>
      <c r="Q17" s="3">
        <f t="shared" si="1"/>
        <v>0</v>
      </c>
      <c r="R17" s="3">
        <f>R5/(SUM($M5:$U5)-$S5)</f>
        <v>-0.62451716773719379</v>
      </c>
      <c r="S17" s="3">
        <f t="shared" si="1"/>
        <v>-0.99999999999999989</v>
      </c>
      <c r="T17" s="3">
        <f t="shared" si="1"/>
        <v>0</v>
      </c>
      <c r="U17" s="3">
        <f t="shared" si="1"/>
        <v>0</v>
      </c>
      <c r="V17" s="3">
        <f t="shared" ref="V17:AC17" si="2">V5/(SUM($V5:$AC5)-$AC5)</f>
        <v>0</v>
      </c>
      <c r="W17" s="3">
        <f t="shared" si="2"/>
        <v>0.12227734599804833</v>
      </c>
      <c r="X17" s="3">
        <f t="shared" si="2"/>
        <v>0.4633393730626415</v>
      </c>
      <c r="Y17" s="3">
        <f t="shared" si="2"/>
        <v>0.70470250182548466</v>
      </c>
      <c r="Z17" s="3">
        <f t="shared" si="2"/>
        <v>0.12304643327298767</v>
      </c>
      <c r="AA17" s="3">
        <f t="shared" si="2"/>
        <v>-0.44682512952304104</v>
      </c>
      <c r="AB17" s="3">
        <f t="shared" si="2"/>
        <v>3.3459475363878909E-2</v>
      </c>
      <c r="AC17" s="3">
        <f t="shared" si="2"/>
        <v>-0.77263100681987007</v>
      </c>
      <c r="AD17" s="3">
        <f t="shared" ref="AD17" si="3">AD5/(SUM($V5:$AC5))</f>
        <v>0</v>
      </c>
      <c r="AE17" s="3">
        <f t="shared" ref="AE17:AM17" si="4">AE5/(SUM($AE5:$AM5))</f>
        <v>0</v>
      </c>
      <c r="AF17" s="3">
        <f t="shared" si="4"/>
        <v>0.12106684734074852</v>
      </c>
      <c r="AG17" s="3">
        <f t="shared" si="4"/>
        <v>0.30040882341674391</v>
      </c>
      <c r="AH17" s="3">
        <f t="shared" si="4"/>
        <v>9.895004507208556E-2</v>
      </c>
      <c r="AI17" s="3">
        <f t="shared" si="4"/>
        <v>0.17927658652889955</v>
      </c>
      <c r="AJ17" s="3">
        <f t="shared" si="4"/>
        <v>9.7798934461965116E-3</v>
      </c>
      <c r="AK17" s="3">
        <f t="shared" si="4"/>
        <v>0.24925898486729933</v>
      </c>
      <c r="AL17" s="3">
        <f t="shared" si="4"/>
        <v>1.0875997056773612E-2</v>
      </c>
      <c r="AM17" s="3">
        <f t="shared" si="4"/>
        <v>3.0382822271253107E-2</v>
      </c>
      <c r="AN17" s="3">
        <f t="shared" ref="AN17:AV17" si="5">AN5/(SUM($AN5:$AV5))</f>
        <v>0</v>
      </c>
      <c r="AO17" s="3">
        <f t="shared" si="5"/>
        <v>0.25904644373753011</v>
      </c>
      <c r="AP17" s="3">
        <f t="shared" si="5"/>
        <v>0.21229592632736691</v>
      </c>
      <c r="AQ17" s="3">
        <f t="shared" si="5"/>
        <v>6.4651896750658022E-2</v>
      </c>
      <c r="AR17" s="3">
        <f t="shared" si="5"/>
        <v>0.3066616544287139</v>
      </c>
      <c r="AS17" s="3">
        <f t="shared" si="5"/>
        <v>0</v>
      </c>
      <c r="AT17" s="3">
        <f t="shared" si="5"/>
        <v>6.8360646657658716E-2</v>
      </c>
      <c r="AU17" s="3">
        <f t="shared" si="5"/>
        <v>7.5901979891791885E-2</v>
      </c>
      <c r="AV17" s="3">
        <f t="shared" si="5"/>
        <v>1.3081452206280569E-2</v>
      </c>
      <c r="AW17" s="3">
        <f t="shared" ref="AW17:BE17" si="6">AW5/(SUM($AW5:$BE5))</f>
        <v>0.36630561344031853</v>
      </c>
      <c r="AX17" s="3">
        <f t="shared" si="6"/>
        <v>2.6982094765525547E-2</v>
      </c>
      <c r="AY17" s="3">
        <f t="shared" si="6"/>
        <v>0.38106195450789893</v>
      </c>
      <c r="AZ17" s="3">
        <f t="shared" si="6"/>
        <v>0.12663280271984792</v>
      </c>
      <c r="BA17" s="3">
        <f t="shared" si="6"/>
        <v>7.335893917308127E-2</v>
      </c>
      <c r="BB17" s="3">
        <f t="shared" si="6"/>
        <v>0</v>
      </c>
      <c r="BC17" s="3">
        <f t="shared" si="6"/>
        <v>2.5196396333502357E-2</v>
      </c>
      <c r="BD17" s="3">
        <f t="shared" si="6"/>
        <v>4.6219905982525629E-4</v>
      </c>
      <c r="BE17" s="3">
        <f t="shared" si="6"/>
        <v>0</v>
      </c>
      <c r="BF17" s="3">
        <f>SUM(AW5:BE5)/B5</f>
        <v>0.62686124424863243</v>
      </c>
      <c r="BH17" s="3">
        <f>(BN5/SUM(BF5:BS5))</f>
        <v>4.6529741474474591E-4</v>
      </c>
      <c r="BI17" s="3">
        <f>BK5/SUM(BF5:BS5)</f>
        <v>3.3878070164116841E-2</v>
      </c>
      <c r="BJ17" s="3">
        <f>SUM(BH17:BI17)</f>
        <v>3.434336757886159E-2</v>
      </c>
      <c r="BL17" s="3">
        <f>(BO5/SUM(BF5:BS5))</f>
        <v>9.062449474068356E-3</v>
      </c>
      <c r="CA17" s="11"/>
      <c r="CB17" s="12">
        <f t="shared" ref="CB17:CI17" si="7">CB5/$BZ5</f>
        <v>1.7841972301969988E-2</v>
      </c>
      <c r="CC17" s="12">
        <f t="shared" si="7"/>
        <v>0.12454278711937548</v>
      </c>
      <c r="CD17" s="12">
        <f t="shared" si="7"/>
        <v>4.3929332643001667E-2</v>
      </c>
      <c r="CE17" s="12">
        <f t="shared" si="7"/>
        <v>0.27141238184426963</v>
      </c>
      <c r="CF17" s="12">
        <f t="shared" si="7"/>
        <v>2.256950539304085E-2</v>
      </c>
      <c r="CG17" s="12">
        <f t="shared" si="7"/>
        <v>3.0466311050440911E-2</v>
      </c>
      <c r="CH17" s="12">
        <f t="shared" si="7"/>
        <v>6.2914280915728239E-3</v>
      </c>
      <c r="CI17" s="13">
        <f t="shared" si="7"/>
        <v>0.14005125412444638</v>
      </c>
      <c r="CJ17" s="12">
        <f t="shared" ref="CJ17:CQ17" si="8">CJ5/$CA5</f>
        <v>2.1295872405520132E-2</v>
      </c>
      <c r="CK17" s="12">
        <f t="shared" si="8"/>
        <v>0.15598380637601839</v>
      </c>
      <c r="CL17" s="12">
        <f t="shared" si="8"/>
        <v>6.368620347696248E-2</v>
      </c>
      <c r="CM17" s="12">
        <f t="shared" si="8"/>
        <v>0.1003484705294141</v>
      </c>
      <c r="CN17" s="12">
        <f t="shared" si="8"/>
        <v>0.15212242680481813</v>
      </c>
      <c r="CO17" s="12">
        <f t="shared" si="8"/>
        <v>3.2224826833767602E-2</v>
      </c>
      <c r="CP17" s="12">
        <f t="shared" si="8"/>
        <v>6.0514604314346283E-3</v>
      </c>
      <c r="CQ17" s="13">
        <f t="shared" si="8"/>
        <v>9.8805686714121946E-2</v>
      </c>
      <c r="CR17" s="14">
        <f t="shared" ref="CR17" si="9">CR5/$BZ5</f>
        <v>4.9082445623409039E-3</v>
      </c>
      <c r="CS17" s="13">
        <f t="shared" ref="CS17" si="10">CS5/$CA5</f>
        <v>6.7768465115861987E-2</v>
      </c>
      <c r="CT17" s="19">
        <f t="shared" ref="CT17" si="11">CT5/$BZ5</f>
        <v>-2.6249441805938766E-5</v>
      </c>
      <c r="CU17" s="19">
        <f t="shared" ref="CU17" si="12">CU5/$CA5</f>
        <v>-2.9531524919192283E-5</v>
      </c>
      <c r="CV17" s="13">
        <f t="shared" ref="CV17" si="13">CV5/$BZ5</f>
        <v>0.21572342564107355</v>
      </c>
      <c r="CW17" s="15">
        <f t="shared" ref="CW17" si="14">CW5/$CA5</f>
        <v>0.30174231283699965</v>
      </c>
      <c r="CX17" s="15">
        <f t="shared" ref="CX17" si="15">CX5/$BZ5</f>
        <v>0.12228960667027375</v>
      </c>
      <c r="CZ17" s="11">
        <f>MAX(CB17:CX17)</f>
        <v>0.30174231283699965</v>
      </c>
    </row>
    <row r="18" spans="1:104" x14ac:dyDescent="0.3">
      <c r="A18" s="1"/>
      <c r="CB18" s="7"/>
      <c r="CC18" s="7"/>
      <c r="CD18" s="7"/>
      <c r="CE18" s="7"/>
      <c r="CF18" s="7"/>
      <c r="CG18" s="7"/>
      <c r="CH18" s="7"/>
      <c r="CI18" s="8"/>
      <c r="CJ18" s="7"/>
      <c r="CK18" s="7"/>
      <c r="CL18" s="7"/>
      <c r="CM18" s="7"/>
      <c r="CN18" s="7"/>
      <c r="CO18" s="7"/>
      <c r="CP18" s="7"/>
      <c r="CQ18" s="8"/>
      <c r="CR18" s="9"/>
      <c r="CS18" s="8"/>
      <c r="CT18" s="10"/>
      <c r="CU18" s="10"/>
      <c r="CV18" s="8"/>
      <c r="CW18" s="10"/>
      <c r="CX18" s="10"/>
    </row>
    <row r="19" spans="1:104" x14ac:dyDescent="0.3">
      <c r="A19" s="1"/>
      <c r="CB19" s="7"/>
      <c r="CC19" s="7"/>
      <c r="CD19" s="7"/>
      <c r="CE19" s="7"/>
      <c r="CF19" s="7"/>
      <c r="CG19" s="7"/>
      <c r="CH19" s="7"/>
      <c r="CI19" s="8"/>
      <c r="CJ19" s="7"/>
      <c r="CK19" s="7"/>
      <c r="CL19" s="7"/>
      <c r="CM19" s="7"/>
      <c r="CN19" s="7"/>
      <c r="CO19" s="7"/>
      <c r="CP19" s="7"/>
      <c r="CQ19" s="8"/>
      <c r="CR19" s="9"/>
      <c r="CS19" s="8"/>
      <c r="CT19" s="10"/>
      <c r="CU19" s="10"/>
      <c r="CV19" s="8"/>
      <c r="CW19" s="10"/>
      <c r="CX19" s="10"/>
    </row>
    <row r="20" spans="1:104" x14ac:dyDescent="0.3">
      <c r="A20" s="1"/>
      <c r="CB20" s="7"/>
      <c r="CC20" s="7"/>
      <c r="CD20" s="7"/>
      <c r="CE20" s="7"/>
      <c r="CF20" s="7"/>
      <c r="CG20" s="7"/>
      <c r="CH20" s="7"/>
      <c r="CI20" s="8"/>
      <c r="CJ20" s="7"/>
      <c r="CK20" s="7"/>
      <c r="CL20" s="7"/>
      <c r="CM20" s="7"/>
      <c r="CN20" s="7"/>
      <c r="CO20" s="7"/>
      <c r="CP20" s="7"/>
      <c r="CQ20" s="8"/>
      <c r="CR20" s="9"/>
      <c r="CS20" s="8"/>
      <c r="CT20" s="10"/>
      <c r="CU20" s="10"/>
      <c r="CV20" s="8"/>
      <c r="CW20" s="10"/>
      <c r="CX20" s="10"/>
    </row>
    <row r="21" spans="1:104" x14ac:dyDescent="0.3">
      <c r="A21" s="1"/>
      <c r="CB21" s="7"/>
      <c r="CC21" s="7"/>
      <c r="CD21" s="7"/>
      <c r="CE21" s="7"/>
      <c r="CF21" s="7"/>
      <c r="CG21" s="7"/>
      <c r="CH21" s="7"/>
      <c r="CI21" s="8"/>
      <c r="CJ21" s="7"/>
      <c r="CK21" s="7"/>
      <c r="CL21" s="7"/>
      <c r="CM21" s="7"/>
      <c r="CN21" s="7"/>
      <c r="CO21" s="7"/>
      <c r="CP21" s="7"/>
      <c r="CQ21" s="8"/>
      <c r="CR21" s="9"/>
      <c r="CS21" s="8"/>
      <c r="CT21" s="10"/>
      <c r="CU21" s="10"/>
      <c r="CV21" s="8"/>
      <c r="CW21" s="10"/>
      <c r="CX21" s="10"/>
    </row>
    <row r="22" spans="1:104" x14ac:dyDescent="0.3">
      <c r="A22" s="1"/>
      <c r="CB22" s="7"/>
      <c r="CC22" s="7"/>
      <c r="CD22" s="7"/>
      <c r="CE22" s="7"/>
      <c r="CF22" s="7"/>
      <c r="CG22" s="7"/>
      <c r="CH22" s="7"/>
      <c r="CI22" s="8"/>
      <c r="CJ22" s="7"/>
      <c r="CK22" s="7"/>
      <c r="CL22" s="7"/>
      <c r="CM22" s="7"/>
      <c r="CN22" s="7"/>
      <c r="CO22" s="7"/>
      <c r="CP22" s="7"/>
      <c r="CQ22" s="8"/>
      <c r="CR22" s="9"/>
      <c r="CS22" s="8"/>
      <c r="CT22" s="10"/>
      <c r="CU22" s="10"/>
      <c r="CV22" s="8"/>
      <c r="CW22" s="10"/>
      <c r="CX22" s="10"/>
    </row>
    <row r="23" spans="1:104" s="3" customFormat="1" x14ac:dyDescent="0.3">
      <c r="A23" s="1"/>
      <c r="CA23" s="11"/>
      <c r="CB23" s="12"/>
      <c r="CC23" s="12"/>
      <c r="CD23" s="12"/>
      <c r="CE23" s="12"/>
      <c r="CF23" s="12"/>
      <c r="CG23" s="12"/>
      <c r="CH23" s="12"/>
      <c r="CI23" s="13"/>
      <c r="CJ23" s="12"/>
      <c r="CK23" s="12"/>
      <c r="CL23" s="12"/>
      <c r="CM23" s="12"/>
      <c r="CN23" s="12"/>
      <c r="CO23" s="12"/>
      <c r="CP23" s="12"/>
      <c r="CQ23" s="13"/>
      <c r="CR23" s="14"/>
      <c r="CS23" s="13"/>
      <c r="CT23" s="15"/>
      <c r="CU23" s="15"/>
      <c r="CV23" s="13"/>
      <c r="CW23" s="15"/>
      <c r="CX23" s="15"/>
      <c r="CZ23" s="11"/>
    </row>
    <row r="24" spans="1:104" x14ac:dyDescent="0.3">
      <c r="A24" s="1"/>
      <c r="CB24" s="7"/>
      <c r="CC24" s="7"/>
      <c r="CD24" s="7"/>
      <c r="CE24" s="7"/>
      <c r="CF24" s="7"/>
      <c r="CG24" s="7"/>
      <c r="CH24" s="7"/>
      <c r="CI24" s="8"/>
      <c r="CJ24" s="7"/>
      <c r="CK24" s="7"/>
      <c r="CL24" s="7"/>
      <c r="CM24" s="7"/>
      <c r="CN24" s="7"/>
      <c r="CO24" s="7"/>
      <c r="CP24" s="7"/>
      <c r="CQ24" s="8"/>
      <c r="CR24" s="9"/>
      <c r="CS24" s="8"/>
      <c r="CT24" s="10"/>
      <c r="CU24" s="10"/>
      <c r="CV24" s="8"/>
      <c r="CW24" s="10"/>
      <c r="CX24" s="10"/>
    </row>
    <row r="25" spans="1:104" x14ac:dyDescent="0.3">
      <c r="CI25" s="6"/>
      <c r="CQ25" s="6"/>
      <c r="CS25" s="6"/>
      <c r="CU25" s="6"/>
      <c r="CW25" s="6"/>
    </row>
    <row r="26" spans="1:104" x14ac:dyDescent="0.3">
      <c r="CI26" s="16">
        <f>SUM(CB17:CI17)</f>
        <v>0.65710497256811773</v>
      </c>
      <c r="CQ26" s="16">
        <f>SUM(CJ17:CQ17)</f>
        <v>0.63051875357205744</v>
      </c>
      <c r="CS26" s="6"/>
      <c r="CU26" s="6"/>
      <c r="CW26" s="6"/>
    </row>
    <row r="27" spans="1:104" x14ac:dyDescent="0.3">
      <c r="P27">
        <f>P17/SUM(M17:Q17)</f>
        <v>0.66136480579317336</v>
      </c>
      <c r="Y27">
        <f>Y17/SUM(V17:Z17)</f>
        <v>0.4985988585131747</v>
      </c>
      <c r="CI27" s="6"/>
      <c r="CQ27" s="6"/>
      <c r="CS27" s="6"/>
      <c r="CU27" s="6"/>
      <c r="CW27" s="6"/>
    </row>
    <row r="29" spans="1:104" x14ac:dyDescent="0.3">
      <c r="CE29" s="20">
        <f>P27*CR17+CB17+CE17+CF17+CH17</f>
        <v>0.32136142784261135</v>
      </c>
      <c r="CM29" s="20">
        <f>P27*CS17+CJ17+CM17+CN17+CP17</f>
        <v>0.32463790794144048</v>
      </c>
    </row>
    <row r="33" spans="16:25" x14ac:dyDescent="0.3">
      <c r="P33" t="e">
        <f>P23/SUM(M23:Q23)</f>
        <v>#DIV/0!</v>
      </c>
      <c r="Y33" t="e">
        <f>Y23/SUM(V23:Z23)</f>
        <v>#DIV/0!</v>
      </c>
    </row>
  </sheetData>
  <mergeCells count="5">
    <mergeCell ref="B1:BE1"/>
    <mergeCell ref="BF1:BS1"/>
    <mergeCell ref="BT1:BW1"/>
    <mergeCell ref="BX1:BY1"/>
    <mergeCell ref="BZ1:C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Sarang Bhagwat</cp:lastModifiedBy>
  <dcterms:created xsi:type="dcterms:W3CDTF">2021-03-16T19:13:05Z</dcterms:created>
  <dcterms:modified xsi:type="dcterms:W3CDTF">2021-03-17T03:33:51Z</dcterms:modified>
</cp:coreProperties>
</file>