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26A0420F-04A5-44A2-B27F-71EF03612FC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Heat utility" sheetId="1" r:id="rId1"/>
    <sheet name="Cooling utility" sheetId="2" r:id="rId2"/>
    <sheet name="Power utility" sheetId="3" r:id="rId3"/>
    <sheet name="Installed capital" sheetId="4" r:id="rId4"/>
    <sheet name="Material cost" sheetId="5" r:id="rId5"/>
    <sheet name="MPS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E10" i="3"/>
  <c r="E9" i="3"/>
  <c r="E8" i="3"/>
  <c r="E7" i="3"/>
  <c r="E6" i="3"/>
  <c r="E5" i="3"/>
  <c r="E4" i="3"/>
  <c r="E3" i="3"/>
  <c r="E2" i="3"/>
  <c r="E10" i="2"/>
  <c r="E9" i="2"/>
  <c r="E8" i="2"/>
  <c r="J7" i="2"/>
  <c r="E7" i="2"/>
  <c r="G6" i="2"/>
  <c r="E6" i="2"/>
  <c r="I5" i="2"/>
  <c r="E5" i="2"/>
  <c r="G5" i="2" s="1"/>
  <c r="E4" i="2"/>
  <c r="G4" i="2" s="1"/>
  <c r="G3" i="2"/>
  <c r="E3" i="2"/>
  <c r="E2" i="2"/>
  <c r="G2" i="2" s="1"/>
  <c r="E10" i="1"/>
  <c r="E9" i="1"/>
  <c r="E8" i="1"/>
  <c r="J7" i="1"/>
  <c r="E7" i="1"/>
  <c r="E6" i="1"/>
  <c r="G6" i="1" s="1"/>
  <c r="I5" i="1"/>
  <c r="G5" i="1"/>
  <c r="E5" i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<sst xmlns="http://schemas.openxmlformats.org/spreadsheetml/2006/main" count="46" uniqueCount="10">
  <si>
    <t>feedstock_group</t>
  </si>
  <si>
    <t>pretreatment_group</t>
  </si>
  <si>
    <t>conversion_group</t>
  </si>
  <si>
    <t>separation_group</t>
  </si>
  <si>
    <t>WWT_group</t>
  </si>
  <si>
    <t>HXN_group</t>
  </si>
  <si>
    <t>BT_group</t>
  </si>
  <si>
    <t>CT_group</t>
  </si>
  <si>
    <t>facilities_no_hu_group</t>
  </si>
  <si>
    <t>MPSP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</si>
</sst>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A29" sqref="A29"/>
    </sheetView>
  </sheetViews>
  <sheetFormatPr defaultRowHeight="14.4" x14ac:dyDescent="0.3"/>
  <cols>
    <col min="1" max="1" width="61.77734375" customWidth="1"/>
  </cols>
  <sheetData>
    <row r="1" spans="1:10" x14ac:dyDescent="0.3">
      <c r="B1" s="1">
        <v>54.8</v>
      </c>
      <c r="C1" s="1">
        <v>54.8</v>
      </c>
    </row>
    <row r="2" spans="1:10" x14ac:dyDescent="0.3">
      <c r="A2" s="1" t="s">
        <v>0</v>
      </c>
      <c r="B2">
        <v>0</v>
      </c>
      <c r="C2">
        <v>0</v>
      </c>
      <c r="E2">
        <f>B2/(SUM($B$2:$B$9)-$B$8-$B$9)</f>
        <v>0</v>
      </c>
      <c r="G2">
        <f>E2/SUM($E$2:$E$6)</f>
        <v>0</v>
      </c>
    </row>
    <row r="3" spans="1:10" x14ac:dyDescent="0.3">
      <c r="A3" s="1" t="s">
        <v>1</v>
      </c>
      <c r="B3">
        <v>10.108303513275979</v>
      </c>
      <c r="C3">
        <v>10.108303391270139</v>
      </c>
      <c r="E3">
        <f>B3/(SUM($B$2:$B$9)-$B$8-$B$9)</f>
        <v>0.35216997120639537</v>
      </c>
      <c r="G3">
        <f>E3/SUM($E$2:$E$6)</f>
        <v>0.21754832581522399</v>
      </c>
    </row>
    <row r="4" spans="1:10" x14ac:dyDescent="0.3">
      <c r="A4" s="1" t="s">
        <v>2</v>
      </c>
      <c r="B4">
        <v>5.6203046153690268</v>
      </c>
      <c r="C4">
        <v>5.6203062728941111</v>
      </c>
      <c r="E4">
        <f t="shared" ref="E4:E10" si="0">B4/(SUM($B$2:$B$9)-$B$8-$B$9)</f>
        <v>0.19580956507351777</v>
      </c>
      <c r="G4">
        <f>E4/SUM($E$2:$E$6)</f>
        <v>0.12095876009651492</v>
      </c>
    </row>
    <row r="5" spans="1:10" x14ac:dyDescent="0.3">
      <c r="A5" s="1" t="s">
        <v>3</v>
      </c>
      <c r="B5">
        <v>30.73602668477815</v>
      </c>
      <c r="C5">
        <v>30.73601751852928</v>
      </c>
      <c r="E5">
        <f t="shared" si="0"/>
        <v>1.0708330649511031</v>
      </c>
      <c r="G5">
        <f>E5/SUM($E$2:$E$6)</f>
        <v>0.66149291408826105</v>
      </c>
      <c r="I5">
        <f>9.95526415629992/SUM($B$2:$B$6)</f>
        <v>0.21425465187179188</v>
      </c>
    </row>
    <row r="6" spans="1:10" x14ac:dyDescent="0.3">
      <c r="A6" s="1" t="s">
        <v>4</v>
      </c>
      <c r="B6">
        <v>0</v>
      </c>
      <c r="C6">
        <v>0</v>
      </c>
      <c r="E6">
        <f t="shared" si="0"/>
        <v>0</v>
      </c>
      <c r="G6">
        <f>E6/SUM($E$2:$E$6)</f>
        <v>0</v>
      </c>
    </row>
    <row r="7" spans="1:10" x14ac:dyDescent="0.3">
      <c r="A7" s="1" t="s">
        <v>5</v>
      </c>
      <c r="B7">
        <v>-17.761723322562879</v>
      </c>
      <c r="C7">
        <v>-17.76174645176971</v>
      </c>
      <c r="E7">
        <f t="shared" si="0"/>
        <v>-0.61881260123101633</v>
      </c>
      <c r="J7">
        <f>B7/(SUM($B$2:$B$9)-$B$8-$B$9-$B$7)</f>
        <v>-0.38226327170942703</v>
      </c>
    </row>
    <row r="8" spans="1:10" x14ac:dyDescent="0.3">
      <c r="A8" s="1" t="s">
        <v>6</v>
      </c>
      <c r="B8">
        <v>-28.702911490860281</v>
      </c>
      <c r="C8">
        <v>-28.70288073092382</v>
      </c>
      <c r="E8">
        <f t="shared" si="0"/>
        <v>-1</v>
      </c>
    </row>
    <row r="9" spans="1:10" x14ac:dyDescent="0.3">
      <c r="A9" s="1" t="s">
        <v>7</v>
      </c>
      <c r="B9">
        <v>0</v>
      </c>
      <c r="C9">
        <v>0</v>
      </c>
      <c r="E9">
        <f t="shared" si="0"/>
        <v>0</v>
      </c>
    </row>
    <row r="10" spans="1:10" x14ac:dyDescent="0.3">
      <c r="A10" s="1" t="s">
        <v>8</v>
      </c>
      <c r="B10">
        <v>0</v>
      </c>
      <c r="C10">
        <v>0</v>
      </c>
      <c r="E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B7" sqref="B7"/>
    </sheetView>
  </sheetViews>
  <sheetFormatPr defaultRowHeight="14.4" x14ac:dyDescent="0.3"/>
  <cols>
    <col min="1" max="1" width="52.77734375" customWidth="1"/>
  </cols>
  <sheetData>
    <row r="1" spans="1:10" x14ac:dyDescent="0.3">
      <c r="B1" s="1">
        <v>54.8</v>
      </c>
      <c r="C1" s="1">
        <v>54.8</v>
      </c>
    </row>
    <row r="2" spans="1:10" x14ac:dyDescent="0.3">
      <c r="A2" s="1" t="s">
        <v>0</v>
      </c>
      <c r="B2">
        <v>0</v>
      </c>
      <c r="C2">
        <v>0</v>
      </c>
      <c r="E2">
        <f>B2/(SUM($B$2:$B$9)-$B$8-$B$9)</f>
        <v>0</v>
      </c>
      <c r="G2">
        <f>E2/SUM($E$2:$E$6)</f>
        <v>0</v>
      </c>
    </row>
    <row r="3" spans="1:10" x14ac:dyDescent="0.3">
      <c r="A3" s="1" t="s">
        <v>1</v>
      </c>
      <c r="B3">
        <v>-3.9890654590070209</v>
      </c>
      <c r="C3">
        <v>-3.9890652959482229</v>
      </c>
      <c r="E3">
        <f>B3/(SUM($B$2:$B$9)-$B$8-$B$9)</f>
        <v>0.12548780148337471</v>
      </c>
      <c r="G3">
        <f>E3/SUM($E$2:$E$6)</f>
        <v>8.5944464500697981E-2</v>
      </c>
    </row>
    <row r="4" spans="1:10" x14ac:dyDescent="0.3">
      <c r="A4" s="1" t="s">
        <v>2</v>
      </c>
      <c r="B4">
        <v>-15.38877044440766</v>
      </c>
      <c r="C4">
        <v>-15.388771424783391</v>
      </c>
      <c r="E4">
        <f t="shared" ref="E4:E10" si="0">B4/(SUM($B$2:$B$9)-$B$8-$B$9)</f>
        <v>0.4840990929945162</v>
      </c>
      <c r="G4">
        <f>E4/SUM($E$2:$E$6)</f>
        <v>0.33155124897298821</v>
      </c>
    </row>
    <row r="5" spans="1:10" x14ac:dyDescent="0.3">
      <c r="A5" s="1" t="s">
        <v>3</v>
      </c>
      <c r="B5">
        <v>-23.003550749041679</v>
      </c>
      <c r="C5">
        <v>-23.00354263301455</v>
      </c>
      <c r="E5">
        <f t="shared" si="0"/>
        <v>0.72364443237966858</v>
      </c>
      <c r="G5">
        <f>E5/SUM($E$2:$E$6)</f>
        <v>0.49561178452888793</v>
      </c>
      <c r="I5">
        <f>-2.44633791410439/SUM($B$2:$B$6)</f>
        <v>5.2706380523470445E-2</v>
      </c>
    </row>
    <row r="6" spans="1:10" x14ac:dyDescent="0.3">
      <c r="A6" s="1" t="s">
        <v>4</v>
      </c>
      <c r="B6">
        <v>-4.0330681025049007</v>
      </c>
      <c r="C6">
        <v>-4.0330682160039419</v>
      </c>
      <c r="E6">
        <f t="shared" si="0"/>
        <v>0.12687203421877338</v>
      </c>
      <c r="G6">
        <f>E6/SUM($E$2:$E$6)</f>
        <v>8.6892501997425792E-2</v>
      </c>
    </row>
    <row r="7" spans="1:10" x14ac:dyDescent="0.3">
      <c r="A7" s="1" t="s">
        <v>5</v>
      </c>
      <c r="B7">
        <v>14.62598279312269</v>
      </c>
      <c r="C7">
        <v>14.62593768596007</v>
      </c>
      <c r="E7">
        <f t="shared" si="0"/>
        <v>-0.46010336107633276</v>
      </c>
      <c r="J7">
        <f>B7/(SUM($B$2:$B$9)-$B$8-$B$9-$B$7)</f>
        <v>-0.31511697962064961</v>
      </c>
    </row>
    <row r="8" spans="1:10" x14ac:dyDescent="0.3">
      <c r="A8" s="1" t="s">
        <v>6</v>
      </c>
      <c r="B8">
        <v>-1.091362461629436</v>
      </c>
      <c r="C8">
        <v>-1.0913623777387409</v>
      </c>
      <c r="E8">
        <f t="shared" si="0"/>
        <v>3.4332020203411952E-2</v>
      </c>
    </row>
    <row r="9" spans="1:10" x14ac:dyDescent="0.3">
      <c r="A9" s="1" t="s">
        <v>7</v>
      </c>
      <c r="B9">
        <v>25.18708882057167</v>
      </c>
      <c r="C9">
        <v>25.18712696694557</v>
      </c>
      <c r="E9">
        <f t="shared" si="0"/>
        <v>-0.79233405276001545</v>
      </c>
    </row>
    <row r="10" spans="1:10" x14ac:dyDescent="0.3">
      <c r="A10" s="1" t="s">
        <v>8</v>
      </c>
      <c r="B10">
        <v>0</v>
      </c>
      <c r="C10">
        <v>0</v>
      </c>
      <c r="E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B2" sqref="B2:B10"/>
    </sheetView>
  </sheetViews>
  <sheetFormatPr defaultRowHeight="14.4" x14ac:dyDescent="0.3"/>
  <cols>
    <col min="1" max="1" width="21.2187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</v>
      </c>
      <c r="C2">
        <v>0</v>
      </c>
      <c r="E2">
        <f>B2/SUM($B$2:$B$9)</f>
        <v>0</v>
      </c>
    </row>
    <row r="3" spans="1:5" x14ac:dyDescent="0.3">
      <c r="A3" s="1" t="s">
        <v>1</v>
      </c>
      <c r="B3">
        <v>3.6051913265089158E-4</v>
      </c>
      <c r="C3">
        <v>3.6051912845467269E-4</v>
      </c>
      <c r="E3">
        <f t="shared" ref="E3:E10" si="0">B3/SUM($B$2:$B$9)</f>
        <v>0.26473619222394074</v>
      </c>
    </row>
    <row r="4" spans="1:5" x14ac:dyDescent="0.3">
      <c r="A4" s="1" t="s">
        <v>2</v>
      </c>
      <c r="B4">
        <v>2.9606693641800211E-4</v>
      </c>
      <c r="C4">
        <v>2.9606693234170308E-4</v>
      </c>
      <c r="E4">
        <f t="shared" si="0"/>
        <v>0.21740769432785778</v>
      </c>
    </row>
    <row r="5" spans="1:5" x14ac:dyDescent="0.3">
      <c r="A5" s="1" t="s">
        <v>3</v>
      </c>
      <c r="B5">
        <v>7.5798621849535767E-5</v>
      </c>
      <c r="C5">
        <v>7.5798619908498471E-5</v>
      </c>
      <c r="E5">
        <f t="shared" si="0"/>
        <v>5.5660398317056894E-2</v>
      </c>
    </row>
    <row r="6" spans="1:5" x14ac:dyDescent="0.3">
      <c r="A6" s="1" t="s">
        <v>4</v>
      </c>
      <c r="B6">
        <v>4.2840186125640671E-4</v>
      </c>
      <c r="C6">
        <v>4.2840182046648779E-4</v>
      </c>
      <c r="E6">
        <f t="shared" si="0"/>
        <v>0.31458379658450453</v>
      </c>
    </row>
    <row r="7" spans="1:5" x14ac:dyDescent="0.3">
      <c r="A7" s="1" t="s">
        <v>5</v>
      </c>
      <c r="B7">
        <v>0</v>
      </c>
      <c r="C7">
        <v>0</v>
      </c>
      <c r="E7">
        <f t="shared" si="0"/>
        <v>0</v>
      </c>
    </row>
    <row r="8" spans="1:5" x14ac:dyDescent="0.3">
      <c r="A8" s="1" t="s">
        <v>6</v>
      </c>
      <c r="B8">
        <v>9.5462305117902856E-5</v>
      </c>
      <c r="C8">
        <v>9.5462222018541588E-5</v>
      </c>
      <c r="E8">
        <f t="shared" si="0"/>
        <v>7.0099822364506931E-2</v>
      </c>
    </row>
    <row r="9" spans="1:5" x14ac:dyDescent="0.3">
      <c r="A9" s="1" t="s">
        <v>7</v>
      </c>
      <c r="B9">
        <v>1.055563784112174E-4</v>
      </c>
      <c r="C9">
        <v>1.055565382785648E-4</v>
      </c>
      <c r="E9">
        <f t="shared" si="0"/>
        <v>7.751209618213302E-2</v>
      </c>
    </row>
    <row r="10" spans="1:5" x14ac:dyDescent="0.3">
      <c r="A10" s="1" t="s">
        <v>8</v>
      </c>
      <c r="B10">
        <v>1.7834590509497931E-5</v>
      </c>
      <c r="C10">
        <v>1.7834590842861459E-5</v>
      </c>
      <c r="E10">
        <f t="shared" si="0"/>
        <v>1.309628575504684E-2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2" sqref="B2:B10"/>
    </sheetView>
  </sheetViews>
  <sheetFormatPr defaultRowHeight="14.4" x14ac:dyDescent="0.3"/>
  <cols>
    <col min="1" max="1" width="32.554687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</v>
      </c>
      <c r="C2">
        <v>0</v>
      </c>
      <c r="E2">
        <f>B2/SUM($B$2:$B$9)</f>
        <v>0</v>
      </c>
    </row>
    <row r="3" spans="1:5" x14ac:dyDescent="0.3">
      <c r="A3" s="1" t="s">
        <v>1</v>
      </c>
      <c r="B3">
        <v>2.0171736219652741E-3</v>
      </c>
      <c r="C3">
        <v>2.017173597697606E-3</v>
      </c>
      <c r="E3">
        <f t="shared" ref="E3:E10" si="0">B3/SUM($B$2:$B$9)</f>
        <v>0.11988086531937091</v>
      </c>
    </row>
    <row r="4" spans="1:5" x14ac:dyDescent="0.3">
      <c r="A4" s="1" t="s">
        <v>2</v>
      </c>
      <c r="B4">
        <v>5.6972642113296678E-3</v>
      </c>
      <c r="C4">
        <v>5.6972641494024501E-3</v>
      </c>
      <c r="E4">
        <f t="shared" si="0"/>
        <v>0.33858908136120847</v>
      </c>
    </row>
    <row r="5" spans="1:5" x14ac:dyDescent="0.3">
      <c r="A5" s="1" t="s">
        <v>3</v>
      </c>
      <c r="B5">
        <v>1.608717236279296E-3</v>
      </c>
      <c r="C5">
        <v>1.608716630009869E-3</v>
      </c>
      <c r="E5">
        <f t="shared" si="0"/>
        <v>9.5606254334942353E-2</v>
      </c>
    </row>
    <row r="6" spans="1:5" x14ac:dyDescent="0.3">
      <c r="A6" s="1" t="s">
        <v>4</v>
      </c>
      <c r="B6">
        <v>2.9938507557790892E-3</v>
      </c>
      <c r="C6">
        <v>2.9938505701638798E-3</v>
      </c>
      <c r="E6">
        <f t="shared" si="0"/>
        <v>0.17792490211634762</v>
      </c>
    </row>
    <row r="7" spans="1:5" x14ac:dyDescent="0.3">
      <c r="A7" s="1" t="s">
        <v>5</v>
      </c>
      <c r="B7">
        <v>1.6865840272932631E-4</v>
      </c>
      <c r="C7">
        <v>1.6865865231925929E-4</v>
      </c>
      <c r="E7">
        <f t="shared" si="0"/>
        <v>1.0023388687224593E-2</v>
      </c>
    </row>
    <row r="8" spans="1:5" x14ac:dyDescent="0.3">
      <c r="A8" s="1" t="s">
        <v>6</v>
      </c>
      <c r="B8">
        <v>4.1596966564010612E-3</v>
      </c>
      <c r="C8">
        <v>4.1596948435494241E-3</v>
      </c>
      <c r="E8">
        <f t="shared" si="0"/>
        <v>0.24721126094719362</v>
      </c>
    </row>
    <row r="9" spans="1:5" x14ac:dyDescent="0.3">
      <c r="A9" s="1" t="s">
        <v>7</v>
      </c>
      <c r="B9">
        <v>1.811244481953946E-4</v>
      </c>
      <c r="C9">
        <v>1.8112462790360431E-4</v>
      </c>
      <c r="E9">
        <f t="shared" si="0"/>
        <v>1.0764247233712472E-2</v>
      </c>
    </row>
    <row r="10" spans="1:5" x14ac:dyDescent="0.3">
      <c r="A10" s="1" t="s">
        <v>8</v>
      </c>
      <c r="B10">
        <v>4.9509601434532548E-4</v>
      </c>
      <c r="C10">
        <v>4.950965031073263E-4</v>
      </c>
      <c r="E10">
        <f t="shared" si="0"/>
        <v>2.9423614293579658E-2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B2" sqref="B2:B10"/>
    </sheetView>
  </sheetViews>
  <sheetFormatPr defaultRowHeight="14.4" x14ac:dyDescent="0.3"/>
  <cols>
    <col min="1" max="1" width="37.664062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0.38540759305219718</v>
      </c>
      <c r="C2">
        <v>0.38540758840038042</v>
      </c>
      <c r="E2">
        <f>B2/SUM($B$2:$B$9)</f>
        <v>0.37353403788979406</v>
      </c>
    </row>
    <row r="3" spans="1:5" x14ac:dyDescent="0.3">
      <c r="A3" s="1" t="s">
        <v>1</v>
      </c>
      <c r="B3">
        <v>2.8405083328327509E-2</v>
      </c>
      <c r="C3">
        <v>2.8405082985482041E-2</v>
      </c>
      <c r="E3">
        <f t="shared" ref="E3:E10" si="0">B3/SUM($B$2:$B$9)</f>
        <v>2.7529985562036546E-2</v>
      </c>
    </row>
    <row r="4" spans="1:5" x14ac:dyDescent="0.3">
      <c r="A4" s="1" t="s">
        <v>2</v>
      </c>
      <c r="B4">
        <v>0.3876680671103615</v>
      </c>
      <c r="C4">
        <v>0.38766806165951267</v>
      </c>
      <c r="E4">
        <f t="shared" si="0"/>
        <v>0.37572487174390778</v>
      </c>
    </row>
    <row r="5" spans="1:5" x14ac:dyDescent="0.3">
      <c r="A5" s="1" t="s">
        <v>3</v>
      </c>
      <c r="B5">
        <v>0.1266543232852784</v>
      </c>
      <c r="C5">
        <v>0.12665519588850371</v>
      </c>
      <c r="E5">
        <f t="shared" si="0"/>
        <v>0.12275238382898719</v>
      </c>
    </row>
    <row r="6" spans="1:5" x14ac:dyDescent="0.3">
      <c r="A6" s="1" t="s">
        <v>4</v>
      </c>
      <c r="B6">
        <v>7.6686288767250602E-2</v>
      </c>
      <c r="C6">
        <v>7.6686287820523197E-2</v>
      </c>
      <c r="E6">
        <f t="shared" si="0"/>
        <v>7.43237538917257E-2</v>
      </c>
    </row>
    <row r="7" spans="1:5" x14ac:dyDescent="0.3">
      <c r="A7" s="1" t="s">
        <v>5</v>
      </c>
      <c r="B7">
        <v>0</v>
      </c>
      <c r="C7">
        <v>0</v>
      </c>
      <c r="E7">
        <f t="shared" si="0"/>
        <v>0</v>
      </c>
    </row>
    <row r="8" spans="1:5" x14ac:dyDescent="0.3">
      <c r="A8" s="1" t="s">
        <v>6</v>
      </c>
      <c r="B8">
        <v>2.647950427194248E-2</v>
      </c>
      <c r="C8">
        <v>2.6479366406224659E-2</v>
      </c>
      <c r="E8">
        <f t="shared" si="0"/>
        <v>2.5663729335709148E-2</v>
      </c>
    </row>
    <row r="9" spans="1:5" x14ac:dyDescent="0.3">
      <c r="A9" s="1" t="s">
        <v>7</v>
      </c>
      <c r="B9">
        <v>4.8621701833696508E-4</v>
      </c>
      <c r="C9">
        <v>4.8621775472282969E-4</v>
      </c>
      <c r="E9">
        <f t="shared" si="0"/>
        <v>4.7123774783945508E-4</v>
      </c>
    </row>
    <row r="10" spans="1:5" x14ac:dyDescent="0.3">
      <c r="A10" s="1" t="s">
        <v>8</v>
      </c>
      <c r="B10">
        <v>0</v>
      </c>
      <c r="C10">
        <v>0</v>
      </c>
      <c r="E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9</v>
      </c>
      <c r="B2">
        <v>1525.9543341656199</v>
      </c>
      <c r="C2">
        <v>1525.9549687268629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utility</vt:lpstr>
      <vt:lpstr>Cooling utility</vt:lpstr>
      <vt:lpstr>Power utility</vt:lpstr>
      <vt:lpstr>Installed capital</vt:lpstr>
      <vt:lpstr>Material cost</vt:lpstr>
      <vt:lpstr>MPSP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2021-03-17T01:57:46Z</dcterms:created>
  <dcterms:modified xsi:type="dcterms:W3CDTF">2021-03-17T03:33:54Z</dcterms:modified>
</cp:coreProperties>
</file>