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parameter_distributions\"/>
    </mc:Choice>
  </mc:AlternateContent>
  <xr:revisionPtr revIDLastSave="0" documentId="13_ncr:1_{4EC9448B-4587-4252-AF0B-CD2E534C7A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I32" i="1"/>
  <c r="G33" i="1"/>
  <c r="I33" i="1"/>
  <c r="I14" i="1"/>
  <c r="H14" i="1"/>
  <c r="G14" i="1"/>
  <c r="I13" i="1"/>
  <c r="G13" i="1"/>
  <c r="I12" i="1"/>
  <c r="I34" i="1"/>
  <c r="G34" i="1"/>
  <c r="E39" i="1"/>
  <c r="G39" i="1" s="1"/>
  <c r="I37" i="1"/>
  <c r="G37" i="1"/>
  <c r="I35" i="1"/>
  <c r="G35" i="1"/>
  <c r="I31" i="1"/>
  <c r="G31" i="1"/>
  <c r="G29" i="1"/>
  <c r="I28" i="1"/>
  <c r="G28" i="1"/>
  <c r="I27" i="1"/>
  <c r="G27" i="1"/>
  <c r="I26" i="1"/>
  <c r="G26" i="1"/>
  <c r="I25" i="1"/>
  <c r="G25" i="1"/>
  <c r="I15" i="1"/>
  <c r="G15" i="1"/>
  <c r="H15" i="1"/>
  <c r="H13" i="1"/>
  <c r="E22" i="1"/>
  <c r="E21" i="1"/>
  <c r="E20" i="1"/>
  <c r="I19" i="1"/>
  <c r="G19" i="1"/>
  <c r="H18" i="1"/>
  <c r="G18" i="1"/>
  <c r="H12" i="1"/>
  <c r="H10" i="1"/>
  <c r="H11" i="1"/>
  <c r="G12" i="1"/>
  <c r="I11" i="1"/>
  <c r="G11" i="1"/>
  <c r="G10" i="1"/>
  <c r="I9" i="1"/>
  <c r="H9" i="1"/>
  <c r="G9" i="1"/>
  <c r="I8" i="1"/>
  <c r="H8" i="1"/>
  <c r="G8" i="1"/>
  <c r="I7" i="1"/>
  <c r="H7" i="1"/>
  <c r="G7" i="1"/>
  <c r="I24" i="1"/>
  <c r="G24" i="1"/>
  <c r="I23" i="1"/>
  <c r="G23" i="1"/>
  <c r="I39" i="1" l="1"/>
</calcChain>
</file>

<file path=xl/sharedStrings.xml><?xml version="1.0" encoding="utf-8"?>
<sst xmlns="http://schemas.openxmlformats.org/spreadsheetml/2006/main" count="257" uniqueCount="120">
  <si>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</si>
  <si>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</si>
  <si>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</si>
  <si>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</si>
  <si>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</si>
  <si>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</si>
  <si>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</si>
  <si>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</si>
  <si>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</si>
  <si>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Feedstock</t>
  </si>
  <si>
    <t>$/wet-kg</t>
  </si>
  <si>
    <t>$/kg</t>
  </si>
  <si>
    <t>$/kWh</t>
  </si>
  <si>
    <t>kg/h</t>
  </si>
  <si>
    <t>g/L</t>
  </si>
  <si>
    <t>g/g</t>
  </si>
  <si>
    <t>N/A</t>
  </si>
  <si>
    <t>Storage</t>
  </si>
  <si>
    <t>h</t>
  </si>
  <si>
    <t>Plant uptime</t>
  </si>
  <si>
    <t>Feedstock unit price</t>
  </si>
  <si>
    <t>Natural gas unit price</t>
  </si>
  <si>
    <t>Electricity unit price</t>
  </si>
  <si>
    <t>Feedstock capacity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</si>
  <si>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</si>
  <si>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</si>
  <si>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</si>
  <si>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</si>
  <si>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</si>
  <si>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</si>
  <si>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</si>
  <si>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</si>
  <si>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</si>
  <si>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</si>
  <si>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</si>
  <si>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</si>
  <si>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</si>
  <si>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</si>
  <si>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feedstock.F_mass = x</t>
  </si>
  <si>
    <t>R302.CSL_loading = x</t>
  </si>
  <si>
    <t>R303.ferm_ratio = x</t>
  </si>
  <si>
    <t>spec.spec_2 = x</t>
  </si>
  <si>
    <t>spec.spec_3 = x</t>
  </si>
  <si>
    <t>T601.tau = x</t>
  </si>
  <si>
    <t>PowerUtility.price = x</t>
  </si>
  <si>
    <t>tea.operating_days = 365. * x</t>
  </si>
  <si>
    <t>BT701.natural_gas_price = F404.ins[2].price = x</t>
  </si>
  <si>
    <t>BT701.boiler_efficiency = x</t>
  </si>
  <si>
    <r>
      <t>g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>L</t>
    </r>
    <r>
      <rPr>
        <vertAlign val="superscript"/>
        <sz val="11"/>
        <color theme="1"/>
        <rFont val="Calibri"/>
        <family val="2"/>
        <scheme val="minor"/>
      </rPr>
      <t>-1</t>
    </r>
  </si>
  <si>
    <t>References</t>
  </si>
  <si>
    <t>Inoculum ratio</t>
  </si>
  <si>
    <t>S302.split = x</t>
  </si>
  <si>
    <t>Triangular</t>
  </si>
  <si>
    <t>Fermentation kW per m3</t>
  </si>
  <si>
    <t>R302.kW_per_m3 = x</t>
  </si>
  <si>
    <t>kW/m3</t>
  </si>
  <si>
    <t>Product KSA storage time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</si>
  <si>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</si>
  <si>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</si>
  <si>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</si>
  <si>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</si>
  <si>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</si>
  <si>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</si>
  <si>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</si>
  <si>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Fermentation R. toruloides yield</t>
  </si>
  <si>
    <t>Hydrogenation catalyst NiSiO2:TAL ratio</t>
  </si>
  <si>
    <t>Hydrogenation reaction time</t>
  </si>
  <si>
    <t>Hydrogenation TAL-to-HMTHP conversion</t>
  </si>
  <si>
    <t>Upgrading</t>
  </si>
  <si>
    <t>kg/kg</t>
  </si>
  <si>
    <t>spec.spec_1 = x / theoretical_max_g_TAL_per_g_glucose</t>
  </si>
  <si>
    <t>Dehydration reaction time</t>
  </si>
  <si>
    <t>Ring-opening &amp; hydrolysis reaction time</t>
  </si>
  <si>
    <t>Ring-opening &amp; hydrolysis SA-to-KSA conversion</t>
  </si>
  <si>
    <t>Ring-opening &amp; hydrolysis PSA-to-SA conversion</t>
  </si>
  <si>
    <t>Dehydration HMTHP-to-PSA conversion</t>
  </si>
  <si>
    <t>H2 unit price</t>
  </si>
  <si>
    <t>Acetone unit price</t>
  </si>
  <si>
    <t>Ethanol unit price</t>
  </si>
  <si>
    <t>Acetate unit price</t>
  </si>
  <si>
    <t>CSL unit price</t>
  </si>
  <si>
    <t>Hydrogenation temperature</t>
  </si>
  <si>
    <t>deg C</t>
  </si>
  <si>
    <t>Dehydration temperature</t>
  </si>
  <si>
    <t>Ring-opening &amp; hydrolysis temperature</t>
  </si>
  <si>
    <t>KOH unit price</t>
  </si>
  <si>
    <t>KOH_fresh.price = x</t>
  </si>
  <si>
    <t>Acetate_fresh.price = x</t>
  </si>
  <si>
    <t>CSL_fresh.price = x</t>
  </si>
  <si>
    <t>hydrogen_fresh.price = x</t>
  </si>
  <si>
    <t>acetone_fresh.price = x</t>
  </si>
  <si>
    <t>Ni-SiO2 catalyst unit price</t>
  </si>
  <si>
    <t>Amberlyst-70 catalyst unit price</t>
  </si>
  <si>
    <t>R401.Amberlyst70_catalyst_price = x</t>
  </si>
  <si>
    <t>R401.NiSiO2_catalyst_price = x</t>
  </si>
  <si>
    <t>R302.glucose_to_microbe_rxn.X = R302.xylose_to_microbe_rxn.X = R302.acetate_to_microbe_rxn.X = x; R303.glucose_to_microbe_rxn.X = R303.xylose_to_microbe_rxn.X = R303.acetate_to_microbe_rxn.X = R303.ferm_ratio*x</t>
  </si>
  <si>
    <t>R401.mcat_frac = x</t>
  </si>
  <si>
    <t>R401.tau = x</t>
  </si>
  <si>
    <t>R401.T = 273.15 + x</t>
  </si>
  <si>
    <t>Hydrogenation pressure</t>
  </si>
  <si>
    <t>Pa</t>
  </si>
  <si>
    <t>R401.P = x</t>
  </si>
  <si>
    <t>R401.TAL_to_HMTHP_rxn.X = x</t>
  </si>
  <si>
    <t>R402.mcat_frac = x</t>
  </si>
  <si>
    <t>R402.tau = x</t>
  </si>
  <si>
    <t>R402.T = 273.15 + x</t>
  </si>
  <si>
    <t>R402.HMTHP_to_PSA_rxn.X = x</t>
  </si>
  <si>
    <t>Dehydration pressure</t>
  </si>
  <si>
    <t>R402.P = x</t>
  </si>
  <si>
    <t>R403.tau = x</t>
  </si>
  <si>
    <t>R403.PSA_to_SA_rxn.X = x</t>
  </si>
  <si>
    <t>R403.SA_to_KSA_rxn.X = x</t>
  </si>
  <si>
    <t>R403.T = 273.15 + x</t>
  </si>
  <si>
    <t>ethanol_fresh_upgrading.price = ethanol_fresh_desorption.price = x</t>
  </si>
  <si>
    <t>Hydrogenation spent catalyst NiSiO2 replacement rate</t>
  </si>
  <si>
    <t>/y</t>
  </si>
  <si>
    <t>R401.spent_catalyst_replacements_per_year  = x</t>
  </si>
  <si>
    <t>Dehydration spent catalyst Amberlyst70 replacement rate</t>
  </si>
  <si>
    <t>Dehydration catalyst Amberlyst70:TAL ratio</t>
  </si>
  <si>
    <t>R402.spent_catalyst_replacements_per_year 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</si>
</sst>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2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zoomScale="90" zoomScaleNormal="90" workbookViewId="0">
      <selection activeCell="H22" sqref="H2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30</v>
      </c>
      <c r="D1" s="2" t="s">
        <v>2</v>
      </c>
      <c r="E1" s="2" t="s">
        <v>33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49</v>
      </c>
      <c r="K1" s="2" t="s">
        <v>34</v>
      </c>
    </row>
    <row r="2" spans="1:11" x14ac:dyDescent="0.3">
      <c r="A2" s="3" t="s">
        <v>26</v>
      </c>
      <c r="B2" s="3" t="s">
        <v>7</v>
      </c>
      <c r="C2" s="3" t="s">
        <v>31</v>
      </c>
      <c r="D2" s="3" t="s">
        <v>16</v>
      </c>
      <c r="E2" s="3">
        <v>1</v>
      </c>
      <c r="F2" s="3" t="s">
        <v>27</v>
      </c>
      <c r="G2" s="3">
        <v>0.9</v>
      </c>
      <c r="H2" s="3"/>
      <c r="I2" s="3">
        <v>1.1000000000000001</v>
      </c>
      <c r="J2" s="3"/>
      <c r="K2" s="3" t="s">
        <v>36</v>
      </c>
    </row>
    <row r="3" spans="1:11" x14ac:dyDescent="0.3">
      <c r="A3" s="3" t="s">
        <v>19</v>
      </c>
      <c r="B3" s="3" t="s">
        <v>7</v>
      </c>
      <c r="C3" s="3" t="s">
        <v>31</v>
      </c>
      <c r="D3" s="3" t="s">
        <v>8</v>
      </c>
      <c r="E3" s="3">
        <v>0.54790000000000005</v>
      </c>
      <c r="F3" s="3" t="s">
        <v>52</v>
      </c>
      <c r="G3" s="3">
        <v>0.49310999999999999</v>
      </c>
      <c r="H3" s="3">
        <v>0.54790000000000005</v>
      </c>
      <c r="I3" s="3">
        <v>0.60269000000000006</v>
      </c>
      <c r="J3" s="3"/>
      <c r="K3" s="3" t="s">
        <v>45</v>
      </c>
    </row>
    <row r="4" spans="1:11" x14ac:dyDescent="0.3">
      <c r="A4" s="3" t="s">
        <v>20</v>
      </c>
      <c r="B4" s="3" t="s">
        <v>7</v>
      </c>
      <c r="C4" s="3" t="s">
        <v>31</v>
      </c>
      <c r="D4" s="3" t="s">
        <v>10</v>
      </c>
      <c r="E4" s="3">
        <v>3.4500000000000003E-2</v>
      </c>
      <c r="F4" s="3" t="s">
        <v>52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37</v>
      </c>
    </row>
    <row r="5" spans="1:11" x14ac:dyDescent="0.3">
      <c r="A5" s="3" t="s">
        <v>21</v>
      </c>
      <c r="B5" s="3" t="s">
        <v>7</v>
      </c>
      <c r="C5" s="3" t="s">
        <v>31</v>
      </c>
      <c r="D5" s="3" t="s">
        <v>11</v>
      </c>
      <c r="E5" s="3">
        <v>0.25269999999999998</v>
      </c>
      <c r="F5" s="3" t="s">
        <v>52</v>
      </c>
      <c r="G5" s="3">
        <v>0.19800000000000001</v>
      </c>
      <c r="H5" s="3">
        <v>0.25269999999999998</v>
      </c>
      <c r="I5" s="3">
        <v>0.30399999999999999</v>
      </c>
      <c r="J5" s="3"/>
      <c r="K5" s="3" t="s">
        <v>46</v>
      </c>
    </row>
    <row r="6" spans="1:11" x14ac:dyDescent="0.3">
      <c r="A6" s="3" t="s">
        <v>22</v>
      </c>
      <c r="B6" s="3" t="s">
        <v>7</v>
      </c>
      <c r="C6" s="3" t="s">
        <v>31</v>
      </c>
      <c r="D6" s="3" t="s">
        <v>12</v>
      </c>
      <c r="E6" s="3">
        <v>7.0000000000000007E-2</v>
      </c>
      <c r="F6" s="3" t="s">
        <v>52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44</v>
      </c>
    </row>
    <row r="7" spans="1:11" x14ac:dyDescent="0.3">
      <c r="A7" s="3" t="s">
        <v>76</v>
      </c>
      <c r="B7" s="3" t="s">
        <v>7</v>
      </c>
      <c r="C7" s="3" t="s">
        <v>31</v>
      </c>
      <c r="D7" s="3" t="s">
        <v>11</v>
      </c>
      <c r="E7" s="3">
        <v>1</v>
      </c>
      <c r="F7" s="3" t="s">
        <v>52</v>
      </c>
      <c r="G7" s="3">
        <f>0.8*E7</f>
        <v>0.8</v>
      </c>
      <c r="H7" s="3">
        <f t="shared" ref="H7:H15" si="0">E7</f>
        <v>1</v>
      </c>
      <c r="I7" s="3">
        <f>1.2*E7</f>
        <v>1.2</v>
      </c>
      <c r="J7" s="3"/>
      <c r="K7" s="3" t="s">
        <v>89</v>
      </c>
    </row>
    <row r="8" spans="1:11" x14ac:dyDescent="0.3">
      <c r="A8" s="3" t="s">
        <v>85</v>
      </c>
      <c r="B8" s="3" t="s">
        <v>7</v>
      </c>
      <c r="C8" s="3" t="s">
        <v>31</v>
      </c>
      <c r="D8" s="3" t="s">
        <v>11</v>
      </c>
      <c r="E8" s="3">
        <v>1.6</v>
      </c>
      <c r="F8" s="3" t="s">
        <v>52</v>
      </c>
      <c r="G8" s="3">
        <f>0.8*E8</f>
        <v>1.2800000000000002</v>
      </c>
      <c r="H8" s="3">
        <f t="shared" si="0"/>
        <v>1.6</v>
      </c>
      <c r="I8" s="3">
        <f>1.2*E8</f>
        <v>1.92</v>
      </c>
      <c r="J8" s="3"/>
      <c r="K8" s="3" t="s">
        <v>86</v>
      </c>
    </row>
    <row r="9" spans="1:11" x14ac:dyDescent="0.3">
      <c r="A9" s="3" t="s">
        <v>79</v>
      </c>
      <c r="B9" s="3" t="s">
        <v>7</v>
      </c>
      <c r="C9" s="3" t="s">
        <v>31</v>
      </c>
      <c r="D9" s="3" t="s">
        <v>11</v>
      </c>
      <c r="E9" s="3">
        <v>1.2771999999999999</v>
      </c>
      <c r="F9" s="3" t="s">
        <v>52</v>
      </c>
      <c r="G9" s="3">
        <f>(0.772/1.135)*E9</f>
        <v>0.8687210572687224</v>
      </c>
      <c r="H9" s="3">
        <f t="shared" si="0"/>
        <v>1.2771999999999999</v>
      </c>
      <c r="I9" s="3">
        <f>(1.499/1.135)*E9</f>
        <v>1.6868042290748899</v>
      </c>
      <c r="J9" s="3"/>
      <c r="K9" s="3" t="s">
        <v>87</v>
      </c>
    </row>
    <row r="10" spans="1:11" x14ac:dyDescent="0.3">
      <c r="A10" s="3" t="s">
        <v>78</v>
      </c>
      <c r="B10" s="3" t="s">
        <v>7</v>
      </c>
      <c r="C10" s="3" t="s">
        <v>31</v>
      </c>
      <c r="D10" s="3" t="s">
        <v>11</v>
      </c>
      <c r="E10" s="3">
        <v>0.73950000000000005</v>
      </c>
      <c r="F10" s="3" t="s">
        <v>52</v>
      </c>
      <c r="G10" s="3">
        <f>0.46</f>
        <v>0.46</v>
      </c>
      <c r="H10" s="3">
        <f t="shared" si="0"/>
        <v>0.73950000000000005</v>
      </c>
      <c r="I10" s="3">
        <v>0.96799999999999997</v>
      </c>
      <c r="J10" s="3"/>
      <c r="K10" s="3" t="s">
        <v>113</v>
      </c>
    </row>
    <row r="11" spans="1:11" x14ac:dyDescent="0.3">
      <c r="A11" s="3" t="s">
        <v>77</v>
      </c>
      <c r="B11" s="3" t="s">
        <v>7</v>
      </c>
      <c r="C11" s="3" t="s">
        <v>31</v>
      </c>
      <c r="D11" s="3" t="s">
        <v>11</v>
      </c>
      <c r="E11" s="3">
        <v>1.5629</v>
      </c>
      <c r="F11" s="3" t="s">
        <v>52</v>
      </c>
      <c r="G11" s="3">
        <f>1.5629*0.44/0.63</f>
        <v>1.0915492063492063</v>
      </c>
      <c r="H11" s="3">
        <f t="shared" si="0"/>
        <v>1.5629</v>
      </c>
      <c r="I11" s="3">
        <f>1.5629*0.82/0.63</f>
        <v>2.0342507936507936</v>
      </c>
      <c r="J11" s="3"/>
      <c r="K11" s="3" t="s">
        <v>90</v>
      </c>
    </row>
    <row r="12" spans="1:11" x14ac:dyDescent="0.3">
      <c r="A12" s="3" t="s">
        <v>80</v>
      </c>
      <c r="B12" s="3" t="s">
        <v>7</v>
      </c>
      <c r="C12" s="3" t="s">
        <v>31</v>
      </c>
      <c r="D12" s="3" t="s">
        <v>11</v>
      </c>
      <c r="E12" s="3">
        <v>7.4700000000000003E-2</v>
      </c>
      <c r="F12" s="3" t="s">
        <v>52</v>
      </c>
      <c r="G12" s="3">
        <f>E12*0.8</f>
        <v>5.9760000000000008E-2</v>
      </c>
      <c r="H12" s="3">
        <f t="shared" si="0"/>
        <v>7.4700000000000003E-2</v>
      </c>
      <c r="I12" s="3">
        <f>1.2*E12</f>
        <v>8.9639999999999997E-2</v>
      </c>
      <c r="J12" s="3"/>
      <c r="K12" s="3" t="s">
        <v>88</v>
      </c>
    </row>
    <row r="13" spans="1:11" x14ac:dyDescent="0.3">
      <c r="A13" s="7" t="s">
        <v>91</v>
      </c>
      <c r="B13" s="7" t="s">
        <v>7</v>
      </c>
      <c r="C13" s="7" t="s">
        <v>31</v>
      </c>
      <c r="D13" s="7" t="s">
        <v>11</v>
      </c>
      <c r="E13" s="7">
        <v>30</v>
      </c>
      <c r="F13" s="7" t="s">
        <v>52</v>
      </c>
      <c r="G13" s="7">
        <f>0.9*E13</f>
        <v>27</v>
      </c>
      <c r="H13" s="7">
        <f t="shared" si="0"/>
        <v>30</v>
      </c>
      <c r="I13" s="7">
        <f>1.1*E13</f>
        <v>33</v>
      </c>
      <c r="J13" s="7"/>
      <c r="K13" s="7" t="s">
        <v>94</v>
      </c>
    </row>
    <row r="14" spans="1:11" x14ac:dyDescent="0.3">
      <c r="A14" s="7" t="s">
        <v>92</v>
      </c>
      <c r="B14" s="7" t="s">
        <v>7</v>
      </c>
      <c r="C14" s="7" t="s">
        <v>31</v>
      </c>
      <c r="D14" s="7" t="s">
        <v>11</v>
      </c>
      <c r="E14" s="7">
        <v>30</v>
      </c>
      <c r="F14" s="7" t="s">
        <v>52</v>
      </c>
      <c r="G14" s="7">
        <f>0.9*E14</f>
        <v>27</v>
      </c>
      <c r="H14" s="7">
        <f t="shared" si="0"/>
        <v>30</v>
      </c>
      <c r="I14" s="7">
        <f>1.1*E14</f>
        <v>33</v>
      </c>
      <c r="J14" s="7"/>
      <c r="K14" s="7" t="s">
        <v>93</v>
      </c>
    </row>
    <row r="15" spans="1:11" x14ac:dyDescent="0.3">
      <c r="A15" s="3" t="s">
        <v>23</v>
      </c>
      <c r="B15" s="3" t="s">
        <v>9</v>
      </c>
      <c r="C15" s="3" t="s">
        <v>32</v>
      </c>
      <c r="D15" s="3" t="s">
        <v>13</v>
      </c>
      <c r="E15" s="3">
        <v>446788.641827963</v>
      </c>
      <c r="F15" s="3" t="s">
        <v>52</v>
      </c>
      <c r="G15" s="3">
        <f>0.9*E15</f>
        <v>402109.77764516673</v>
      </c>
      <c r="H15" s="3">
        <f t="shared" si="0"/>
        <v>446788.641827963</v>
      </c>
      <c r="I15" s="3">
        <f>1.1*E15</f>
        <v>491467.50601075933</v>
      </c>
      <c r="J15" s="3"/>
      <c r="K15" s="3" t="s">
        <v>38</v>
      </c>
    </row>
    <row r="16" spans="1:11" x14ac:dyDescent="0.3">
      <c r="A16" s="3" t="s">
        <v>58</v>
      </c>
      <c r="B16" s="3" t="s">
        <v>59</v>
      </c>
      <c r="C16" s="3" t="s">
        <v>32</v>
      </c>
      <c r="D16" s="3" t="s">
        <v>14</v>
      </c>
      <c r="E16" s="3">
        <v>10</v>
      </c>
      <c r="F16" s="3" t="s">
        <v>52</v>
      </c>
      <c r="G16" s="3">
        <v>5</v>
      </c>
      <c r="H16" s="3">
        <v>10</v>
      </c>
      <c r="I16" s="3">
        <v>15</v>
      </c>
      <c r="J16" s="3"/>
      <c r="K16" s="3" t="s">
        <v>39</v>
      </c>
    </row>
    <row r="17" spans="1:14" x14ac:dyDescent="0.3">
      <c r="A17" s="3" t="s">
        <v>57</v>
      </c>
      <c r="B17" s="3" t="s">
        <v>59</v>
      </c>
      <c r="C17" s="3" t="s">
        <v>32</v>
      </c>
      <c r="D17" s="3" t="s">
        <v>14</v>
      </c>
      <c r="E17" s="3">
        <v>10</v>
      </c>
      <c r="F17" s="3" t="s">
        <v>52</v>
      </c>
      <c r="G17" s="3">
        <v>5</v>
      </c>
      <c r="H17" s="3">
        <v>10</v>
      </c>
      <c r="I17" s="3">
        <v>15</v>
      </c>
      <c r="J17" s="3"/>
      <c r="K17" s="3" t="s">
        <v>60</v>
      </c>
    </row>
    <row r="18" spans="1:14" x14ac:dyDescent="0.3">
      <c r="A18" s="3" t="s">
        <v>24</v>
      </c>
      <c r="B18" s="3" t="s">
        <v>59</v>
      </c>
      <c r="C18" s="3" t="s">
        <v>32</v>
      </c>
      <c r="D18" s="3" t="s">
        <v>8</v>
      </c>
      <c r="E18" s="3">
        <v>0.95</v>
      </c>
      <c r="F18" s="3" t="s">
        <v>52</v>
      </c>
      <c r="G18" s="3">
        <f>0.9*E18</f>
        <v>0.85499999999999998</v>
      </c>
      <c r="H18" s="3">
        <f>E18</f>
        <v>0.95</v>
      </c>
      <c r="I18" s="3">
        <v>1</v>
      </c>
      <c r="J18" s="3"/>
      <c r="K18" s="3" t="s">
        <v>40</v>
      </c>
    </row>
    <row r="19" spans="1:14" x14ac:dyDescent="0.3">
      <c r="A19" s="3" t="s">
        <v>50</v>
      </c>
      <c r="B19" s="3" t="s">
        <v>59</v>
      </c>
      <c r="C19" s="3" t="s">
        <v>32</v>
      </c>
      <c r="D19" s="3" t="s">
        <v>8</v>
      </c>
      <c r="E19" s="3">
        <v>7.0000000000000007E-2</v>
      </c>
      <c r="F19" s="3" t="s">
        <v>27</v>
      </c>
      <c r="G19" s="3">
        <f>0.9*E19</f>
        <v>6.3000000000000014E-2</v>
      </c>
      <c r="H19" s="3"/>
      <c r="I19" s="3">
        <f>1.1*E19</f>
        <v>7.7000000000000013E-2</v>
      </c>
      <c r="J19" s="3"/>
      <c r="K19" s="3" t="s">
        <v>51</v>
      </c>
      <c r="N19" s="4"/>
    </row>
    <row r="20" spans="1:14" x14ac:dyDescent="0.3">
      <c r="A20" s="3" t="s">
        <v>61</v>
      </c>
      <c r="B20" s="3" t="s">
        <v>59</v>
      </c>
      <c r="C20" s="3" t="s">
        <v>32</v>
      </c>
      <c r="D20" s="3" t="s">
        <v>15</v>
      </c>
      <c r="E20" s="3">
        <f>(G20+I20)/2</f>
        <v>8.1499999999999989E-2</v>
      </c>
      <c r="F20" s="3" t="s">
        <v>27</v>
      </c>
      <c r="G20" s="3">
        <v>7.3999999999999996E-2</v>
      </c>
      <c r="H20" s="3"/>
      <c r="I20" s="3">
        <v>8.8999999999999996E-2</v>
      </c>
      <c r="J20" s="3"/>
      <c r="K20" s="3" t="s">
        <v>70</v>
      </c>
    </row>
    <row r="21" spans="1:14" ht="16.2" x14ac:dyDescent="0.3">
      <c r="A21" s="3" t="s">
        <v>62</v>
      </c>
      <c r="B21" s="3" t="s">
        <v>59</v>
      </c>
      <c r="C21" s="3" t="s">
        <v>32</v>
      </c>
      <c r="D21" s="3" t="s">
        <v>48</v>
      </c>
      <c r="E21" s="3">
        <f>(G21+I21)/2</f>
        <v>25.5</v>
      </c>
      <c r="F21" s="3" t="s">
        <v>27</v>
      </c>
      <c r="G21" s="3">
        <v>23</v>
      </c>
      <c r="H21" s="3"/>
      <c r="I21" s="3">
        <v>28</v>
      </c>
      <c r="J21" s="3"/>
      <c r="K21" s="3" t="s">
        <v>41</v>
      </c>
    </row>
    <row r="22" spans="1:14" x14ac:dyDescent="0.3">
      <c r="A22" s="3" t="s">
        <v>63</v>
      </c>
      <c r="B22" s="3" t="s">
        <v>59</v>
      </c>
      <c r="C22" s="3" t="s">
        <v>32</v>
      </c>
      <c r="D22" s="3" t="s">
        <v>35</v>
      </c>
      <c r="E22" s="6">
        <f>(G22+I22)/2</f>
        <v>0.215</v>
      </c>
      <c r="F22" s="3" t="s">
        <v>27</v>
      </c>
      <c r="G22" s="3">
        <v>0.19</v>
      </c>
      <c r="H22" s="3"/>
      <c r="I22" s="3">
        <v>0.24</v>
      </c>
      <c r="J22" s="3"/>
      <c r="K22" s="3" t="s">
        <v>42</v>
      </c>
    </row>
    <row r="23" spans="1:14" x14ac:dyDescent="0.3">
      <c r="A23" s="3" t="s">
        <v>64</v>
      </c>
      <c r="B23" s="3" t="s">
        <v>59</v>
      </c>
      <c r="C23" s="3" t="s">
        <v>32</v>
      </c>
      <c r="D23" s="3" t="s">
        <v>25</v>
      </c>
      <c r="E23" s="3">
        <v>0.05</v>
      </c>
      <c r="F23" s="3" t="s">
        <v>27</v>
      </c>
      <c r="G23" s="3">
        <f>E23*0.8</f>
        <v>4.0000000000000008E-2</v>
      </c>
      <c r="H23" s="3"/>
      <c r="I23" s="3">
        <f>E23*1.2</f>
        <v>0.06</v>
      </c>
      <c r="J23" s="3"/>
      <c r="K23" s="3" t="s">
        <v>95</v>
      </c>
    </row>
    <row r="24" spans="1:14" x14ac:dyDescent="0.3">
      <c r="A24" s="5" t="s">
        <v>53</v>
      </c>
      <c r="B24" s="3" t="s">
        <v>59</v>
      </c>
      <c r="C24" s="3" t="s">
        <v>32</v>
      </c>
      <c r="D24" s="3" t="s">
        <v>55</v>
      </c>
      <c r="E24" s="3">
        <v>0.19885</v>
      </c>
      <c r="F24" s="3" t="s">
        <v>27</v>
      </c>
      <c r="G24" s="3">
        <f>0.8*E24</f>
        <v>0.15908</v>
      </c>
      <c r="H24" s="3"/>
      <c r="I24" s="3">
        <f>1.2*E24</f>
        <v>0.23862</v>
      </c>
      <c r="J24" s="3"/>
      <c r="K24" s="3" t="s">
        <v>54</v>
      </c>
    </row>
    <row r="25" spans="1:14" x14ac:dyDescent="0.3">
      <c r="A25" s="3" t="s">
        <v>65</v>
      </c>
      <c r="B25" s="3" t="s">
        <v>68</v>
      </c>
      <c r="C25" s="3" t="s">
        <v>32</v>
      </c>
      <c r="D25" s="3" t="s">
        <v>69</v>
      </c>
      <c r="E25" s="3">
        <v>0.5</v>
      </c>
      <c r="F25" s="3" t="s">
        <v>27</v>
      </c>
      <c r="G25" s="3">
        <f t="shared" ref="G25:G29" si="1">0.9*E25</f>
        <v>0.45</v>
      </c>
      <c r="H25" s="3"/>
      <c r="I25" s="3">
        <f>1.1*E25</f>
        <v>0.55000000000000004</v>
      </c>
      <c r="J25" s="3"/>
      <c r="K25" s="3" t="s">
        <v>96</v>
      </c>
    </row>
    <row r="26" spans="1:14" x14ac:dyDescent="0.3">
      <c r="A26" s="3" t="s">
        <v>66</v>
      </c>
      <c r="B26" s="3" t="s">
        <v>68</v>
      </c>
      <c r="C26" s="3" t="s">
        <v>32</v>
      </c>
      <c r="D26" s="3" t="s">
        <v>18</v>
      </c>
      <c r="E26" s="3">
        <v>17</v>
      </c>
      <c r="F26" s="3" t="s">
        <v>27</v>
      </c>
      <c r="G26" s="3">
        <f t="shared" si="1"/>
        <v>15.3</v>
      </c>
      <c r="H26" s="3"/>
      <c r="I26" s="3">
        <f>1.1*E26</f>
        <v>18.700000000000003</v>
      </c>
      <c r="J26" s="3"/>
      <c r="K26" s="3" t="s">
        <v>97</v>
      </c>
    </row>
    <row r="27" spans="1:14" x14ac:dyDescent="0.3">
      <c r="A27" s="3" t="s">
        <v>81</v>
      </c>
      <c r="B27" s="3" t="s">
        <v>68</v>
      </c>
      <c r="C27" s="3" t="s">
        <v>32</v>
      </c>
      <c r="D27" s="3" t="s">
        <v>82</v>
      </c>
      <c r="E27" s="3">
        <v>100</v>
      </c>
      <c r="F27" s="3" t="s">
        <v>27</v>
      </c>
      <c r="G27" s="3">
        <f t="shared" si="1"/>
        <v>90</v>
      </c>
      <c r="H27" s="3"/>
      <c r="I27" s="3">
        <f>1.1*E27</f>
        <v>110.00000000000001</v>
      </c>
      <c r="J27" s="3"/>
      <c r="K27" s="3" t="s">
        <v>98</v>
      </c>
    </row>
    <row r="28" spans="1:14" x14ac:dyDescent="0.3">
      <c r="A28" s="3" t="s">
        <v>99</v>
      </c>
      <c r="B28" s="3" t="s">
        <v>68</v>
      </c>
      <c r="C28" s="3" t="s">
        <v>32</v>
      </c>
      <c r="D28" s="3" t="s">
        <v>100</v>
      </c>
      <c r="E28" s="3">
        <v>3000000</v>
      </c>
      <c r="F28" s="3" t="s">
        <v>27</v>
      </c>
      <c r="G28" s="3">
        <f t="shared" si="1"/>
        <v>2700000</v>
      </c>
      <c r="H28" s="3"/>
      <c r="I28" s="3">
        <f>1.1*E28</f>
        <v>3300000.0000000005</v>
      </c>
      <c r="J28" s="3"/>
      <c r="K28" s="3" t="s">
        <v>101</v>
      </c>
    </row>
    <row r="29" spans="1:14" x14ac:dyDescent="0.3">
      <c r="A29" s="3" t="s">
        <v>67</v>
      </c>
      <c r="B29" s="3" t="s">
        <v>68</v>
      </c>
      <c r="C29" s="3" t="s">
        <v>32</v>
      </c>
      <c r="D29" s="3" t="s">
        <v>8</v>
      </c>
      <c r="E29" s="3">
        <v>0.96799999999999997</v>
      </c>
      <c r="F29" s="3" t="s">
        <v>27</v>
      </c>
      <c r="G29" s="3">
        <f t="shared" si="1"/>
        <v>0.87119999999999997</v>
      </c>
      <c r="H29" s="3"/>
      <c r="I29" s="3">
        <v>1</v>
      </c>
      <c r="J29" s="3"/>
      <c r="K29" s="3" t="s">
        <v>102</v>
      </c>
    </row>
    <row r="30" spans="1:14" x14ac:dyDescent="0.3">
      <c r="A30" s="3" t="s">
        <v>114</v>
      </c>
      <c r="B30" s="3" t="s">
        <v>68</v>
      </c>
      <c r="C30" s="3" t="s">
        <v>32</v>
      </c>
      <c r="D30" s="3" t="s">
        <v>115</v>
      </c>
      <c r="E30" s="3">
        <v>2.5</v>
      </c>
      <c r="F30" s="3" t="s">
        <v>27</v>
      </c>
      <c r="G30" s="3">
        <v>0.2</v>
      </c>
      <c r="H30" s="3"/>
      <c r="I30" s="3">
        <v>4.8</v>
      </c>
      <c r="J30" s="3"/>
      <c r="K30" s="3" t="s">
        <v>116</v>
      </c>
    </row>
    <row r="31" spans="1:14" x14ac:dyDescent="0.3">
      <c r="A31" s="3" t="s">
        <v>118</v>
      </c>
      <c r="B31" s="3" t="s">
        <v>68</v>
      </c>
      <c r="C31" s="3" t="s">
        <v>32</v>
      </c>
      <c r="D31" s="3" t="s">
        <v>69</v>
      </c>
      <c r="E31" s="3">
        <v>0.5</v>
      </c>
      <c r="F31" s="3" t="s">
        <v>27</v>
      </c>
      <c r="G31" s="3">
        <f>0.9*E31</f>
        <v>0.45</v>
      </c>
      <c r="H31" s="3"/>
      <c r="I31" s="3">
        <f>1.1*E31</f>
        <v>0.55000000000000004</v>
      </c>
      <c r="J31" s="3"/>
      <c r="K31" s="3" t="s">
        <v>103</v>
      </c>
    </row>
    <row r="32" spans="1:14" x14ac:dyDescent="0.3">
      <c r="A32" s="3" t="s">
        <v>71</v>
      </c>
      <c r="B32" s="3" t="s">
        <v>68</v>
      </c>
      <c r="C32" s="3" t="s">
        <v>32</v>
      </c>
      <c r="D32" s="3" t="s">
        <v>18</v>
      </c>
      <c r="E32" s="3">
        <v>17.8</v>
      </c>
      <c r="F32" s="3" t="s">
        <v>27</v>
      </c>
      <c r="G32" s="3">
        <f>0.8*E32</f>
        <v>14.240000000000002</v>
      </c>
      <c r="H32" s="3"/>
      <c r="I32" s="3">
        <f>1.2*E32</f>
        <v>21.36</v>
      </c>
      <c r="J32" s="3"/>
      <c r="K32" s="3" t="s">
        <v>104</v>
      </c>
    </row>
    <row r="33" spans="1:11" x14ac:dyDescent="0.3">
      <c r="A33" s="3" t="s">
        <v>83</v>
      </c>
      <c r="B33" s="3" t="s">
        <v>68</v>
      </c>
      <c r="C33" s="3" t="s">
        <v>32</v>
      </c>
      <c r="D33" s="3" t="s">
        <v>82</v>
      </c>
      <c r="E33" s="3">
        <v>120</v>
      </c>
      <c r="F33" s="3" t="s">
        <v>27</v>
      </c>
      <c r="G33" s="3">
        <f>0.8*E33</f>
        <v>96</v>
      </c>
      <c r="H33" s="3"/>
      <c r="I33" s="3">
        <f>1.2*E33</f>
        <v>144</v>
      </c>
      <c r="J33" s="3"/>
      <c r="K33" s="3" t="s">
        <v>105</v>
      </c>
    </row>
    <row r="34" spans="1:11" x14ac:dyDescent="0.3">
      <c r="A34" s="3" t="s">
        <v>75</v>
      </c>
      <c r="B34" s="3" t="s">
        <v>68</v>
      </c>
      <c r="C34" s="3" t="s">
        <v>32</v>
      </c>
      <c r="D34" s="3" t="s">
        <v>8</v>
      </c>
      <c r="E34" s="3">
        <v>0.84199999999999997</v>
      </c>
      <c r="F34" s="3" t="s">
        <v>27</v>
      </c>
      <c r="G34" s="3">
        <f>0.9*E34</f>
        <v>0.75780000000000003</v>
      </c>
      <c r="H34" s="3"/>
      <c r="I34" s="3">
        <f>1.1*E34</f>
        <v>0.92620000000000002</v>
      </c>
      <c r="J34" s="3"/>
      <c r="K34" s="3" t="s">
        <v>106</v>
      </c>
    </row>
    <row r="35" spans="1:11" x14ac:dyDescent="0.3">
      <c r="A35" s="3" t="s">
        <v>107</v>
      </c>
      <c r="B35" s="3" t="s">
        <v>68</v>
      </c>
      <c r="C35" s="3" t="s">
        <v>32</v>
      </c>
      <c r="D35" s="3" t="s">
        <v>100</v>
      </c>
      <c r="E35" s="3">
        <v>3000000</v>
      </c>
      <c r="F35" s="3" t="s">
        <v>27</v>
      </c>
      <c r="G35" s="3">
        <f>0.9*E35</f>
        <v>2700000</v>
      </c>
      <c r="H35" s="3"/>
      <c r="I35" s="3">
        <f>1.1*E35</f>
        <v>3300000.0000000005</v>
      </c>
      <c r="J35" s="3"/>
      <c r="K35" s="3" t="s">
        <v>108</v>
      </c>
    </row>
    <row r="36" spans="1:11" x14ac:dyDescent="0.3">
      <c r="A36" s="3" t="s">
        <v>117</v>
      </c>
      <c r="B36" s="3" t="s">
        <v>68</v>
      </c>
      <c r="C36" s="3" t="s">
        <v>32</v>
      </c>
      <c r="D36" s="3" t="s">
        <v>115</v>
      </c>
      <c r="E36" s="3">
        <v>2.5</v>
      </c>
      <c r="F36" s="3" t="s">
        <v>27</v>
      </c>
      <c r="G36" s="3">
        <v>0.2</v>
      </c>
      <c r="H36" s="3"/>
      <c r="I36" s="3">
        <v>4.8</v>
      </c>
      <c r="J36" s="3"/>
      <c r="K36" s="3" t="s">
        <v>119</v>
      </c>
    </row>
    <row r="37" spans="1:11" x14ac:dyDescent="0.3">
      <c r="A37" s="3" t="s">
        <v>72</v>
      </c>
      <c r="B37" s="3" t="s">
        <v>68</v>
      </c>
      <c r="C37" s="3" t="s">
        <v>32</v>
      </c>
      <c r="D37" s="3" t="s">
        <v>18</v>
      </c>
      <c r="E37" s="3">
        <v>16</v>
      </c>
      <c r="F37" s="3" t="s">
        <v>27</v>
      </c>
      <c r="G37" s="3">
        <f>0.9*E37</f>
        <v>14.4</v>
      </c>
      <c r="H37" s="3"/>
      <c r="I37" s="3">
        <f>1.1*E37</f>
        <v>17.600000000000001</v>
      </c>
      <c r="J37" s="3"/>
      <c r="K37" s="3" t="s">
        <v>109</v>
      </c>
    </row>
    <row r="38" spans="1:11" x14ac:dyDescent="0.3">
      <c r="A38" s="3" t="s">
        <v>74</v>
      </c>
      <c r="B38" s="3" t="s">
        <v>68</v>
      </c>
      <c r="C38" s="3" t="s">
        <v>32</v>
      </c>
      <c r="D38" s="3" t="s">
        <v>8</v>
      </c>
      <c r="E38" s="3">
        <v>0.99</v>
      </c>
      <c r="F38" s="3" t="s">
        <v>27</v>
      </c>
      <c r="G38" s="3">
        <v>0.98</v>
      </c>
      <c r="H38" s="3"/>
      <c r="I38" s="3">
        <v>1</v>
      </c>
      <c r="J38" s="3"/>
      <c r="K38" s="3" t="s">
        <v>110</v>
      </c>
    </row>
    <row r="39" spans="1:11" x14ac:dyDescent="0.3">
      <c r="A39" s="3" t="s">
        <v>84</v>
      </c>
      <c r="B39" s="3" t="s">
        <v>68</v>
      </c>
      <c r="C39" s="3" t="s">
        <v>32</v>
      </c>
      <c r="D39" s="3" t="s">
        <v>82</v>
      </c>
      <c r="E39" s="3">
        <f>130</f>
        <v>130</v>
      </c>
      <c r="F39" s="3" t="s">
        <v>27</v>
      </c>
      <c r="G39" s="3">
        <f>0.9*E39</f>
        <v>117</v>
      </c>
      <c r="H39" s="3"/>
      <c r="I39" s="3">
        <f>1.1*E39</f>
        <v>143</v>
      </c>
      <c r="J39" s="3"/>
      <c r="K39" s="3" t="s">
        <v>112</v>
      </c>
    </row>
    <row r="40" spans="1:11" x14ac:dyDescent="0.3">
      <c r="A40" s="3" t="s">
        <v>73</v>
      </c>
      <c r="B40" s="3" t="s">
        <v>68</v>
      </c>
      <c r="C40" s="3" t="s">
        <v>32</v>
      </c>
      <c r="D40" s="3" t="s">
        <v>8</v>
      </c>
      <c r="E40" s="3">
        <v>0.99</v>
      </c>
      <c r="F40" s="3" t="s">
        <v>27</v>
      </c>
      <c r="G40" s="3">
        <v>0.98</v>
      </c>
      <c r="H40" s="3"/>
      <c r="I40" s="3">
        <v>1</v>
      </c>
      <c r="J40" s="3"/>
      <c r="K40" s="3" t="s">
        <v>111</v>
      </c>
    </row>
    <row r="41" spans="1:11" x14ac:dyDescent="0.3">
      <c r="A41" s="3" t="s">
        <v>56</v>
      </c>
      <c r="B41" s="3" t="s">
        <v>17</v>
      </c>
      <c r="C41" s="3" t="s">
        <v>32</v>
      </c>
      <c r="D41" s="3" t="s">
        <v>18</v>
      </c>
      <c r="E41" s="3">
        <v>168</v>
      </c>
      <c r="F41" s="3" t="s">
        <v>52</v>
      </c>
      <c r="G41" s="3">
        <v>134.4</v>
      </c>
      <c r="H41" s="3">
        <v>168</v>
      </c>
      <c r="I41" s="3">
        <v>201.6</v>
      </c>
      <c r="J41" s="3"/>
      <c r="K41" s="3" t="s">
        <v>43</v>
      </c>
    </row>
    <row r="42" spans="1:11" x14ac:dyDescent="0.3">
      <c r="A42" s="3" t="s">
        <v>29</v>
      </c>
      <c r="B42" s="3" t="s">
        <v>28</v>
      </c>
      <c r="C42" s="3" t="s">
        <v>32</v>
      </c>
      <c r="D42" s="3" t="s">
        <v>8</v>
      </c>
      <c r="E42" s="3">
        <v>0.8</v>
      </c>
      <c r="F42" s="3" t="s">
        <v>27</v>
      </c>
      <c r="G42" s="3">
        <v>0.72000000000000008</v>
      </c>
      <c r="H42" s="3"/>
      <c r="I42" s="3">
        <v>0.88000000000000012</v>
      </c>
      <c r="J42" s="3"/>
      <c r="K42" s="3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Sarang Bhagwat</cp:lastModifiedBy>
  <dcterms:created xsi:type="dcterms:W3CDTF">2015-06-05T18:17:20Z</dcterms:created>
  <dcterms:modified xsi:type="dcterms:W3CDTF">2023-08-10T18:57:47Z</dcterms:modified>
</cp:coreProperties>
</file>