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Paper/New version/"/>
    </mc:Choice>
  </mc:AlternateContent>
  <xr:revisionPtr revIDLastSave="335" documentId="13_ncr:1_{06919FED-0BB1-C44E-8619-00AA43605CA1}" xr6:coauthVersionLast="47" xr6:coauthVersionMax="47" xr10:uidLastSave="{6BFDE105-017A-8A44-B154-BA7609A63967}"/>
  <bookViews>
    <workbookView xWindow="0" yWindow="520" windowWidth="28800" windowHeight="15820" activeTab="2" xr2:uid="{EB29A718-2CE6-174F-8972-CCE909784FB0}"/>
  </bookViews>
  <sheets>
    <sheet name="PAH_Standard" sheetId="17" r:id="rId1"/>
    <sheet name="BPCA_Experimental" sheetId="2" r:id="rId2"/>
    <sheet name="BPCA_Model_400" sheetId="27" r:id="rId3"/>
    <sheet name="BPCA_Model_500" sheetId="30" r:id="rId4"/>
    <sheet name="BPCA_Model_600" sheetId="32" r:id="rId5"/>
    <sheet name="BPCA_Model_700" sheetId="34" r:id="rId6"/>
  </sheets>
  <definedNames>
    <definedName name="_xlnm._FilterDatabase" localSheetId="2" hidden="1">BPCA_Model_400!$A$5:$V$5</definedName>
    <definedName name="solver_adj" localSheetId="2" hidden="1">BPCA_Model_400!#REF!</definedName>
    <definedName name="solver_adj" localSheetId="3" hidden="1">BPCA_Model_500!#REF!</definedName>
    <definedName name="solver_adj" localSheetId="4" hidden="1">BPCA_Model_600!#REF!</definedName>
    <definedName name="solver_adj" localSheetId="5" hidden="1">BPCA_Model_700!#REF!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BPCA_Model_400!$H$43</definedName>
    <definedName name="solver_lhs1" localSheetId="3" hidden="1">BPCA_Model_500!$H$43</definedName>
    <definedName name="solver_lhs1" localSheetId="4" hidden="1">BPCA_Model_600!$H$43</definedName>
    <definedName name="solver_lhs1" localSheetId="5" hidden="1">BPCA_Model_700!$H$43</definedName>
    <definedName name="solver_lhs2" localSheetId="2" hidden="1">BPCA_Model_400!$J$43</definedName>
    <definedName name="solver_lhs2" localSheetId="3" hidden="1">BPCA_Model_500!$J$43</definedName>
    <definedName name="solver_lhs2" localSheetId="4" hidden="1">BPCA_Model_600!$J$43</definedName>
    <definedName name="solver_lhs2" localSheetId="5" hidden="1">BPCA_Model_700!$J$43</definedName>
    <definedName name="solver_lhs3" localSheetId="2" hidden="1">BPCA_Model_400!$K$43</definedName>
    <definedName name="solver_lhs3" localSheetId="3" hidden="1">BPCA_Model_500!$K$43</definedName>
    <definedName name="solver_lhs3" localSheetId="4" hidden="1">BPCA_Model_600!$K$43</definedName>
    <definedName name="solver_lhs3" localSheetId="5" hidden="1">BPCA_Model_700!$K$43</definedName>
    <definedName name="solver_lhs4" localSheetId="2" hidden="1">BPCA_Model_400!#REF!</definedName>
    <definedName name="solver_lhs4" localSheetId="3" hidden="1">BPCA_Model_500!#REF!</definedName>
    <definedName name="solver_lhs4" localSheetId="4" hidden="1">BPCA_Model_600!#REF!</definedName>
    <definedName name="solver_lhs4" localSheetId="5" hidden="1">BPCA_Model_700!#REF!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BPCA_Model_400!$L$43</definedName>
    <definedName name="solver_opt" localSheetId="3" hidden="1">BPCA_Model_500!$L$43</definedName>
    <definedName name="solver_opt" localSheetId="4" hidden="1">BPCA_Model_600!$L$43</definedName>
    <definedName name="solver_opt" localSheetId="5" hidden="1">BPCA_Model_700!$L$43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P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G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I40" i="34" s="1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J40" i="34" s="1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P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K40" i="32" s="1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G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I40" i="32" s="1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J40" i="32" s="1"/>
  <c r="G9" i="32"/>
  <c r="T8" i="32"/>
  <c r="Q8" i="32"/>
  <c r="P8" i="32"/>
  <c r="O8" i="32"/>
  <c r="N8" i="32"/>
  <c r="T7" i="32"/>
  <c r="Q7" i="32"/>
  <c r="P7" i="32"/>
  <c r="O7" i="32"/>
  <c r="N7" i="32"/>
  <c r="G7" i="32"/>
  <c r="O40" i="30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M40" i="30"/>
  <c r="Q39" i="30"/>
  <c r="O39" i="30"/>
  <c r="N39" i="30"/>
  <c r="L39" i="30"/>
  <c r="K39" i="30"/>
  <c r="J39" i="30"/>
  <c r="D39" i="30"/>
  <c r="T39" i="30" s="1"/>
  <c r="T38" i="30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P31" i="30"/>
  <c r="O31" i="30"/>
  <c r="N31" i="30"/>
  <c r="L31" i="30"/>
  <c r="K31" i="30"/>
  <c r="J31" i="30"/>
  <c r="H31" i="30"/>
  <c r="D31" i="30"/>
  <c r="Q30" i="30"/>
  <c r="O30" i="30"/>
  <c r="N30" i="30"/>
  <c r="L30" i="30"/>
  <c r="K30" i="30"/>
  <c r="J30" i="30"/>
  <c r="H30" i="30"/>
  <c r="D30" i="30"/>
  <c r="T30" i="30" s="1"/>
  <c r="T29" i="30"/>
  <c r="Q29" i="30"/>
  <c r="P29" i="30"/>
  <c r="O29" i="30"/>
  <c r="N29" i="30"/>
  <c r="L29" i="30"/>
  <c r="K29" i="30"/>
  <c r="J29" i="30"/>
  <c r="H29" i="30"/>
  <c r="D29" i="30"/>
  <c r="Q28" i="30"/>
  <c r="P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J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I40" i="30" s="1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32" i="34" l="1"/>
  <c r="P39" i="34"/>
  <c r="P33" i="34"/>
  <c r="H40" i="34"/>
  <c r="P31" i="34"/>
  <c r="P35" i="34"/>
  <c r="K40" i="34"/>
  <c r="G41" i="34" s="1"/>
  <c r="L43" i="34" s="1"/>
  <c r="L46" i="34" s="1"/>
  <c r="T36" i="34"/>
  <c r="L40" i="34"/>
  <c r="G40" i="34"/>
  <c r="T26" i="34"/>
  <c r="L40" i="32"/>
  <c r="T33" i="32"/>
  <c r="H40" i="32"/>
  <c r="T31" i="32"/>
  <c r="G40" i="32"/>
  <c r="T29" i="32"/>
  <c r="P30" i="32"/>
  <c r="P40" i="32" s="1"/>
  <c r="R32" i="32" s="1"/>
  <c r="T39" i="32"/>
  <c r="P39" i="30"/>
  <c r="P30" i="30"/>
  <c r="G50" i="30"/>
  <c r="T33" i="30"/>
  <c r="J40" i="30"/>
  <c r="K40" i="30"/>
  <c r="H40" i="30"/>
  <c r="G40" i="30"/>
  <c r="G41" i="30" s="1"/>
  <c r="L40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G41" i="32"/>
  <c r="G43" i="32" s="1"/>
  <c r="G46" i="32" s="1"/>
  <c r="T37" i="32"/>
  <c r="G48" i="30"/>
  <c r="N40" i="30"/>
  <c r="Q40" i="30"/>
  <c r="P40" i="30"/>
  <c r="T37" i="30"/>
  <c r="S13" i="34" l="1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H43" i="32"/>
  <c r="H46" i="32" s="1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K43" i="32"/>
  <c r="K46" i="32" s="1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I43" i="34"/>
  <c r="I46" i="34" s="1"/>
  <c r="G51" i="32"/>
  <c r="G52" i="32" s="1"/>
  <c r="H43" i="30"/>
  <c r="H46" i="30" s="1"/>
  <c r="L43" i="30"/>
  <c r="L46" i="30" s="1"/>
  <c r="K43" i="30"/>
  <c r="K46" i="30" s="1"/>
  <c r="G56" i="30"/>
  <c r="J43" i="30"/>
  <c r="J46" i="30" s="1"/>
  <c r="I43" i="30"/>
  <c r="I46" i="30" s="1"/>
  <c r="G51" i="30"/>
  <c r="G52" i="30" s="1"/>
  <c r="G43" i="30"/>
  <c r="G46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T29" i="27" l="1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40" i="27" s="1"/>
  <c r="G48" i="27" s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E34" i="2" l="1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I40" i="27" s="1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J40" i="27" l="1"/>
  <c r="H40" i="27"/>
  <c r="L40" i="27"/>
  <c r="K40" i="27"/>
  <c r="G40" i="27"/>
  <c r="G41" i="27" s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43" i="27"/>
  <c r="G46" i="27" s="1"/>
  <c r="G56" i="27"/>
  <c r="K43" i="27"/>
  <c r="K46" i="27" s="1"/>
  <c r="G52" i="27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<sst xmlns="http://schemas.openxmlformats.org/spreadsheetml/2006/main" count="421" uniqueCount="136">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</sst>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sz val="13"/>
      <color theme="1"/>
      <name val="Times New Roman"/>
      <family val="1"/>
    </font>
    <font>
      <u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BPCA_Model_400!$G$45:$L$45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BPCA_Model_400!$G$42:$L$42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BPCA_Model_400!$G$44:$L$44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BPCA_Model_500!$G$45:$L$45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BPCA_Model_500!$G$42:$L$42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BPCA_Model_500!$G$44:$L$44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BPCA_Model_600!$G$43:$L$43</c:f>
              <c:numCache>
                <c:formatCode>0.0000</c:formatCode>
                <c:ptCount val="6"/>
                <c:pt idx="0">
                  <c:v>0.02</c:v>
                </c:pt>
                <c:pt idx="1">
                  <c:v>6.855384615384616E-2</c:v>
                </c:pt>
                <c:pt idx="2">
                  <c:v>0.03</c:v>
                </c:pt>
                <c:pt idx="3">
                  <c:v>0.1414</c:v>
                </c:pt>
                <c:pt idx="4">
                  <c:v>0.32439999999999997</c:v>
                </c:pt>
                <c:pt idx="5">
                  <c:v>0.41564615384615389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BPCA_Model_600!$G$45:$L$45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BPCA_Model_600!$G$42:$L$42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BPCA_Model_600!$G$44:$L$44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BPCA_Model_700!$G$45:$L$45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BPCA_Model_700!$G$42:$L$42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BPCA_Model_700!$G$44:$L$44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03" t="s">
        <v>4</v>
      </c>
      <c r="C6" s="98" t="s">
        <v>5</v>
      </c>
      <c r="D6" s="98" t="s">
        <v>6</v>
      </c>
      <c r="E6" s="98" t="s">
        <v>7</v>
      </c>
      <c r="F6" s="98" t="s">
        <v>8</v>
      </c>
      <c r="G6" s="98" t="s">
        <v>9</v>
      </c>
      <c r="H6" s="110" t="str">
        <f>HYPERLINK("#BPCA!B5","BPCA types")</f>
        <v>BPCA types</v>
      </c>
      <c r="I6" s="110"/>
      <c r="J6" s="110"/>
      <c r="K6" s="110"/>
      <c r="L6" s="110"/>
      <c r="M6" s="111"/>
    </row>
    <row r="7" spans="2:18">
      <c r="B7" s="104"/>
      <c r="C7" s="99"/>
      <c r="D7" s="99"/>
      <c r="E7" s="99"/>
      <c r="F7" s="99"/>
      <c r="G7" s="99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102" t="s">
        <v>12</v>
      </c>
      <c r="C8" s="101"/>
      <c r="D8" s="101">
        <v>14</v>
      </c>
      <c r="E8" s="101">
        <v>94.4</v>
      </c>
      <c r="F8" s="101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102"/>
      <c r="C9" s="101"/>
      <c r="D9" s="101"/>
      <c r="E9" s="101"/>
      <c r="F9" s="101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7" t="s">
        <v>15</v>
      </c>
      <c r="C10" s="101"/>
      <c r="D10" s="101">
        <v>14</v>
      </c>
      <c r="E10" s="101">
        <v>94.4</v>
      </c>
      <c r="F10" s="101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7"/>
      <c r="C11" s="101"/>
      <c r="D11" s="101"/>
      <c r="E11" s="101"/>
      <c r="F11" s="101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7" t="s">
        <v>16</v>
      </c>
      <c r="C12" s="101"/>
      <c r="D12" s="101">
        <v>18</v>
      </c>
      <c r="E12" s="101">
        <v>92.3</v>
      </c>
      <c r="F12" s="101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7"/>
      <c r="C13" s="101"/>
      <c r="D13" s="101"/>
      <c r="E13" s="101"/>
      <c r="F13" s="101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7" t="s">
        <v>17</v>
      </c>
      <c r="C14" s="101"/>
      <c r="D14" s="101">
        <v>18</v>
      </c>
      <c r="E14" s="101">
        <v>94.7</v>
      </c>
      <c r="F14" s="101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7"/>
      <c r="C15" s="101"/>
      <c r="D15" s="101"/>
      <c r="E15" s="101"/>
      <c r="F15" s="101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102" t="s">
        <v>18</v>
      </c>
      <c r="C16" s="101"/>
      <c r="D16" s="101">
        <v>16</v>
      </c>
      <c r="E16" s="101">
        <v>95</v>
      </c>
      <c r="F16" s="101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102"/>
      <c r="C17" s="101"/>
      <c r="D17" s="101"/>
      <c r="E17" s="101"/>
      <c r="F17" s="101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102" t="s">
        <v>19</v>
      </c>
      <c r="C18" s="101"/>
      <c r="D18" s="101">
        <v>16</v>
      </c>
      <c r="E18" s="101">
        <v>77.400000000000006</v>
      </c>
      <c r="F18" s="101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102"/>
      <c r="C19" s="101"/>
      <c r="D19" s="101"/>
      <c r="E19" s="101"/>
      <c r="F19" s="101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7" t="s">
        <v>20</v>
      </c>
      <c r="C20" s="101"/>
      <c r="D20" s="101">
        <v>20</v>
      </c>
      <c r="E20" s="101">
        <v>95.2</v>
      </c>
      <c r="F20" s="101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7"/>
      <c r="C21" s="101"/>
      <c r="D21" s="101"/>
      <c r="E21" s="101"/>
      <c r="F21" s="101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102" t="s">
        <v>21</v>
      </c>
      <c r="C22" s="101"/>
      <c r="D22" s="101">
        <v>22</v>
      </c>
      <c r="E22" s="101">
        <v>95.5</v>
      </c>
      <c r="F22" s="101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102"/>
      <c r="C23" s="101"/>
      <c r="D23" s="101"/>
      <c r="E23" s="101"/>
      <c r="F23" s="101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102" t="s">
        <v>22</v>
      </c>
      <c r="C24" s="101"/>
      <c r="D24" s="101">
        <v>24</v>
      </c>
      <c r="E24" s="101">
        <v>96</v>
      </c>
      <c r="F24" s="101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102"/>
      <c r="C25" s="101"/>
      <c r="D25" s="101"/>
      <c r="E25" s="101"/>
      <c r="F25" s="101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00" t="s">
        <v>24</v>
      </c>
      <c r="C30" s="100"/>
      <c r="D30" s="100"/>
      <c r="E30" s="100"/>
      <c r="F30" s="100"/>
      <c r="G30" s="100"/>
      <c r="H30" s="100"/>
      <c r="I30" s="100"/>
      <c r="J30" s="100"/>
    </row>
    <row r="31" spans="2:13" ht="16" customHeight="1">
      <c r="B31" s="109" t="s">
        <v>25</v>
      </c>
      <c r="C31" s="109"/>
      <c r="D31" s="109"/>
      <c r="E31" s="109"/>
      <c r="F31" s="109"/>
      <c r="G31" s="109"/>
      <c r="H31" s="109"/>
      <c r="I31" s="109"/>
      <c r="J31" s="109"/>
      <c r="K31" s="109"/>
    </row>
    <row r="32" spans="2:13">
      <c r="B32" s="109"/>
      <c r="C32" s="109"/>
      <c r="D32" s="109"/>
      <c r="E32" s="109"/>
      <c r="F32" s="109"/>
      <c r="G32" s="109"/>
      <c r="H32" s="109"/>
      <c r="I32" s="109"/>
      <c r="J32" s="109"/>
      <c r="K32" s="109"/>
    </row>
    <row r="33" spans="2:11">
      <c r="B33" s="109"/>
      <c r="C33" s="109"/>
      <c r="D33" s="109"/>
      <c r="E33" s="109"/>
      <c r="F33" s="109"/>
      <c r="G33" s="109"/>
      <c r="H33" s="109"/>
      <c r="I33" s="109"/>
      <c r="J33" s="109"/>
      <c r="K33" s="109"/>
    </row>
    <row r="34" spans="2:11">
      <c r="B34" s="2"/>
      <c r="C34" s="2"/>
      <c r="D34" s="2"/>
      <c r="E34" s="2"/>
      <c r="F34" s="2"/>
      <c r="G34" s="2"/>
    </row>
    <row r="35" spans="2:11">
      <c r="B35" s="112" t="s">
        <v>26</v>
      </c>
      <c r="C35" s="112"/>
      <c r="D35" s="112"/>
      <c r="E35" s="112"/>
      <c r="F35" s="112"/>
      <c r="G35" s="112"/>
      <c r="H35" s="112"/>
      <c r="I35" s="112"/>
      <c r="J35" s="112"/>
    </row>
    <row r="36" spans="2:11" ht="16" customHeight="1">
      <c r="B36" s="108" t="s">
        <v>124</v>
      </c>
      <c r="C36" s="108"/>
      <c r="D36" s="108"/>
      <c r="E36" s="108"/>
      <c r="F36" s="108"/>
      <c r="G36" s="108"/>
      <c r="H36" s="108"/>
      <c r="I36" s="108"/>
      <c r="J36" s="108"/>
      <c r="K36" s="108"/>
    </row>
    <row r="37" spans="2:11">
      <c r="B37" s="108"/>
      <c r="C37" s="108"/>
      <c r="D37" s="108"/>
      <c r="E37" s="108"/>
      <c r="F37" s="108"/>
      <c r="G37" s="108"/>
      <c r="H37" s="108"/>
      <c r="I37" s="108"/>
      <c r="J37" s="108"/>
      <c r="K37" s="108"/>
    </row>
    <row r="38" spans="2:11">
      <c r="B38" s="105" t="s">
        <v>27</v>
      </c>
      <c r="C38" s="105"/>
      <c r="D38" s="105"/>
      <c r="E38" s="105"/>
      <c r="F38" s="105"/>
      <c r="G38" s="105"/>
      <c r="H38" s="105"/>
      <c r="I38" s="105"/>
      <c r="J38" s="105"/>
    </row>
    <row r="39" spans="2:11" ht="35" customHeight="1">
      <c r="B39" s="106" t="s">
        <v>28</v>
      </c>
      <c r="C39" s="106"/>
      <c r="D39" s="106"/>
      <c r="E39" s="106"/>
      <c r="F39" s="106"/>
      <c r="G39" s="106"/>
      <c r="H39" s="106"/>
      <c r="I39" s="106"/>
      <c r="J39" s="106"/>
      <c r="K39" s="106"/>
    </row>
    <row r="40" spans="2:11"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</row>
    <row r="41" spans="2:11">
      <c r="B41" s="106" t="s">
        <v>29</v>
      </c>
      <c r="C41" s="106"/>
      <c r="D41" s="106"/>
      <c r="E41" s="106"/>
      <c r="F41" s="106"/>
      <c r="G41" s="106"/>
      <c r="H41" s="106"/>
      <c r="I41" s="106"/>
      <c r="J41" s="106"/>
      <c r="K41" s="106"/>
    </row>
    <row r="42" spans="2:11">
      <c r="B42" s="106"/>
      <c r="C42" s="106"/>
      <c r="D42" s="106"/>
      <c r="E42" s="106"/>
      <c r="F42" s="106"/>
      <c r="G42" s="106"/>
      <c r="H42" s="106"/>
      <c r="I42" s="106"/>
      <c r="J42" s="106"/>
      <c r="K42" s="106"/>
    </row>
    <row r="43" spans="2:11">
      <c r="B43" s="106"/>
      <c r="C43" s="106"/>
      <c r="D43" s="106"/>
      <c r="E43" s="106"/>
      <c r="F43" s="106"/>
      <c r="G43" s="106"/>
      <c r="H43" s="106"/>
      <c r="I43" s="106"/>
      <c r="J43" s="106"/>
      <c r="K43" s="106"/>
    </row>
  </sheetData>
  <mergeCells count="60"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>
      <selection activeCell="H23" sqref="H23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6" t="s">
        <v>45</v>
      </c>
      <c r="C10" s="117"/>
      <c r="D10" s="117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5" t="s">
        <v>107</v>
      </c>
      <c r="C12" s="125"/>
      <c r="D12" s="125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5" t="s">
        <v>108</v>
      </c>
      <c r="C13" s="125"/>
      <c r="D13" s="125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8" t="s">
        <v>46</v>
      </c>
      <c r="C15" s="119"/>
      <c r="D15" s="119"/>
      <c r="E15" s="119"/>
      <c r="F15" s="119"/>
      <c r="G15" s="119"/>
      <c r="H15" s="120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8" t="s">
        <v>47</v>
      </c>
      <c r="C24" s="119"/>
      <c r="D24" s="119"/>
      <c r="E24" s="119"/>
      <c r="F24" s="119"/>
      <c r="G24" s="119"/>
      <c r="H24" s="120"/>
      <c r="P24" s="45"/>
      <c r="Q24" s="45"/>
      <c r="R24" s="45"/>
    </row>
    <row r="25" spans="2:18">
      <c r="B25" s="123" t="s">
        <v>48</v>
      </c>
      <c r="C25" s="124"/>
      <c r="D25" s="124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3" t="s">
        <v>103</v>
      </c>
      <c r="C26" s="124"/>
      <c r="D26" s="124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3" t="s">
        <v>104</v>
      </c>
      <c r="C27" s="124"/>
      <c r="D27" s="124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3" t="s">
        <v>105</v>
      </c>
      <c r="C28" s="124"/>
      <c r="D28" s="124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1" t="s">
        <v>49</v>
      </c>
      <c r="C29" s="122"/>
      <c r="D29" s="122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3" t="s">
        <v>126</v>
      </c>
      <c r="C32" s="114"/>
      <c r="D32" s="114"/>
      <c r="E32" s="115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>
      <c r="B34" s="37" t="s">
        <v>53</v>
      </c>
      <c r="C34" s="1">
        <v>107</v>
      </c>
      <c r="D34" s="1">
        <v>0</v>
      </c>
      <c r="E34" s="54">
        <f t="shared" ref="E34:E44" si="2">D34/C34</f>
        <v>0</v>
      </c>
    </row>
    <row r="35" spans="2:17">
      <c r="B35" s="37" t="s">
        <v>54</v>
      </c>
      <c r="C35" s="1">
        <v>78</v>
      </c>
      <c r="D35" s="1">
        <v>116</v>
      </c>
      <c r="E35" s="54">
        <f t="shared" si="2"/>
        <v>1.4871794871794872</v>
      </c>
    </row>
    <row r="36" spans="2:17">
      <c r="B36" s="37" t="s">
        <v>55</v>
      </c>
      <c r="C36" s="1">
        <v>107</v>
      </c>
      <c r="D36" s="1">
        <v>162</v>
      </c>
      <c r="E36" s="54">
        <f t="shared" si="2"/>
        <v>1.514018691588785</v>
      </c>
    </row>
    <row r="37" spans="2:17">
      <c r="B37" s="37" t="s">
        <v>56</v>
      </c>
      <c r="C37" s="1">
        <v>45</v>
      </c>
      <c r="D37" s="1">
        <v>74</v>
      </c>
      <c r="E37" s="54">
        <f t="shared" si="2"/>
        <v>1.6444444444444444</v>
      </c>
    </row>
    <row r="38" spans="2:17">
      <c r="B38" s="37" t="s">
        <v>57</v>
      </c>
      <c r="C38" s="1">
        <v>44</v>
      </c>
      <c r="D38" s="1">
        <v>74</v>
      </c>
      <c r="E38" s="54">
        <f t="shared" si="2"/>
        <v>1.6818181818181819</v>
      </c>
    </row>
    <row r="39" spans="2:17">
      <c r="B39" s="37" t="s">
        <v>58</v>
      </c>
      <c r="C39" s="1">
        <v>169</v>
      </c>
      <c r="D39" s="1">
        <v>224</v>
      </c>
      <c r="E39" s="54">
        <f t="shared" si="2"/>
        <v>1.3254437869822486</v>
      </c>
    </row>
    <row r="40" spans="2:17">
      <c r="B40" s="37" t="s">
        <v>59</v>
      </c>
      <c r="C40" s="1">
        <v>76</v>
      </c>
      <c r="D40" s="1">
        <v>112</v>
      </c>
      <c r="E40" s="54">
        <f t="shared" si="2"/>
        <v>1.4736842105263157</v>
      </c>
    </row>
    <row r="41" spans="2:17">
      <c r="B41" s="37" t="s">
        <v>60</v>
      </c>
      <c r="C41" s="1">
        <v>206</v>
      </c>
      <c r="D41" s="1">
        <v>274</v>
      </c>
      <c r="E41" s="54">
        <f t="shared" si="2"/>
        <v>1.3300970873786409</v>
      </c>
    </row>
    <row r="42" spans="2:17">
      <c r="B42" s="37" t="s">
        <v>61</v>
      </c>
      <c r="C42" s="1">
        <v>206</v>
      </c>
      <c r="D42" s="1">
        <v>0</v>
      </c>
      <c r="E42" s="54">
        <f t="shared" si="2"/>
        <v>0</v>
      </c>
    </row>
    <row r="43" spans="2:17">
      <c r="B43" s="37" t="s">
        <v>62</v>
      </c>
      <c r="C43" s="1">
        <v>76</v>
      </c>
      <c r="D43" s="1">
        <v>0</v>
      </c>
      <c r="E43" s="54">
        <f t="shared" si="2"/>
        <v>0</v>
      </c>
    </row>
    <row r="44" spans="2:17">
      <c r="B44" s="55" t="s">
        <v>63</v>
      </c>
      <c r="C44" s="56">
        <v>78</v>
      </c>
      <c r="D44" s="56">
        <v>0</v>
      </c>
      <c r="E44" s="57">
        <f t="shared" si="2"/>
        <v>0</v>
      </c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tabSelected="1"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93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2.418379685610641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8.464328899637243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10.640870616686819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70.495767835550183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132</v>
      </c>
      <c r="R28" s="70">
        <f t="shared" si="4"/>
        <v>4.8801369863013697</v>
      </c>
      <c r="S28" s="70">
        <f t="shared" si="5"/>
        <v>7.9806529625151157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13.040000000000001</v>
      </c>
      <c r="I40" s="59">
        <f t="shared" si="8"/>
        <v>6</v>
      </c>
      <c r="J40" s="59">
        <f t="shared" si="8"/>
        <v>13.754285714285714</v>
      </c>
      <c r="K40" s="59">
        <f t="shared" si="8"/>
        <v>30.982857142857142</v>
      </c>
      <c r="L40" s="59">
        <f t="shared" si="8"/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1654</v>
      </c>
    </row>
    <row r="41" spans="1:20">
      <c r="C41" s="60"/>
      <c r="D41" s="1"/>
      <c r="F41" s="73" t="s">
        <v>92</v>
      </c>
      <c r="G41" s="129">
        <f>SUM(G40:L40)</f>
        <v>89.999999999999986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9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2.8520984575013692E-2</v>
      </c>
      <c r="H46" s="59">
        <f t="shared" si="10"/>
        <v>2.9717161095463653E-2</v>
      </c>
      <c r="I46" s="59">
        <f t="shared" si="10"/>
        <v>1.4933535681920268E-2</v>
      </c>
      <c r="J46" s="59">
        <f t="shared" si="10"/>
        <v>3.2496989558770382E-3</v>
      </c>
      <c r="K46" s="59">
        <f t="shared" si="10"/>
        <v>4.4502925211673046E-2</v>
      </c>
      <c r="L46" s="59">
        <f t="shared" si="10"/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6" t="s">
        <v>123</v>
      </c>
      <c r="I49" s="126"/>
      <c r="J49" s="126"/>
      <c r="K49" s="126"/>
      <c r="L49" s="126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0.35402397260273971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-3.4217281224221185E-2</v>
      </c>
      <c r="H52" s="126"/>
      <c r="I52" s="126"/>
      <c r="J52" s="126"/>
      <c r="K52" s="126"/>
      <c r="L52" s="126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0.55978912053678409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1.41643059490085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6.6100094428706333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1.1331444759206799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9.3484419263456093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2.8328611898017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64.400377714825311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3.1161473087818696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4.6270066100094436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45</v>
      </c>
      <c r="R30" s="70">
        <f t="shared" si="4"/>
        <v>1.4622258326563771</v>
      </c>
      <c r="S30" s="70">
        <f t="shared" si="5"/>
        <v>2.1246458923512748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17</v>
      </c>
      <c r="R31" s="70">
        <f t="shared" si="4"/>
        <v>0.53614947197400487</v>
      </c>
      <c r="S31" s="70">
        <f t="shared" si="5"/>
        <v>0.80264400377714828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38</v>
      </c>
      <c r="R32" s="70">
        <f t="shared" si="4"/>
        <v>1.1697806661251016</v>
      </c>
      <c r="S32" s="70">
        <f t="shared" si="5"/>
        <v>1.7941454202077429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38</v>
      </c>
      <c r="R38" s="70">
        <f t="shared" si="4"/>
        <v>1.6246953696181965</v>
      </c>
      <c r="S38" s="70">
        <f t="shared" si="5"/>
        <v>1.7941454202077429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4</v>
      </c>
      <c r="H40" s="59">
        <f t="shared" si="8"/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2118</v>
      </c>
    </row>
    <row r="41" spans="1:20">
      <c r="C41" s="60"/>
      <c r="D41" s="1"/>
      <c r="F41" s="73" t="s">
        <v>92</v>
      </c>
      <c r="G41" s="129">
        <f>SUM(G40:L40)</f>
        <v>109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0.34411047928513405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4.9971949670263305E-4</v>
      </c>
      <c r="H52" s="126"/>
      <c r="I52" s="126"/>
      <c r="J52" s="126"/>
      <c r="K52" s="126"/>
      <c r="L52" s="126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0.78089317432123828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/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5</v>
      </c>
      <c r="N12" s="19">
        <f t="shared" si="0"/>
        <v>5.5555555555555554</v>
      </c>
      <c r="O12" s="19">
        <f t="shared" si="1"/>
        <v>5</v>
      </c>
      <c r="P12" s="70">
        <f t="shared" si="2"/>
        <v>110</v>
      </c>
      <c r="Q12" s="70">
        <f t="shared" si="3"/>
        <v>70</v>
      </c>
      <c r="R12" s="70">
        <f t="shared" si="4"/>
        <v>1.5918958031837915</v>
      </c>
      <c r="S12" s="70">
        <f t="shared" si="5"/>
        <v>3.2558139534883721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10</v>
      </c>
      <c r="N24" s="19">
        <f t="shared" si="0"/>
        <v>11.111111111111111</v>
      </c>
      <c r="O24" s="19">
        <f t="shared" si="1"/>
        <v>24</v>
      </c>
      <c r="P24" s="70">
        <f t="shared" si="2"/>
        <v>660</v>
      </c>
      <c r="Q24" s="70">
        <f t="shared" si="3"/>
        <v>200</v>
      </c>
      <c r="R24" s="70">
        <f t="shared" si="4"/>
        <v>9.5513748191027492</v>
      </c>
      <c r="S24" s="70">
        <f t="shared" si="5"/>
        <v>9.3023255813953494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28</v>
      </c>
      <c r="N25" s="19">
        <f t="shared" si="0"/>
        <v>31.111111111111111</v>
      </c>
      <c r="O25" s="19">
        <f t="shared" si="1"/>
        <v>25</v>
      </c>
      <c r="P25" s="70">
        <f t="shared" si="2"/>
        <v>1960</v>
      </c>
      <c r="Q25" s="70">
        <f t="shared" si="3"/>
        <v>616</v>
      </c>
      <c r="R25" s="70">
        <f t="shared" si="4"/>
        <v>28.364688856729376</v>
      </c>
      <c r="S25" s="70">
        <f t="shared" si="5"/>
        <v>28.651162790697676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52.222222222222229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54.413892908827791</v>
      </c>
      <c r="S26" s="70">
        <f t="shared" si="5"/>
        <v>48.093023255813954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11.111111111111111</v>
      </c>
      <c r="O34" s="19">
        <f t="shared" si="1"/>
        <v>13</v>
      </c>
      <c r="P34" s="70">
        <f t="shared" si="2"/>
        <v>420</v>
      </c>
      <c r="Q34" s="70">
        <f t="shared" si="3"/>
        <v>230</v>
      </c>
      <c r="R34" s="70">
        <f t="shared" si="4"/>
        <v>6.0781476121562958</v>
      </c>
      <c r="S34" s="70">
        <f t="shared" si="5"/>
        <v>10.697674418604651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2</v>
      </c>
      <c r="H40" s="59">
        <f t="shared" si="8"/>
        <v>6.8553846153846161</v>
      </c>
      <c r="I40" s="59">
        <f t="shared" si="8"/>
        <v>3</v>
      </c>
      <c r="J40" s="59">
        <f t="shared" si="8"/>
        <v>14.14</v>
      </c>
      <c r="K40" s="59">
        <f t="shared" si="8"/>
        <v>32.44</v>
      </c>
      <c r="L40" s="59">
        <f t="shared" si="8"/>
        <v>41.564615384615387</v>
      </c>
      <c r="M40" s="70">
        <f>SUM(M6:M39)</f>
        <v>100</v>
      </c>
      <c r="N40" s="19">
        <f>SUM(N6:N27)</f>
        <v>100</v>
      </c>
      <c r="O40" s="19">
        <f>ROUND(AVERAGEIF(O6:O39,"&gt;0"),0)</f>
        <v>19</v>
      </c>
      <c r="P40" s="70">
        <f>SUM(P6:P39)</f>
        <v>6910</v>
      </c>
      <c r="Q40" s="70">
        <f>SUM(Q6:Q39)</f>
        <v>2150</v>
      </c>
    </row>
    <row r="41" spans="1:20">
      <c r="C41" s="60"/>
      <c r="D41" s="1"/>
      <c r="F41" s="73" t="s">
        <v>92</v>
      </c>
      <c r="G41" s="129">
        <f>SUM(G40:L40)</f>
        <v>100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0.02</v>
      </c>
      <c r="H43" s="74">
        <f>H40/$G$41</f>
        <v>6.855384615384616E-2</v>
      </c>
      <c r="I43" s="74">
        <f t="shared" ref="I43" si="9">I40/$G$41</f>
        <v>0.03</v>
      </c>
      <c r="J43" s="74">
        <f>J40/$G$41</f>
        <v>0.1414</v>
      </c>
      <c r="K43" s="74">
        <f>K40/$G$41</f>
        <v>0.32439999999999997</v>
      </c>
      <c r="L43" s="74">
        <f>L40/$G$41</f>
        <v>0.41564615384615389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3.5175719259187836E-3</v>
      </c>
      <c r="H46" s="59">
        <f t="shared" si="10"/>
        <v>2.082601719082746E-2</v>
      </c>
      <c r="I46" s="59">
        <f t="shared" si="10"/>
        <v>0.13162273900098523</v>
      </c>
      <c r="J46" s="59">
        <f t="shared" si="10"/>
        <v>8.7323174328359718E-2</v>
      </c>
      <c r="K46" s="59">
        <f t="shared" si="10"/>
        <v>1.6127860046073854E-3</v>
      </c>
      <c r="L46" s="59">
        <f t="shared" si="10"/>
        <v>1.7985720677255481E-2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0.31114327062228653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-1.0625141411336858E-2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6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6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0.88025477707006372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zoomScaleNormal="100" workbookViewId="0">
      <selection activeCell="B84" sqref="B84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7" t="s">
        <v>64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1" s="62" customFormat="1" ht="26" customHeight="1">
      <c r="A4" s="128" t="s">
        <v>65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7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7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0.51894135962636223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7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5">
        <v>3</v>
      </c>
      <c r="B9" s="97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5">
        <v>4</v>
      </c>
      <c r="B10" s="97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7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0.62272963155163463</v>
      </c>
      <c r="T11" s="71">
        <f t="shared" si="6"/>
        <v>228.29399999999998</v>
      </c>
    </row>
    <row r="12" spans="1:21" ht="83" customHeight="1">
      <c r="A12" s="14">
        <v>6</v>
      </c>
      <c r="B12" s="97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5">
        <v>7</v>
      </c>
      <c r="B13" s="97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5">
        <v>8</v>
      </c>
      <c r="B14" s="97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7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7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7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5">
        <v>12</v>
      </c>
      <c r="B18" s="97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5">
        <v>13</v>
      </c>
      <c r="B19" s="97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7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5">
        <v>15</v>
      </c>
      <c r="B21" s="97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7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7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7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7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11.41670991177997</v>
      </c>
      <c r="T25" s="71">
        <f t="shared" si="6"/>
        <v>862.94600000000003</v>
      </c>
    </row>
    <row r="26" spans="1:20" ht="151" customHeight="1">
      <c r="A26" s="14">
        <v>20</v>
      </c>
      <c r="B26" s="97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77.633627400103791</v>
      </c>
      <c r="T26" s="71">
        <f t="shared" si="6"/>
        <v>983.05599999999993</v>
      </c>
    </row>
    <row r="27" spans="1:20" ht="173" customHeight="1">
      <c r="A27" s="14">
        <v>21</v>
      </c>
      <c r="B27" s="97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6.2272963155163463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11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239.29699999999997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15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375.45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17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413.49900000000002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19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451.54799999999994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21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489.59699999999998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23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69</v>
      </c>
      <c r="R34" s="70">
        <f t="shared" si="4"/>
        <v>1.8758374274229568</v>
      </c>
      <c r="S34" s="70">
        <f t="shared" si="5"/>
        <v>3.5806953814218994</v>
      </c>
      <c r="T34" s="71">
        <f t="shared" si="6"/>
        <v>527.64599999999996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22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550.66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21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573.67399999999998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21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597.69600000000003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19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619.702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18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642.71600000000001</v>
      </c>
    </row>
    <row r="40" spans="1:20">
      <c r="B40" s="92"/>
      <c r="C40" s="60"/>
      <c r="D40" s="1"/>
      <c r="G40" s="59">
        <f t="shared" ref="G40:L40" si="8">G6*$M$6+G11*$M$11+G12*$M$12+G7*$M$7+G8*$M$8+G9*$M9+G10*$M$10+G13*$M$13+G14*$M$14+G15*$M$15+G16*$M$16+G17*$M$17+G18*$M$18+G19*$M$19+G20*$M$20+G21*$M$21+G22*$M$22+G23*$M$23+G24*$M$24+G25*$M$25+G26*$M$26+G27*$M$27+G28*$M$28+G29*$M$29+G30*$M$30+G31*$M$31+G32*$M$32+G33*$M$33+G34*$M$34+G35*$M$35+G36*$M$36+G37*$M$37+G38*$M$38+G39*$M$39</f>
        <v>1.5</v>
      </c>
      <c r="H40" s="59">
        <f t="shared" si="8"/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1927</v>
      </c>
    </row>
    <row r="41" spans="1:20">
      <c r="C41" s="60"/>
      <c r="D41" s="1"/>
      <c r="F41" s="73" t="s">
        <v>92</v>
      </c>
      <c r="G41" s="129">
        <f>SUM(G40:L40)</f>
        <v>88</v>
      </c>
      <c r="H41" s="129"/>
      <c r="I41" s="129"/>
      <c r="J41" s="129"/>
      <c r="K41" s="129"/>
      <c r="L41" s="129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4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6" t="s">
        <v>123</v>
      </c>
      <c r="I49" s="126"/>
      <c r="J49" s="126"/>
      <c r="K49" s="126"/>
      <c r="L49" s="126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6"/>
      <c r="I50" s="126"/>
      <c r="J50" s="126"/>
      <c r="K50" s="126"/>
      <c r="L50" s="126"/>
      <c r="M50" s="59"/>
    </row>
    <row r="51" spans="1:22" ht="13" customHeight="1">
      <c r="D51" s="1"/>
      <c r="F51" s="80" t="s">
        <v>98</v>
      </c>
      <c r="G51" s="59">
        <f>Q40/P40</f>
        <v>0.28688402560666965</v>
      </c>
      <c r="H51" s="126"/>
      <c r="I51" s="126"/>
      <c r="J51" s="126"/>
      <c r="K51" s="126"/>
      <c r="L51" s="126"/>
      <c r="M51" s="59"/>
      <c r="P51" s="74"/>
    </row>
    <row r="52" spans="1:22">
      <c r="D52" s="1"/>
      <c r="F52" s="80" t="s">
        <v>95</v>
      </c>
      <c r="G52" s="59">
        <f>G50-G51</f>
        <v>-8.0770905901961676E-2</v>
      </c>
      <c r="H52" s="126"/>
      <c r="I52" s="126"/>
      <c r="J52" s="126"/>
      <c r="K52" s="126"/>
      <c r="L52" s="126"/>
      <c r="M52" s="59"/>
      <c r="N52" s="74"/>
      <c r="O52" s="74"/>
      <c r="P52" s="74"/>
      <c r="Q52" s="74"/>
      <c r="R52" s="74"/>
      <c r="S52" s="74"/>
      <c r="T52" s="96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6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6" t="s">
        <v>101</v>
      </c>
      <c r="I55" s="126"/>
      <c r="J55" s="126"/>
      <c r="K55" s="126"/>
      <c r="L55" s="126"/>
      <c r="M55" s="59"/>
      <c r="P55" s="74"/>
    </row>
    <row r="56" spans="1:22">
      <c r="D56" s="1"/>
      <c r="E56" s="60"/>
      <c r="F56" s="75" t="s">
        <v>102</v>
      </c>
      <c r="G56" s="74">
        <f>P40/(G54-Q40)</f>
        <v>0.83203270159791898</v>
      </c>
      <c r="H56" s="126"/>
      <c r="I56" s="126"/>
      <c r="J56" s="126"/>
      <c r="K56" s="126"/>
      <c r="L56" s="126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BPCA_Model_400</vt:lpstr>
      <vt:lpstr>BPCA_Model_500</vt:lpstr>
      <vt:lpstr>BPCA_Model_600</vt:lpstr>
      <vt:lpstr>BPCA_Model_700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2024-04-26T09:54:35Z</dcterms:modified>
  <cp:category/>
  <cp:contentStatus/>
</cp:coreProperties>
</file>