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60" yWindow="480" windowWidth="24720" windowHeight="15520" tabRatio="678"/>
  </bookViews>
  <sheets>
    <sheet name="Summary" sheetId="52" r:id="rId1"/>
    <sheet name="Template_mixA" sheetId="39" r:id="rId2"/>
    <sheet name="Template_mixB" sheetId="45" r:id="rId3"/>
    <sheet name="mixA.sam" sheetId="46" r:id="rId4"/>
    <sheet name="mixB.sam" sheetId="47" r:id="rId5"/>
    <sheet name="DE_A&amp;B" sheetId="43" r:id="rId6"/>
    <sheet name="Quantification" sheetId="49" r:id="rId7"/>
    <sheet name="Sheet2" sheetId="34" r:id="rId8"/>
    <sheet name="Sheet4" sheetId="48" r:id="rId9"/>
    <sheet name="Data" sheetId="50" r:id="rId10"/>
    <sheet name="Sheet1" sheetId="5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8" i="51" l="1"/>
  <c r="Q143" i="51"/>
  <c r="K160" i="51"/>
  <c r="P160" i="51"/>
  <c r="K159" i="51"/>
  <c r="P159" i="51"/>
  <c r="P158" i="51"/>
  <c r="K157" i="51"/>
  <c r="P157" i="51"/>
  <c r="K156" i="51"/>
  <c r="P156" i="51"/>
  <c r="K155" i="51"/>
  <c r="P155" i="51"/>
  <c r="K154" i="51"/>
  <c r="P154" i="51"/>
  <c r="K153" i="51"/>
  <c r="P153" i="51"/>
  <c r="K152" i="51"/>
  <c r="P152" i="51"/>
  <c r="K151" i="51"/>
  <c r="P151" i="51"/>
  <c r="K150" i="51"/>
  <c r="P150" i="51"/>
  <c r="K149" i="51"/>
  <c r="P149" i="51"/>
  <c r="K148" i="51"/>
  <c r="P148" i="51"/>
  <c r="K147" i="51"/>
  <c r="P147" i="51"/>
  <c r="K146" i="51"/>
  <c r="P146" i="51"/>
  <c r="K145" i="51"/>
  <c r="P145" i="51"/>
  <c r="K144" i="51"/>
  <c r="P144" i="51"/>
  <c r="K143" i="51"/>
  <c r="P143" i="51"/>
  <c r="K142" i="51"/>
  <c r="P142" i="51"/>
  <c r="K141" i="51"/>
  <c r="P141" i="51"/>
  <c r="K140" i="51"/>
  <c r="P140" i="51"/>
  <c r="K139" i="51"/>
  <c r="P139" i="51"/>
  <c r="K138" i="51"/>
  <c r="P138" i="51"/>
  <c r="K137" i="51"/>
  <c r="P137" i="51"/>
  <c r="K136" i="51"/>
  <c r="P136" i="51"/>
  <c r="K135" i="51"/>
  <c r="P135" i="51"/>
  <c r="K134" i="51"/>
  <c r="P134" i="51"/>
  <c r="K133" i="51"/>
  <c r="P133" i="51"/>
  <c r="K132" i="51"/>
  <c r="P132" i="51"/>
  <c r="K131" i="51"/>
  <c r="P131" i="51"/>
  <c r="K130" i="51"/>
  <c r="P130" i="51"/>
  <c r="K129" i="51"/>
  <c r="P129" i="51"/>
  <c r="K128" i="51"/>
  <c r="P128" i="51"/>
  <c r="K127" i="51"/>
  <c r="P127" i="51"/>
  <c r="K126" i="51"/>
  <c r="P126" i="51"/>
  <c r="K125" i="51"/>
  <c r="P125" i="51"/>
  <c r="K124" i="51"/>
  <c r="P124" i="51"/>
  <c r="K123" i="51"/>
  <c r="P123" i="51"/>
  <c r="K122" i="51"/>
  <c r="P122" i="51"/>
  <c r="K121" i="51"/>
  <c r="P121" i="51"/>
  <c r="K120" i="51"/>
  <c r="P120" i="51"/>
  <c r="K119" i="51"/>
  <c r="P119" i="51"/>
  <c r="K118" i="51"/>
  <c r="P118" i="51"/>
  <c r="K117" i="51"/>
  <c r="P117" i="51"/>
  <c r="K116" i="51"/>
  <c r="P116" i="51"/>
  <c r="K115" i="51"/>
  <c r="P115" i="51"/>
  <c r="K114" i="51"/>
  <c r="P114" i="51"/>
  <c r="K113" i="51"/>
  <c r="P113" i="51"/>
  <c r="K112" i="51"/>
  <c r="P112" i="51"/>
  <c r="K111" i="51"/>
  <c r="P111" i="51"/>
  <c r="K110" i="51"/>
  <c r="P110" i="51"/>
  <c r="K109" i="51"/>
  <c r="P109" i="51"/>
  <c r="K108" i="51"/>
  <c r="P108" i="51"/>
  <c r="K107" i="51"/>
  <c r="P107" i="51"/>
  <c r="K106" i="51"/>
  <c r="P106" i="51"/>
  <c r="K105" i="51"/>
  <c r="P105" i="51"/>
  <c r="K104" i="51"/>
  <c r="P104" i="51"/>
  <c r="K103" i="51"/>
  <c r="P103" i="51"/>
  <c r="K102" i="51"/>
  <c r="P102" i="51"/>
  <c r="K101" i="51"/>
  <c r="P101" i="51"/>
  <c r="K100" i="51"/>
  <c r="P100" i="51"/>
  <c r="K99" i="51"/>
  <c r="P99" i="51"/>
  <c r="K98" i="51"/>
  <c r="P98" i="51"/>
  <c r="K97" i="51"/>
  <c r="P97" i="51"/>
  <c r="K96" i="51"/>
  <c r="P96" i="51"/>
  <c r="K95" i="51"/>
  <c r="P95" i="51"/>
  <c r="K94" i="51"/>
  <c r="P94" i="51"/>
  <c r="K93" i="51"/>
  <c r="P93" i="51"/>
  <c r="K92" i="51"/>
  <c r="P92" i="51"/>
  <c r="K91" i="51"/>
  <c r="P91" i="51"/>
  <c r="K90" i="51"/>
  <c r="P90" i="51"/>
  <c r="K89" i="51"/>
  <c r="P89" i="51"/>
  <c r="K88" i="51"/>
  <c r="P88" i="51"/>
  <c r="K87" i="51"/>
  <c r="P87" i="51"/>
  <c r="K86" i="51"/>
  <c r="P86" i="51"/>
  <c r="K85" i="51"/>
  <c r="P85" i="51"/>
  <c r="K84" i="51"/>
  <c r="P84" i="51"/>
  <c r="K83" i="51"/>
  <c r="P83" i="51"/>
  <c r="K82" i="51"/>
  <c r="P82" i="51"/>
  <c r="K81" i="51"/>
  <c r="P81" i="51"/>
  <c r="K80" i="51"/>
  <c r="P80" i="51"/>
  <c r="K79" i="51"/>
  <c r="P79" i="51"/>
  <c r="K78" i="51"/>
  <c r="P78" i="51"/>
  <c r="K77" i="51"/>
  <c r="P77" i="51"/>
  <c r="K76" i="51"/>
  <c r="P76" i="51"/>
  <c r="K75" i="51"/>
  <c r="P75" i="51"/>
  <c r="K74" i="51"/>
  <c r="P74" i="51"/>
  <c r="K73" i="51"/>
  <c r="P73" i="51"/>
  <c r="K72" i="51"/>
  <c r="P72" i="51"/>
  <c r="K71" i="51"/>
  <c r="P71" i="51"/>
  <c r="K70" i="51"/>
  <c r="P70" i="51"/>
  <c r="K69" i="51"/>
  <c r="P69" i="51"/>
  <c r="K68" i="51"/>
  <c r="P68" i="51"/>
  <c r="K67" i="51"/>
  <c r="P67" i="51"/>
  <c r="K66" i="51"/>
  <c r="P66" i="51"/>
  <c r="K65" i="51"/>
  <c r="P65" i="51"/>
  <c r="K64" i="51"/>
  <c r="P64" i="51"/>
  <c r="K63" i="51"/>
  <c r="P63" i="51"/>
  <c r="K62" i="51"/>
  <c r="P62" i="51"/>
  <c r="K61" i="51"/>
  <c r="P61" i="51"/>
  <c r="K60" i="51"/>
  <c r="P60" i="51"/>
  <c r="K59" i="51"/>
  <c r="P59" i="51"/>
  <c r="K58" i="51"/>
  <c r="P58" i="51"/>
  <c r="K57" i="51"/>
  <c r="P57" i="51"/>
  <c r="K56" i="51"/>
  <c r="P56" i="51"/>
  <c r="K55" i="51"/>
  <c r="P55" i="51"/>
  <c r="K54" i="51"/>
  <c r="P54" i="51"/>
  <c r="K53" i="51"/>
  <c r="P53" i="51"/>
  <c r="K52" i="51"/>
  <c r="P52" i="51"/>
  <c r="K51" i="51"/>
  <c r="P51" i="51"/>
  <c r="K50" i="51"/>
  <c r="P50" i="51"/>
  <c r="K49" i="51"/>
  <c r="P49" i="51"/>
  <c r="K48" i="51"/>
  <c r="P48" i="51"/>
  <c r="K47" i="51"/>
  <c r="P47" i="51"/>
  <c r="K46" i="51"/>
  <c r="P46" i="51"/>
  <c r="K45" i="51"/>
  <c r="P45" i="51"/>
  <c r="K44" i="51"/>
  <c r="P44" i="51"/>
  <c r="K43" i="51"/>
  <c r="P43" i="51"/>
  <c r="K42" i="51"/>
  <c r="P42" i="51"/>
  <c r="K41" i="51"/>
  <c r="P41" i="51"/>
  <c r="K40" i="51"/>
  <c r="P40" i="51"/>
  <c r="K39" i="51"/>
  <c r="P39" i="51"/>
  <c r="K38" i="51"/>
  <c r="P38" i="51"/>
  <c r="K37" i="51"/>
  <c r="P37" i="51"/>
  <c r="K36" i="51"/>
  <c r="P36" i="51"/>
  <c r="K35" i="51"/>
  <c r="P35" i="51"/>
  <c r="K34" i="51"/>
  <c r="P34" i="51"/>
  <c r="K33" i="51"/>
  <c r="P33" i="51"/>
  <c r="K32" i="51"/>
  <c r="P32" i="51"/>
  <c r="K31" i="51"/>
  <c r="P31" i="51"/>
  <c r="K30" i="51"/>
  <c r="P30" i="51"/>
  <c r="K29" i="51"/>
  <c r="P29" i="51"/>
  <c r="K28" i="51"/>
  <c r="P28" i="51"/>
  <c r="K27" i="51"/>
  <c r="P27" i="51"/>
  <c r="K26" i="51"/>
  <c r="P26" i="51"/>
  <c r="K25" i="51"/>
  <c r="P25" i="51"/>
  <c r="K24" i="51"/>
  <c r="P24" i="51"/>
  <c r="K23" i="51"/>
  <c r="P23" i="51"/>
  <c r="K22" i="51"/>
  <c r="P22" i="51"/>
  <c r="K21" i="51"/>
  <c r="P21" i="51"/>
  <c r="K20" i="51"/>
  <c r="P20" i="51"/>
  <c r="K19" i="51"/>
  <c r="P19" i="51"/>
  <c r="K18" i="51"/>
  <c r="P18" i="51"/>
  <c r="K17" i="51"/>
  <c r="P17" i="51"/>
  <c r="K16" i="51"/>
  <c r="P16" i="51"/>
  <c r="K15" i="51"/>
  <c r="P15" i="51"/>
  <c r="K14" i="51"/>
  <c r="P14" i="51"/>
  <c r="K13" i="51"/>
  <c r="P13" i="51"/>
  <c r="K12" i="51"/>
  <c r="P12" i="51"/>
  <c r="K11" i="51"/>
  <c r="P11" i="51"/>
  <c r="K10" i="51"/>
  <c r="P10" i="51"/>
  <c r="K9" i="51"/>
  <c r="P9" i="51"/>
  <c r="K8" i="51"/>
  <c r="P8" i="51"/>
  <c r="K7" i="51"/>
  <c r="P7" i="51"/>
  <c r="K6" i="51"/>
  <c r="P6" i="51"/>
  <c r="K5" i="51"/>
  <c r="P5" i="51"/>
  <c r="K4" i="51"/>
  <c r="P4" i="51"/>
  <c r="K3" i="51"/>
  <c r="P3" i="51"/>
  <c r="K2" i="51"/>
  <c r="P2" i="51"/>
  <c r="K161" i="51"/>
  <c r="K162" i="51"/>
  <c r="K163" i="51"/>
  <c r="K164" i="51"/>
  <c r="K165" i="51"/>
  <c r="I3" i="51"/>
  <c r="I4" i="51"/>
  <c r="I5" i="51"/>
  <c r="I6" i="51"/>
  <c r="I7" i="51"/>
  <c r="I8" i="51"/>
  <c r="I9" i="51"/>
  <c r="I10" i="51"/>
  <c r="I11" i="51"/>
  <c r="I12" i="51"/>
  <c r="I13" i="51"/>
  <c r="I14" i="51"/>
  <c r="I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41" i="51"/>
  <c r="I42" i="51"/>
  <c r="I43" i="51"/>
  <c r="I44" i="51"/>
  <c r="I45" i="51"/>
  <c r="I46" i="51"/>
  <c r="I47" i="51"/>
  <c r="I48" i="51"/>
  <c r="I49" i="51"/>
  <c r="I50" i="51"/>
  <c r="I51" i="51"/>
  <c r="I52" i="51"/>
  <c r="I53" i="51"/>
  <c r="I54" i="51"/>
  <c r="I55" i="51"/>
  <c r="I56" i="51"/>
  <c r="I57" i="51"/>
  <c r="I58" i="51"/>
  <c r="I59" i="51"/>
  <c r="I60" i="51"/>
  <c r="I61" i="51"/>
  <c r="I62" i="51"/>
  <c r="I63" i="51"/>
  <c r="I64" i="51"/>
  <c r="I65" i="51"/>
  <c r="I66" i="51"/>
  <c r="I67" i="51"/>
  <c r="I68" i="51"/>
  <c r="I69" i="51"/>
  <c r="I70" i="51"/>
  <c r="I71" i="51"/>
  <c r="I72" i="51"/>
  <c r="I73" i="51"/>
  <c r="I74" i="51"/>
  <c r="I75" i="51"/>
  <c r="I76" i="51"/>
  <c r="I77" i="51"/>
  <c r="I78" i="51"/>
  <c r="I79" i="51"/>
  <c r="I80" i="51"/>
  <c r="I81" i="51"/>
  <c r="I82" i="51"/>
  <c r="I83" i="51"/>
  <c r="I84" i="51"/>
  <c r="I85" i="51"/>
  <c r="I86" i="51"/>
  <c r="I87" i="51"/>
  <c r="I88" i="51"/>
  <c r="I89" i="51"/>
  <c r="I90" i="51"/>
  <c r="I91" i="51"/>
  <c r="I92" i="51"/>
  <c r="I93" i="51"/>
  <c r="I94" i="51"/>
  <c r="I95" i="51"/>
  <c r="I96" i="51"/>
  <c r="I97" i="51"/>
  <c r="I98" i="51"/>
  <c r="I99" i="51"/>
  <c r="I100" i="51"/>
  <c r="I101" i="51"/>
  <c r="I102" i="51"/>
  <c r="I103" i="51"/>
  <c r="I104" i="51"/>
  <c r="I105" i="51"/>
  <c r="I10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155" i="51"/>
  <c r="I156" i="51"/>
  <c r="I157" i="51"/>
  <c r="I158" i="51"/>
  <c r="I159" i="51"/>
  <c r="I160" i="51"/>
  <c r="I161" i="51"/>
  <c r="I162" i="51"/>
  <c r="I163" i="51"/>
  <c r="I164" i="51"/>
  <c r="I165" i="51"/>
  <c r="I2" i="51"/>
  <c r="C165" i="51"/>
  <c r="C164" i="51"/>
  <c r="C163" i="51"/>
  <c r="C162" i="51"/>
  <c r="C161" i="51"/>
  <c r="C160" i="51"/>
  <c r="C159" i="51"/>
  <c r="C158" i="51"/>
  <c r="C157" i="51"/>
  <c r="C156" i="51"/>
  <c r="C155" i="51"/>
  <c r="C154" i="51"/>
  <c r="C153" i="51"/>
  <c r="C152" i="51"/>
  <c r="C151" i="51"/>
  <c r="C150" i="51"/>
  <c r="C149" i="51"/>
  <c r="C148" i="51"/>
  <c r="C147" i="51"/>
  <c r="C146" i="51"/>
  <c r="C145" i="51"/>
  <c r="C144" i="51"/>
  <c r="C143" i="51"/>
  <c r="C142" i="51"/>
  <c r="C141" i="51"/>
  <c r="C140" i="51"/>
  <c r="C139" i="51"/>
  <c r="C138" i="51"/>
  <c r="C137" i="51"/>
  <c r="C136" i="51"/>
  <c r="C135" i="51"/>
  <c r="C134" i="51"/>
  <c r="C133" i="51"/>
  <c r="C132" i="51"/>
  <c r="C131" i="51"/>
  <c r="C130" i="51"/>
  <c r="C129" i="51"/>
  <c r="C128" i="51"/>
  <c r="C127" i="51"/>
  <c r="C126" i="51"/>
  <c r="C125" i="51"/>
  <c r="C124" i="51"/>
  <c r="C123" i="51"/>
  <c r="C122" i="51"/>
  <c r="C121" i="51"/>
  <c r="C120" i="51"/>
  <c r="C119" i="51"/>
  <c r="C118" i="51"/>
  <c r="C117" i="51"/>
  <c r="C116" i="51"/>
  <c r="C115" i="51"/>
  <c r="C114" i="51"/>
  <c r="C113" i="51"/>
  <c r="C112" i="51"/>
  <c r="C111" i="51"/>
  <c r="C110" i="51"/>
  <c r="C109" i="51"/>
  <c r="C108" i="51"/>
  <c r="C107" i="51"/>
  <c r="C106" i="51"/>
  <c r="C105" i="51"/>
  <c r="C104" i="51"/>
  <c r="C103" i="51"/>
  <c r="C102" i="51"/>
  <c r="C101" i="51"/>
  <c r="C100" i="51"/>
  <c r="C99" i="51"/>
  <c r="C98" i="51"/>
  <c r="C97" i="51"/>
  <c r="C96" i="51"/>
  <c r="C95" i="51"/>
  <c r="C94" i="51"/>
  <c r="C93" i="51"/>
  <c r="C92" i="51"/>
  <c r="C91" i="51"/>
  <c r="C90" i="51"/>
  <c r="C89" i="51"/>
  <c r="C88" i="51"/>
  <c r="C87" i="51"/>
  <c r="C86" i="51"/>
  <c r="C85" i="51"/>
  <c r="C84" i="51"/>
  <c r="C83" i="51"/>
  <c r="C82" i="51"/>
  <c r="C81" i="51"/>
  <c r="C80" i="51"/>
  <c r="C79" i="51"/>
  <c r="C78" i="51"/>
  <c r="C77" i="51"/>
  <c r="C76" i="51"/>
  <c r="C75" i="51"/>
  <c r="C74" i="51"/>
  <c r="C73" i="51"/>
  <c r="C72" i="51"/>
  <c r="C71" i="51"/>
  <c r="C70" i="51"/>
  <c r="C69" i="51"/>
  <c r="C68" i="51"/>
  <c r="C67" i="51"/>
  <c r="C66" i="51"/>
  <c r="C65" i="51"/>
  <c r="C64" i="51"/>
  <c r="C63" i="51"/>
  <c r="C62" i="51"/>
  <c r="C61" i="51"/>
  <c r="C60" i="51"/>
  <c r="C59" i="51"/>
  <c r="C58" i="51"/>
  <c r="C57" i="51"/>
  <c r="C56" i="51"/>
  <c r="C55" i="51"/>
  <c r="C54" i="51"/>
  <c r="C53" i="51"/>
  <c r="C52" i="51"/>
  <c r="C51" i="51"/>
  <c r="C50" i="51"/>
  <c r="C49" i="51"/>
  <c r="C48" i="51"/>
  <c r="C47" i="51"/>
  <c r="C46" i="51"/>
  <c r="C45" i="51"/>
  <c r="C44" i="51"/>
  <c r="C43" i="51"/>
  <c r="C42" i="51"/>
  <c r="C41" i="51"/>
  <c r="C40" i="51"/>
  <c r="C39" i="51"/>
  <c r="C38" i="51"/>
  <c r="C37" i="51"/>
  <c r="C36" i="51"/>
  <c r="C35" i="51"/>
  <c r="C34" i="51"/>
  <c r="C33" i="51"/>
  <c r="C32" i="51"/>
  <c r="C31" i="51"/>
  <c r="C30" i="51"/>
  <c r="C29" i="51"/>
  <c r="C28" i="51"/>
  <c r="C27" i="51"/>
  <c r="C26" i="51"/>
  <c r="C25" i="51"/>
  <c r="C24" i="51"/>
  <c r="C23" i="51"/>
  <c r="C22" i="51"/>
  <c r="C21" i="51"/>
  <c r="C20" i="51"/>
  <c r="C19" i="51"/>
  <c r="C18" i="51"/>
  <c r="C17" i="51"/>
  <c r="C16" i="51"/>
  <c r="C15" i="51"/>
  <c r="C14" i="51"/>
  <c r="C13" i="51"/>
  <c r="C12" i="51"/>
  <c r="C11" i="51"/>
  <c r="C10" i="51"/>
  <c r="C9" i="51"/>
  <c r="C8" i="51"/>
  <c r="C7" i="51"/>
  <c r="C6" i="51"/>
  <c r="C5" i="51"/>
  <c r="C4" i="51"/>
  <c r="C3" i="51"/>
  <c r="C2" i="51"/>
  <c r="R4" i="43"/>
  <c r="S4" i="43"/>
  <c r="H5" i="43"/>
  <c r="I5" i="43"/>
  <c r="H6" i="43"/>
  <c r="I6" i="43"/>
  <c r="H7" i="43"/>
  <c r="I7" i="43"/>
  <c r="H8" i="43"/>
  <c r="I8" i="43"/>
  <c r="H9" i="43"/>
  <c r="I9" i="43"/>
  <c r="H10" i="43"/>
  <c r="I10" i="43"/>
  <c r="H11" i="43"/>
  <c r="I11" i="43"/>
  <c r="H12" i="43"/>
  <c r="I12" i="43"/>
  <c r="H13" i="43"/>
  <c r="I13" i="43"/>
  <c r="H14" i="43"/>
  <c r="I14" i="43"/>
  <c r="H15" i="43"/>
  <c r="I15" i="43"/>
  <c r="H16" i="43"/>
  <c r="I16" i="43"/>
  <c r="H17" i="43"/>
  <c r="I17" i="43"/>
  <c r="H18" i="43"/>
  <c r="I18" i="43"/>
  <c r="H19" i="43"/>
  <c r="I19" i="43"/>
  <c r="H20" i="43"/>
  <c r="I20" i="43"/>
  <c r="H21" i="43"/>
  <c r="I21" i="43"/>
  <c r="H22" i="43"/>
  <c r="I22" i="43"/>
  <c r="H23" i="43"/>
  <c r="I23" i="43"/>
  <c r="H24" i="43"/>
  <c r="I24" i="43"/>
  <c r="H25" i="43"/>
  <c r="I25" i="43"/>
  <c r="H26" i="43"/>
  <c r="I26" i="43"/>
  <c r="H27" i="43"/>
  <c r="I27" i="43"/>
  <c r="H28" i="43"/>
  <c r="I28" i="43"/>
  <c r="H29" i="43"/>
  <c r="I29" i="43"/>
  <c r="H30" i="43"/>
  <c r="I30" i="43"/>
  <c r="H31" i="43"/>
  <c r="I31" i="43"/>
  <c r="H32" i="43"/>
  <c r="I32" i="43"/>
  <c r="H33" i="43"/>
  <c r="I33" i="43"/>
  <c r="H34" i="43"/>
  <c r="I34" i="43"/>
  <c r="H35" i="43"/>
  <c r="I35" i="43"/>
  <c r="H36" i="43"/>
  <c r="I36" i="43"/>
  <c r="H37" i="43"/>
  <c r="I37" i="43"/>
  <c r="H38" i="43"/>
  <c r="I38" i="43"/>
  <c r="H39" i="43"/>
  <c r="I39" i="43"/>
  <c r="H40" i="43"/>
  <c r="I40" i="43"/>
  <c r="H41" i="43"/>
  <c r="I41" i="43"/>
  <c r="H42" i="43"/>
  <c r="I42" i="43"/>
  <c r="H43" i="43"/>
  <c r="I43" i="43"/>
  <c r="H44" i="43"/>
  <c r="I44" i="43"/>
  <c r="H45" i="43"/>
  <c r="I45" i="43"/>
  <c r="H46" i="43"/>
  <c r="I46" i="43"/>
  <c r="H47" i="43"/>
  <c r="I47" i="43"/>
  <c r="H48" i="43"/>
  <c r="I48" i="43"/>
  <c r="H49" i="43"/>
  <c r="I49" i="43"/>
  <c r="H50" i="43"/>
  <c r="I50" i="43"/>
  <c r="H51" i="43"/>
  <c r="I51" i="43"/>
  <c r="H52" i="43"/>
  <c r="I52" i="43"/>
  <c r="H53" i="43"/>
  <c r="I53" i="43"/>
  <c r="H54" i="43"/>
  <c r="I54" i="43"/>
  <c r="H55" i="43"/>
  <c r="I55" i="43"/>
  <c r="H56" i="43"/>
  <c r="I56" i="43"/>
  <c r="H57" i="43"/>
  <c r="I57" i="43"/>
  <c r="H58" i="43"/>
  <c r="I58" i="43"/>
  <c r="H59" i="43"/>
  <c r="I59" i="43"/>
  <c r="H60" i="43"/>
  <c r="I60" i="43"/>
  <c r="H61" i="43"/>
  <c r="I61" i="43"/>
  <c r="H62" i="43"/>
  <c r="I62" i="43"/>
  <c r="H63" i="43"/>
  <c r="I63" i="43"/>
  <c r="H64" i="43"/>
  <c r="I64" i="43"/>
  <c r="H65" i="43"/>
  <c r="I65" i="43"/>
  <c r="H66" i="43"/>
  <c r="I66" i="43"/>
  <c r="H67" i="43"/>
  <c r="I67" i="43"/>
  <c r="H68" i="43"/>
  <c r="I68" i="43"/>
  <c r="H69" i="43"/>
  <c r="I69" i="43"/>
  <c r="H70" i="43"/>
  <c r="I70" i="43"/>
  <c r="H71" i="43"/>
  <c r="I71" i="43"/>
  <c r="H72" i="43"/>
  <c r="I72" i="43"/>
  <c r="H73" i="43"/>
  <c r="I73" i="43"/>
  <c r="H74" i="43"/>
  <c r="I74" i="43"/>
  <c r="H75" i="43"/>
  <c r="I75" i="43"/>
  <c r="H76" i="43"/>
  <c r="I76" i="43"/>
  <c r="H77" i="43"/>
  <c r="I77" i="43"/>
  <c r="H78" i="43"/>
  <c r="I78" i="43"/>
  <c r="H79" i="43"/>
  <c r="I79" i="43"/>
  <c r="H80" i="43"/>
  <c r="I80" i="43"/>
  <c r="H81" i="43"/>
  <c r="I81" i="43"/>
  <c r="H4" i="43"/>
  <c r="I4" i="43"/>
  <c r="N65" i="43"/>
  <c r="N66" i="43"/>
  <c r="N67" i="43"/>
  <c r="N68" i="43"/>
  <c r="N69" i="43"/>
  <c r="N70" i="43"/>
  <c r="N71" i="43"/>
  <c r="N72" i="43"/>
  <c r="N73" i="43"/>
  <c r="N74" i="43"/>
  <c r="N75" i="43"/>
  <c r="N76" i="43"/>
  <c r="N77" i="43"/>
  <c r="N78" i="43"/>
  <c r="N79" i="43"/>
  <c r="N80" i="43"/>
  <c r="N81" i="43"/>
  <c r="N82" i="43"/>
  <c r="N83" i="43"/>
  <c r="N84" i="43"/>
  <c r="N85" i="43"/>
  <c r="N86" i="43"/>
  <c r="N87" i="43"/>
  <c r="N88" i="43"/>
  <c r="N89" i="43"/>
  <c r="N90" i="43"/>
  <c r="N91" i="43"/>
  <c r="N92" i="43"/>
  <c r="N93" i="43"/>
  <c r="N94" i="43"/>
  <c r="N95" i="43"/>
  <c r="N96" i="43"/>
  <c r="N97" i="43"/>
  <c r="N98" i="43"/>
  <c r="N99" i="43"/>
  <c r="N100" i="43"/>
  <c r="N101" i="43"/>
  <c r="N102" i="43"/>
  <c r="N103" i="43"/>
  <c r="N104" i="43"/>
  <c r="N105" i="43"/>
  <c r="N106" i="43"/>
  <c r="N107" i="43"/>
  <c r="N108" i="43"/>
  <c r="N109" i="43"/>
  <c r="N110" i="43"/>
  <c r="N111" i="43"/>
  <c r="N112" i="43"/>
  <c r="N113" i="43"/>
  <c r="N114" i="43"/>
  <c r="N115" i="43"/>
  <c r="N116" i="43"/>
  <c r="N117" i="43"/>
  <c r="N118" i="43"/>
  <c r="N119" i="43"/>
  <c r="N120" i="43"/>
  <c r="N121" i="43"/>
  <c r="N122" i="43"/>
  <c r="N123" i="43"/>
  <c r="N124" i="43"/>
  <c r="N125" i="43"/>
  <c r="N126" i="43"/>
  <c r="N127" i="43"/>
  <c r="N128" i="43"/>
  <c r="N129" i="43"/>
  <c r="N130" i="43"/>
  <c r="N131" i="43"/>
  <c r="N132" i="43"/>
  <c r="N133" i="43"/>
  <c r="N134" i="43"/>
  <c r="N135" i="43"/>
  <c r="N136" i="43"/>
  <c r="N137" i="43"/>
  <c r="N138" i="43"/>
  <c r="N139" i="43"/>
  <c r="N140" i="43"/>
  <c r="N141" i="43"/>
  <c r="N142" i="43"/>
  <c r="N143" i="43"/>
  <c r="N144" i="43"/>
  <c r="N145" i="43"/>
  <c r="N146" i="43"/>
  <c r="N147" i="43"/>
  <c r="N148" i="43"/>
  <c r="N149" i="43"/>
  <c r="N150" i="43"/>
  <c r="N151" i="43"/>
  <c r="N152" i="43"/>
  <c r="N153" i="43"/>
  <c r="N154" i="43"/>
  <c r="N155" i="43"/>
  <c r="N156" i="43"/>
  <c r="N157" i="43"/>
  <c r="N158" i="43"/>
  <c r="N159" i="43"/>
  <c r="N160" i="43"/>
  <c r="N161" i="43"/>
  <c r="N162" i="43"/>
  <c r="N163" i="43"/>
  <c r="N164" i="43"/>
  <c r="N165" i="43"/>
  <c r="N166" i="43"/>
  <c r="N167" i="43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N45" i="43"/>
  <c r="N46" i="43"/>
  <c r="N47" i="43"/>
  <c r="N48" i="43"/>
  <c r="N49" i="43"/>
  <c r="N50" i="43"/>
  <c r="N51" i="43"/>
  <c r="N52" i="43"/>
  <c r="N53" i="43"/>
  <c r="N54" i="43"/>
  <c r="N55" i="43"/>
  <c r="N56" i="43"/>
  <c r="N57" i="43"/>
  <c r="N58" i="43"/>
  <c r="N59" i="43"/>
  <c r="N60" i="43"/>
  <c r="N61" i="43"/>
  <c r="N62" i="43"/>
  <c r="N63" i="43"/>
  <c r="N6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D39" i="43"/>
  <c r="D40" i="43"/>
  <c r="D41" i="43"/>
  <c r="D42" i="43"/>
  <c r="D43" i="43"/>
  <c r="D44" i="43"/>
  <c r="D45" i="43"/>
  <c r="D46" i="43"/>
  <c r="D47" i="43"/>
  <c r="D48" i="43"/>
  <c r="D49" i="43"/>
  <c r="D50" i="43"/>
  <c r="D51" i="43"/>
  <c r="D52" i="43"/>
  <c r="D53" i="43"/>
  <c r="D54" i="43"/>
  <c r="D55" i="43"/>
  <c r="D56" i="43"/>
  <c r="D57" i="43"/>
  <c r="D58" i="43"/>
  <c r="D59" i="43"/>
  <c r="D60" i="43"/>
  <c r="D61" i="43"/>
  <c r="D62" i="43"/>
  <c r="D63" i="43"/>
  <c r="D64" i="43"/>
  <c r="D65" i="43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D79" i="43"/>
  <c r="D80" i="43"/>
  <c r="D81" i="43"/>
  <c r="D4" i="43"/>
  <c r="S4" i="50"/>
  <c r="S5" i="50"/>
  <c r="S6" i="50"/>
  <c r="S7" i="50"/>
  <c r="S8" i="50"/>
  <c r="S9" i="50"/>
  <c r="S10" i="50"/>
  <c r="S11" i="50"/>
  <c r="S12" i="50"/>
  <c r="S13" i="50"/>
  <c r="S14" i="50"/>
  <c r="S15" i="50"/>
  <c r="S16" i="50"/>
  <c r="S17" i="50"/>
  <c r="S18" i="50"/>
  <c r="S19" i="50"/>
  <c r="S20" i="50"/>
  <c r="S21" i="50"/>
  <c r="S22" i="50"/>
  <c r="S23" i="50"/>
  <c r="S24" i="50"/>
  <c r="S25" i="50"/>
  <c r="S26" i="50"/>
  <c r="S27" i="50"/>
  <c r="S28" i="50"/>
  <c r="S29" i="50"/>
  <c r="S30" i="50"/>
  <c r="S31" i="50"/>
  <c r="S32" i="50"/>
  <c r="S33" i="50"/>
  <c r="S34" i="50"/>
  <c r="S35" i="50"/>
  <c r="S36" i="50"/>
  <c r="S37" i="50"/>
  <c r="S38" i="50"/>
  <c r="S39" i="50"/>
  <c r="S40" i="50"/>
  <c r="S41" i="50"/>
  <c r="S42" i="50"/>
  <c r="S43" i="50"/>
  <c r="S44" i="50"/>
  <c r="S45" i="50"/>
  <c r="S46" i="50"/>
  <c r="S47" i="50"/>
  <c r="S48" i="50"/>
  <c r="S49" i="50"/>
  <c r="S50" i="50"/>
  <c r="S51" i="50"/>
  <c r="S52" i="50"/>
  <c r="S53" i="50"/>
  <c r="S54" i="50"/>
  <c r="S55" i="50"/>
  <c r="S56" i="50"/>
  <c r="S57" i="50"/>
  <c r="S58" i="50"/>
  <c r="S59" i="50"/>
  <c r="S60" i="50"/>
  <c r="S61" i="50"/>
  <c r="S62" i="50"/>
  <c r="S63" i="50"/>
  <c r="S64" i="50"/>
  <c r="S65" i="50"/>
  <c r="S66" i="50"/>
  <c r="S67" i="50"/>
  <c r="S68" i="50"/>
  <c r="S69" i="50"/>
  <c r="S70" i="50"/>
  <c r="S71" i="50"/>
  <c r="S72" i="50"/>
  <c r="S73" i="50"/>
  <c r="S74" i="50"/>
  <c r="S75" i="50"/>
  <c r="S76" i="50"/>
  <c r="S77" i="50"/>
  <c r="S78" i="50"/>
  <c r="S79" i="50"/>
  <c r="S80" i="50"/>
  <c r="S3" i="50"/>
  <c r="G156" i="49"/>
  <c r="I156" i="49"/>
  <c r="J156" i="49"/>
  <c r="H156" i="49"/>
  <c r="K156" i="49"/>
  <c r="M156" i="49"/>
  <c r="O156" i="49"/>
  <c r="G117" i="49"/>
  <c r="I117" i="49"/>
  <c r="J117" i="49"/>
  <c r="H117" i="49"/>
  <c r="K117" i="49"/>
  <c r="M117" i="49"/>
  <c r="O117" i="49"/>
  <c r="AU105" i="49"/>
  <c r="G105" i="49"/>
  <c r="I105" i="49"/>
  <c r="J105" i="49"/>
  <c r="H105" i="49"/>
  <c r="K105" i="49"/>
  <c r="M105" i="49"/>
  <c r="O105" i="49"/>
  <c r="W105" i="49"/>
  <c r="X105" i="49"/>
  <c r="Q105" i="49"/>
  <c r="R105" i="49"/>
  <c r="G95" i="49"/>
  <c r="I95" i="49"/>
  <c r="J95" i="49"/>
  <c r="H95" i="49"/>
  <c r="K95" i="49"/>
  <c r="M95" i="49"/>
  <c r="O95" i="49"/>
  <c r="Q95" i="49"/>
  <c r="R95" i="49"/>
  <c r="G96" i="49"/>
  <c r="I96" i="49"/>
  <c r="J96" i="49"/>
  <c r="H96" i="49"/>
  <c r="K96" i="49"/>
  <c r="M96" i="49"/>
  <c r="O96" i="49"/>
  <c r="G91" i="49"/>
  <c r="I91" i="49"/>
  <c r="J91" i="49"/>
  <c r="H91" i="49"/>
  <c r="K91" i="49"/>
  <c r="M91" i="49"/>
  <c r="O91" i="49"/>
  <c r="G73" i="49"/>
  <c r="I73" i="49"/>
  <c r="J73" i="49"/>
  <c r="H73" i="49"/>
  <c r="K73" i="49"/>
  <c r="M73" i="49"/>
  <c r="O73" i="49"/>
  <c r="G10" i="49"/>
  <c r="I10" i="49"/>
  <c r="J10" i="49"/>
  <c r="H10" i="49"/>
  <c r="K10" i="49"/>
  <c r="M10" i="49"/>
  <c r="O10" i="49"/>
  <c r="W10" i="49"/>
  <c r="X10" i="49"/>
  <c r="AP14" i="49"/>
  <c r="AU14" i="49"/>
  <c r="AP15" i="49"/>
  <c r="AP13" i="49"/>
  <c r="AP12" i="49"/>
  <c r="AP11" i="49"/>
  <c r="AP10" i="49"/>
  <c r="AP9" i="49"/>
  <c r="AP8" i="49"/>
  <c r="AP7" i="49"/>
  <c r="AP6" i="49"/>
  <c r="AP5" i="49"/>
  <c r="AP4" i="49"/>
  <c r="AP16" i="49"/>
  <c r="AI16" i="49"/>
  <c r="AJ16" i="49"/>
  <c r="AI15" i="49"/>
  <c r="AJ15" i="49"/>
  <c r="AI13" i="49"/>
  <c r="AJ13" i="49"/>
  <c r="AI12" i="49"/>
  <c r="AJ12" i="49"/>
  <c r="AI11" i="49"/>
  <c r="AJ11" i="49"/>
  <c r="AI10" i="49"/>
  <c r="AJ10" i="49"/>
  <c r="AI9" i="49"/>
  <c r="AJ9" i="49"/>
  <c r="AI8" i="49"/>
  <c r="AJ8" i="49"/>
  <c r="AI7" i="49"/>
  <c r="AJ7" i="49"/>
  <c r="AI6" i="49"/>
  <c r="AJ6" i="49"/>
  <c r="AI5" i="49"/>
  <c r="AJ5" i="49"/>
  <c r="AI4" i="49"/>
  <c r="AJ4" i="49"/>
  <c r="AP17" i="49"/>
  <c r="AI17" i="49"/>
  <c r="AJ17" i="49"/>
  <c r="AU18" i="49"/>
  <c r="AP19" i="49"/>
  <c r="AI19" i="49"/>
  <c r="AJ19" i="49"/>
  <c r="AU17" i="49"/>
  <c r="AU16" i="49"/>
  <c r="AU15" i="49"/>
  <c r="AU13" i="49"/>
  <c r="AU12" i="49"/>
  <c r="AU11" i="49"/>
  <c r="AU10" i="49"/>
  <c r="AU9" i="49"/>
  <c r="AU8" i="49"/>
  <c r="AU7" i="49"/>
  <c r="AU6" i="49"/>
  <c r="AU5" i="49"/>
  <c r="AU4" i="49"/>
  <c r="AP18" i="49"/>
  <c r="AU19" i="49"/>
  <c r="AC19" i="49"/>
  <c r="AD19" i="49"/>
  <c r="AC18" i="49"/>
  <c r="AD18" i="49"/>
  <c r="AC17" i="49"/>
  <c r="AD17" i="49"/>
  <c r="AC16" i="49"/>
  <c r="AD16" i="49"/>
  <c r="AC15" i="49"/>
  <c r="AD15" i="49"/>
  <c r="AC14" i="49"/>
  <c r="AD14" i="49"/>
  <c r="AC13" i="49"/>
  <c r="AD13" i="49"/>
  <c r="AC12" i="49"/>
  <c r="AD12" i="49"/>
  <c r="AC11" i="49"/>
  <c r="AD11" i="49"/>
  <c r="AC10" i="49"/>
  <c r="AD10" i="49"/>
  <c r="AC9" i="49"/>
  <c r="AD9" i="49"/>
  <c r="AC8" i="49"/>
  <c r="AD8" i="49"/>
  <c r="AC7" i="49"/>
  <c r="AD7" i="49"/>
  <c r="AC6" i="49"/>
  <c r="AD6" i="49"/>
  <c r="AC5" i="49"/>
  <c r="AD5" i="49"/>
  <c r="AC4" i="49"/>
  <c r="AD4" i="49"/>
  <c r="AC20" i="49"/>
  <c r="AD20" i="49"/>
  <c r="AP20" i="49"/>
  <c r="G20" i="49"/>
  <c r="I20" i="49"/>
  <c r="J20" i="49"/>
  <c r="H20" i="49"/>
  <c r="K20" i="49"/>
  <c r="M20" i="49"/>
  <c r="O20" i="49"/>
  <c r="W20" i="49"/>
  <c r="X20" i="49"/>
  <c r="AC21" i="49"/>
  <c r="AD21" i="49"/>
  <c r="AP21" i="49"/>
  <c r="G21" i="49"/>
  <c r="I21" i="49"/>
  <c r="J21" i="49"/>
  <c r="H21" i="49"/>
  <c r="K21" i="49"/>
  <c r="M21" i="49"/>
  <c r="O21" i="49"/>
  <c r="W21" i="49"/>
  <c r="X21" i="49"/>
  <c r="AC22" i="49"/>
  <c r="AD22" i="49"/>
  <c r="AP22" i="49"/>
  <c r="G22" i="49"/>
  <c r="I22" i="49"/>
  <c r="J22" i="49"/>
  <c r="H22" i="49"/>
  <c r="K22" i="49"/>
  <c r="M22" i="49"/>
  <c r="O22" i="49"/>
  <c r="W22" i="49"/>
  <c r="X22" i="49"/>
  <c r="AP23" i="49"/>
  <c r="AI23" i="49"/>
  <c r="AJ23" i="49"/>
  <c r="G23" i="49"/>
  <c r="I23" i="49"/>
  <c r="J23" i="49"/>
  <c r="H23" i="49"/>
  <c r="K23" i="49"/>
  <c r="M23" i="49"/>
  <c r="O23" i="49"/>
  <c r="W23" i="49"/>
  <c r="X23" i="49"/>
  <c r="AP24" i="49"/>
  <c r="AI24" i="49"/>
  <c r="AJ24" i="49"/>
  <c r="AP25" i="49"/>
  <c r="AI25" i="49"/>
  <c r="AJ25" i="49"/>
  <c r="AU24" i="49"/>
  <c r="AU25" i="49"/>
  <c r="AU23" i="49"/>
  <c r="AC25" i="49"/>
  <c r="AD25" i="49"/>
  <c r="AC24" i="49"/>
  <c r="AD24" i="49"/>
  <c r="AC23" i="49"/>
  <c r="AD23" i="49"/>
  <c r="AC26" i="49"/>
  <c r="AD26" i="49"/>
  <c r="AP26" i="49"/>
  <c r="AC27" i="49"/>
  <c r="AD27" i="49"/>
  <c r="AP27" i="49"/>
  <c r="G27" i="49"/>
  <c r="I27" i="49"/>
  <c r="J27" i="49"/>
  <c r="H27" i="49"/>
  <c r="K27" i="49"/>
  <c r="M27" i="49"/>
  <c r="O27" i="49"/>
  <c r="W27" i="49"/>
  <c r="X27" i="49"/>
  <c r="G28" i="49"/>
  <c r="I28" i="49"/>
  <c r="J28" i="49"/>
  <c r="H28" i="49"/>
  <c r="K28" i="49"/>
  <c r="M28" i="49"/>
  <c r="O28" i="49"/>
  <c r="W28" i="49"/>
  <c r="X28" i="49"/>
  <c r="AC28" i="49"/>
  <c r="AD28" i="49"/>
  <c r="AP28" i="49"/>
  <c r="AP29" i="49"/>
  <c r="AI29" i="49"/>
  <c r="AJ29" i="49"/>
  <c r="AU29" i="49"/>
  <c r="AC29" i="49"/>
  <c r="AD29" i="49"/>
  <c r="G29" i="49"/>
  <c r="I29" i="49"/>
  <c r="J29" i="49"/>
  <c r="H29" i="49"/>
  <c r="K29" i="49"/>
  <c r="M29" i="49"/>
  <c r="O29" i="49"/>
  <c r="W29" i="49"/>
  <c r="X29" i="49"/>
  <c r="G30" i="49"/>
  <c r="I30" i="49"/>
  <c r="J30" i="49"/>
  <c r="H30" i="49"/>
  <c r="K30" i="49"/>
  <c r="M30" i="49"/>
  <c r="O30" i="49"/>
  <c r="W30" i="49"/>
  <c r="X30" i="49"/>
  <c r="AC30" i="49"/>
  <c r="AD30" i="49"/>
  <c r="AP30" i="49"/>
  <c r="AP31" i="49"/>
  <c r="AI31" i="49"/>
  <c r="AJ31" i="49"/>
  <c r="AU31" i="49"/>
  <c r="AC31" i="49"/>
  <c r="AD31" i="49"/>
  <c r="AP33" i="49"/>
  <c r="AC33" i="49"/>
  <c r="AD33" i="49"/>
  <c r="AP32" i="49"/>
  <c r="AC32" i="49"/>
  <c r="AD32" i="49"/>
  <c r="G32" i="49"/>
  <c r="I32" i="49"/>
  <c r="J32" i="49"/>
  <c r="H32" i="49"/>
  <c r="K32" i="49"/>
  <c r="M32" i="49"/>
  <c r="O32" i="49"/>
  <c r="W32" i="49"/>
  <c r="X32" i="49"/>
  <c r="AC34" i="49"/>
  <c r="AD34" i="49"/>
  <c r="AP34" i="49"/>
  <c r="G34" i="49"/>
  <c r="I34" i="49"/>
  <c r="J34" i="49"/>
  <c r="H34" i="49"/>
  <c r="K34" i="49"/>
  <c r="M34" i="49"/>
  <c r="O34" i="49"/>
  <c r="W34" i="49"/>
  <c r="X34" i="49"/>
  <c r="G33" i="49"/>
  <c r="I33" i="49"/>
  <c r="J33" i="49"/>
  <c r="H33" i="49"/>
  <c r="K33" i="49"/>
  <c r="M33" i="49"/>
  <c r="O33" i="49"/>
  <c r="W33" i="49"/>
  <c r="X33" i="49"/>
  <c r="G31" i="49"/>
  <c r="I31" i="49"/>
  <c r="J31" i="49"/>
  <c r="H31" i="49"/>
  <c r="K31" i="49"/>
  <c r="M31" i="49"/>
  <c r="O31" i="49"/>
  <c r="W31" i="49"/>
  <c r="X31" i="49"/>
  <c r="G26" i="49"/>
  <c r="I26" i="49"/>
  <c r="J26" i="49"/>
  <c r="H26" i="49"/>
  <c r="K26" i="49"/>
  <c r="M26" i="49"/>
  <c r="O26" i="49"/>
  <c r="W26" i="49"/>
  <c r="X26" i="49"/>
  <c r="G25" i="49"/>
  <c r="I25" i="49"/>
  <c r="J25" i="49"/>
  <c r="H25" i="49"/>
  <c r="K25" i="49"/>
  <c r="M25" i="49"/>
  <c r="O25" i="49"/>
  <c r="W25" i="49"/>
  <c r="X25" i="49"/>
  <c r="G24" i="49"/>
  <c r="I24" i="49"/>
  <c r="J24" i="49"/>
  <c r="H24" i="49"/>
  <c r="K24" i="49"/>
  <c r="M24" i="49"/>
  <c r="O24" i="49"/>
  <c r="W24" i="49"/>
  <c r="X24" i="49"/>
  <c r="G19" i="49"/>
  <c r="I19" i="49"/>
  <c r="J19" i="49"/>
  <c r="H19" i="49"/>
  <c r="K19" i="49"/>
  <c r="M19" i="49"/>
  <c r="O19" i="49"/>
  <c r="W19" i="49"/>
  <c r="X19" i="49"/>
  <c r="G18" i="49"/>
  <c r="I18" i="49"/>
  <c r="J18" i="49"/>
  <c r="H18" i="49"/>
  <c r="K18" i="49"/>
  <c r="M18" i="49"/>
  <c r="O18" i="49"/>
  <c r="W18" i="49"/>
  <c r="X18" i="49"/>
  <c r="G17" i="49"/>
  <c r="I17" i="49"/>
  <c r="J17" i="49"/>
  <c r="H17" i="49"/>
  <c r="K17" i="49"/>
  <c r="M17" i="49"/>
  <c r="O17" i="49"/>
  <c r="W17" i="49"/>
  <c r="X17" i="49"/>
  <c r="G16" i="49"/>
  <c r="I16" i="49"/>
  <c r="J16" i="49"/>
  <c r="H16" i="49"/>
  <c r="K16" i="49"/>
  <c r="M16" i="49"/>
  <c r="O16" i="49"/>
  <c r="W16" i="49"/>
  <c r="X16" i="49"/>
  <c r="G15" i="49"/>
  <c r="I15" i="49"/>
  <c r="J15" i="49"/>
  <c r="H15" i="49"/>
  <c r="K15" i="49"/>
  <c r="M15" i="49"/>
  <c r="O15" i="49"/>
  <c r="W15" i="49"/>
  <c r="X15" i="49"/>
  <c r="G14" i="49"/>
  <c r="I14" i="49"/>
  <c r="J14" i="49"/>
  <c r="H14" i="49"/>
  <c r="K14" i="49"/>
  <c r="M14" i="49"/>
  <c r="O14" i="49"/>
  <c r="W14" i="49"/>
  <c r="X14" i="49"/>
  <c r="G13" i="49"/>
  <c r="I13" i="49"/>
  <c r="J13" i="49"/>
  <c r="H13" i="49"/>
  <c r="K13" i="49"/>
  <c r="M13" i="49"/>
  <c r="O13" i="49"/>
  <c r="W13" i="49"/>
  <c r="X13" i="49"/>
  <c r="G12" i="49"/>
  <c r="I12" i="49"/>
  <c r="J12" i="49"/>
  <c r="H12" i="49"/>
  <c r="K12" i="49"/>
  <c r="M12" i="49"/>
  <c r="O12" i="49"/>
  <c r="W12" i="49"/>
  <c r="X12" i="49"/>
  <c r="G11" i="49"/>
  <c r="I11" i="49"/>
  <c r="J11" i="49"/>
  <c r="H11" i="49"/>
  <c r="K11" i="49"/>
  <c r="M11" i="49"/>
  <c r="O11" i="49"/>
  <c r="W11" i="49"/>
  <c r="X11" i="49"/>
  <c r="G9" i="49"/>
  <c r="I9" i="49"/>
  <c r="J9" i="49"/>
  <c r="H9" i="49"/>
  <c r="K9" i="49"/>
  <c r="M9" i="49"/>
  <c r="O9" i="49"/>
  <c r="W9" i="49"/>
  <c r="X9" i="49"/>
  <c r="G8" i="49"/>
  <c r="I8" i="49"/>
  <c r="J8" i="49"/>
  <c r="H8" i="49"/>
  <c r="K8" i="49"/>
  <c r="M8" i="49"/>
  <c r="O8" i="49"/>
  <c r="W8" i="49"/>
  <c r="X8" i="49"/>
  <c r="G7" i="49"/>
  <c r="I7" i="49"/>
  <c r="J7" i="49"/>
  <c r="H7" i="49"/>
  <c r="K7" i="49"/>
  <c r="M7" i="49"/>
  <c r="O7" i="49"/>
  <c r="W7" i="49"/>
  <c r="X7" i="49"/>
  <c r="G6" i="49"/>
  <c r="I6" i="49"/>
  <c r="J6" i="49"/>
  <c r="H6" i="49"/>
  <c r="K6" i="49"/>
  <c r="M6" i="49"/>
  <c r="O6" i="49"/>
  <c r="W6" i="49"/>
  <c r="X6" i="49"/>
  <c r="G5" i="49"/>
  <c r="I5" i="49"/>
  <c r="J5" i="49"/>
  <c r="H5" i="49"/>
  <c r="K5" i="49"/>
  <c r="M5" i="49"/>
  <c r="O5" i="49"/>
  <c r="W5" i="49"/>
  <c r="X5" i="49"/>
  <c r="G4" i="49"/>
  <c r="I4" i="49"/>
  <c r="J4" i="49"/>
  <c r="H4" i="49"/>
  <c r="K4" i="49"/>
  <c r="M4" i="49"/>
  <c r="O4" i="49"/>
  <c r="W4" i="49"/>
  <c r="X4" i="49"/>
  <c r="AU36" i="49"/>
  <c r="AP36" i="49"/>
  <c r="AP35" i="49"/>
  <c r="G37" i="49"/>
  <c r="I37" i="49"/>
  <c r="J37" i="49"/>
  <c r="H37" i="49"/>
  <c r="K37" i="49"/>
  <c r="M37" i="49"/>
  <c r="O37" i="49"/>
  <c r="W37" i="49"/>
  <c r="X37" i="49"/>
  <c r="AU38" i="49"/>
  <c r="AP38" i="49"/>
  <c r="AC38" i="49"/>
  <c r="AD38" i="49"/>
  <c r="G38" i="49"/>
  <c r="I38" i="49"/>
  <c r="J38" i="49"/>
  <c r="H38" i="49"/>
  <c r="K38" i="49"/>
  <c r="M38" i="49"/>
  <c r="O38" i="49"/>
  <c r="W38" i="49"/>
  <c r="X38" i="49"/>
  <c r="AC36" i="49"/>
  <c r="AD36" i="49"/>
  <c r="G36" i="49"/>
  <c r="I36" i="49"/>
  <c r="J36" i="49"/>
  <c r="H36" i="49"/>
  <c r="K36" i="49"/>
  <c r="M36" i="49"/>
  <c r="O36" i="49"/>
  <c r="W36" i="49"/>
  <c r="X36" i="49"/>
  <c r="AC35" i="49"/>
  <c r="AD35" i="49"/>
  <c r="G35" i="49"/>
  <c r="I35" i="49"/>
  <c r="J35" i="49"/>
  <c r="H35" i="49"/>
  <c r="K35" i="49"/>
  <c r="M35" i="49"/>
  <c r="O35" i="49"/>
  <c r="W35" i="49"/>
  <c r="X35" i="49"/>
  <c r="AP40" i="49"/>
  <c r="AC40" i="49"/>
  <c r="AD40" i="49"/>
  <c r="G40" i="49"/>
  <c r="I40" i="49"/>
  <c r="J40" i="49"/>
  <c r="H40" i="49"/>
  <c r="K40" i="49"/>
  <c r="M40" i="49"/>
  <c r="O40" i="49"/>
  <c r="W40" i="49"/>
  <c r="X40" i="49"/>
  <c r="AP42" i="49"/>
  <c r="AU42" i="49"/>
  <c r="AC42" i="49"/>
  <c r="AD42" i="49"/>
  <c r="G42" i="49"/>
  <c r="I42" i="49"/>
  <c r="J42" i="49"/>
  <c r="H42" i="49"/>
  <c r="K42" i="49"/>
  <c r="M42" i="49"/>
  <c r="O42" i="49"/>
  <c r="W42" i="49"/>
  <c r="X42" i="49"/>
  <c r="G43" i="49"/>
  <c r="I43" i="49"/>
  <c r="J43" i="49"/>
  <c r="H43" i="49"/>
  <c r="K43" i="49"/>
  <c r="M43" i="49"/>
  <c r="O43" i="49"/>
  <c r="W43" i="49"/>
  <c r="X43" i="49"/>
  <c r="AU44" i="49"/>
  <c r="AP44" i="49"/>
  <c r="AC44" i="49"/>
  <c r="AD44" i="49"/>
  <c r="G44" i="49"/>
  <c r="I44" i="49"/>
  <c r="J44" i="49"/>
  <c r="H44" i="49"/>
  <c r="K44" i="49"/>
  <c r="M44" i="49"/>
  <c r="O44" i="49"/>
  <c r="W44" i="49"/>
  <c r="X44" i="49"/>
  <c r="G46" i="49"/>
  <c r="I46" i="49"/>
  <c r="J46" i="49"/>
  <c r="H46" i="49"/>
  <c r="K46" i="49"/>
  <c r="M46" i="49"/>
  <c r="O46" i="49"/>
  <c r="W46" i="49"/>
  <c r="X46" i="49"/>
  <c r="AU46" i="49"/>
  <c r="AP46" i="49"/>
  <c r="AC46" i="49"/>
  <c r="AD46" i="49"/>
  <c r="G48" i="49"/>
  <c r="I48" i="49"/>
  <c r="J48" i="49"/>
  <c r="H48" i="49"/>
  <c r="K48" i="49"/>
  <c r="M48" i="49"/>
  <c r="O48" i="49"/>
  <c r="W48" i="49"/>
  <c r="X48" i="49"/>
  <c r="AU50" i="49"/>
  <c r="AP50" i="49"/>
  <c r="G50" i="49"/>
  <c r="I50" i="49"/>
  <c r="J50" i="49"/>
  <c r="H50" i="49"/>
  <c r="K50" i="49"/>
  <c r="M50" i="49"/>
  <c r="O50" i="49"/>
  <c r="W50" i="49"/>
  <c r="X50" i="49"/>
  <c r="G52" i="49"/>
  <c r="I52" i="49"/>
  <c r="J52" i="49"/>
  <c r="H52" i="49"/>
  <c r="K52" i="49"/>
  <c r="M52" i="49"/>
  <c r="O52" i="49"/>
  <c r="W52" i="49"/>
  <c r="X52" i="49"/>
  <c r="AC52" i="49"/>
  <c r="AD52" i="49"/>
  <c r="AU52" i="49"/>
  <c r="AP52" i="49"/>
  <c r="AU54" i="49"/>
  <c r="G54" i="49"/>
  <c r="I54" i="49"/>
  <c r="J54" i="49"/>
  <c r="H54" i="49"/>
  <c r="K54" i="49"/>
  <c r="M54" i="49"/>
  <c r="O54" i="49"/>
  <c r="W54" i="49"/>
  <c r="X54" i="49"/>
  <c r="AC54" i="49"/>
  <c r="AD54" i="49"/>
  <c r="AP54" i="49"/>
  <c r="G56" i="49"/>
  <c r="I56" i="49"/>
  <c r="J56" i="49"/>
  <c r="H56" i="49"/>
  <c r="K56" i="49"/>
  <c r="M56" i="49"/>
  <c r="O56" i="49"/>
  <c r="W56" i="49"/>
  <c r="X56" i="49"/>
  <c r="AU56" i="49"/>
  <c r="AP56" i="49"/>
  <c r="AC56" i="49"/>
  <c r="AD56" i="49"/>
  <c r="AU58" i="49"/>
  <c r="AP58" i="49"/>
  <c r="AC58" i="49"/>
  <c r="AD58" i="49"/>
  <c r="G58" i="49"/>
  <c r="I58" i="49"/>
  <c r="J58" i="49"/>
  <c r="H58" i="49"/>
  <c r="K58" i="49"/>
  <c r="M58" i="49"/>
  <c r="O58" i="49"/>
  <c r="W58" i="49"/>
  <c r="X58" i="49"/>
  <c r="AU60" i="49"/>
  <c r="AP60" i="49"/>
  <c r="AC60" i="49"/>
  <c r="AD60" i="49"/>
  <c r="G60" i="49"/>
  <c r="I60" i="49"/>
  <c r="J60" i="49"/>
  <c r="H60" i="49"/>
  <c r="K60" i="49"/>
  <c r="M60" i="49"/>
  <c r="O60" i="49"/>
  <c r="W60" i="49"/>
  <c r="X60" i="49"/>
  <c r="G62" i="49"/>
  <c r="I62" i="49"/>
  <c r="J62" i="49"/>
  <c r="H62" i="49"/>
  <c r="K62" i="49"/>
  <c r="M62" i="49"/>
  <c r="O62" i="49"/>
  <c r="W62" i="49"/>
  <c r="X62" i="49"/>
  <c r="AU62" i="49"/>
  <c r="AP62" i="49"/>
  <c r="AC62" i="49"/>
  <c r="AD62" i="49"/>
  <c r="AU64" i="49"/>
  <c r="G64" i="49"/>
  <c r="I64" i="49"/>
  <c r="J64" i="49"/>
  <c r="H64" i="49"/>
  <c r="K64" i="49"/>
  <c r="M64" i="49"/>
  <c r="O64" i="49"/>
  <c r="W64" i="49"/>
  <c r="X64" i="49"/>
  <c r="AC64" i="49"/>
  <c r="AD64" i="49"/>
  <c r="AP64" i="49"/>
  <c r="AU66" i="49"/>
  <c r="AU65" i="49"/>
  <c r="AU63" i="49"/>
  <c r="AU61" i="49"/>
  <c r="AU59" i="49"/>
  <c r="AU57" i="49"/>
  <c r="AU55" i="49"/>
  <c r="AU53" i="49"/>
  <c r="AU51" i="49"/>
  <c r="AU49" i="49"/>
  <c r="AU48" i="49"/>
  <c r="AU47" i="49"/>
  <c r="AU45" i="49"/>
  <c r="AU43" i="49"/>
  <c r="AU41" i="49"/>
  <c r="AU40" i="49"/>
  <c r="AU39" i="49"/>
  <c r="AU37" i="49"/>
  <c r="AU35" i="49"/>
  <c r="AU34" i="49"/>
  <c r="AU33" i="49"/>
  <c r="AU32" i="49"/>
  <c r="AU30" i="49"/>
  <c r="AU28" i="49"/>
  <c r="AU27" i="49"/>
  <c r="AU26" i="49"/>
  <c r="AU22" i="49"/>
  <c r="AU21" i="49"/>
  <c r="AU20" i="49"/>
  <c r="AP66" i="49"/>
  <c r="AP65" i="49"/>
  <c r="AP63" i="49"/>
  <c r="AP61" i="49"/>
  <c r="AP59" i="49"/>
  <c r="AP57" i="49"/>
  <c r="AP55" i="49"/>
  <c r="AP53" i="49"/>
  <c r="AP51" i="49"/>
  <c r="AP49" i="49"/>
  <c r="AP48" i="49"/>
  <c r="AP47" i="49"/>
  <c r="AP45" i="49"/>
  <c r="AP43" i="49"/>
  <c r="AP41" i="49"/>
  <c r="AP39" i="49"/>
  <c r="AP37" i="49"/>
  <c r="AU67" i="49"/>
  <c r="AP67" i="49"/>
  <c r="G67" i="49"/>
  <c r="I67" i="49"/>
  <c r="J67" i="49"/>
  <c r="H67" i="49"/>
  <c r="K67" i="49"/>
  <c r="M67" i="49"/>
  <c r="O67" i="49"/>
  <c r="W67" i="49"/>
  <c r="X67" i="49"/>
  <c r="G66" i="49"/>
  <c r="I66" i="49"/>
  <c r="J66" i="49"/>
  <c r="H66" i="49"/>
  <c r="K66" i="49"/>
  <c r="M66" i="49"/>
  <c r="O66" i="49"/>
  <c r="W66" i="49"/>
  <c r="X66" i="49"/>
  <c r="G65" i="49"/>
  <c r="I65" i="49"/>
  <c r="J65" i="49"/>
  <c r="H65" i="49"/>
  <c r="K65" i="49"/>
  <c r="M65" i="49"/>
  <c r="O65" i="49"/>
  <c r="W65" i="49"/>
  <c r="X65" i="49"/>
  <c r="G63" i="49"/>
  <c r="I63" i="49"/>
  <c r="J63" i="49"/>
  <c r="H63" i="49"/>
  <c r="K63" i="49"/>
  <c r="M63" i="49"/>
  <c r="O63" i="49"/>
  <c r="W63" i="49"/>
  <c r="X63" i="49"/>
  <c r="G61" i="49"/>
  <c r="I61" i="49"/>
  <c r="J61" i="49"/>
  <c r="H61" i="49"/>
  <c r="K61" i="49"/>
  <c r="M61" i="49"/>
  <c r="O61" i="49"/>
  <c r="W61" i="49"/>
  <c r="X61" i="49"/>
  <c r="G59" i="49"/>
  <c r="I59" i="49"/>
  <c r="J59" i="49"/>
  <c r="H59" i="49"/>
  <c r="K59" i="49"/>
  <c r="M59" i="49"/>
  <c r="O59" i="49"/>
  <c r="W59" i="49"/>
  <c r="X59" i="49"/>
  <c r="G57" i="49"/>
  <c r="I57" i="49"/>
  <c r="J57" i="49"/>
  <c r="H57" i="49"/>
  <c r="K57" i="49"/>
  <c r="M57" i="49"/>
  <c r="O57" i="49"/>
  <c r="W57" i="49"/>
  <c r="X57" i="49"/>
  <c r="G55" i="49"/>
  <c r="I55" i="49"/>
  <c r="J55" i="49"/>
  <c r="H55" i="49"/>
  <c r="K55" i="49"/>
  <c r="M55" i="49"/>
  <c r="O55" i="49"/>
  <c r="W55" i="49"/>
  <c r="X55" i="49"/>
  <c r="G53" i="49"/>
  <c r="I53" i="49"/>
  <c r="J53" i="49"/>
  <c r="H53" i="49"/>
  <c r="K53" i="49"/>
  <c r="M53" i="49"/>
  <c r="O53" i="49"/>
  <c r="W53" i="49"/>
  <c r="X53" i="49"/>
  <c r="G51" i="49"/>
  <c r="I51" i="49"/>
  <c r="J51" i="49"/>
  <c r="H51" i="49"/>
  <c r="K51" i="49"/>
  <c r="M51" i="49"/>
  <c r="O51" i="49"/>
  <c r="W51" i="49"/>
  <c r="X51" i="49"/>
  <c r="G49" i="49"/>
  <c r="I49" i="49"/>
  <c r="J49" i="49"/>
  <c r="H49" i="49"/>
  <c r="K49" i="49"/>
  <c r="M49" i="49"/>
  <c r="O49" i="49"/>
  <c r="W49" i="49"/>
  <c r="X49" i="49"/>
  <c r="G47" i="49"/>
  <c r="I47" i="49"/>
  <c r="J47" i="49"/>
  <c r="H47" i="49"/>
  <c r="K47" i="49"/>
  <c r="M47" i="49"/>
  <c r="O47" i="49"/>
  <c r="W47" i="49"/>
  <c r="X47" i="49"/>
  <c r="G45" i="49"/>
  <c r="I45" i="49"/>
  <c r="J45" i="49"/>
  <c r="H45" i="49"/>
  <c r="K45" i="49"/>
  <c r="M45" i="49"/>
  <c r="O45" i="49"/>
  <c r="W45" i="49"/>
  <c r="X45" i="49"/>
  <c r="G41" i="49"/>
  <c r="I41" i="49"/>
  <c r="J41" i="49"/>
  <c r="H41" i="49"/>
  <c r="K41" i="49"/>
  <c r="M41" i="49"/>
  <c r="O41" i="49"/>
  <c r="W41" i="49"/>
  <c r="X41" i="49"/>
  <c r="G39" i="49"/>
  <c r="I39" i="49"/>
  <c r="J39" i="49"/>
  <c r="H39" i="49"/>
  <c r="K39" i="49"/>
  <c r="M39" i="49"/>
  <c r="O39" i="49"/>
  <c r="W39" i="49"/>
  <c r="X39" i="49"/>
  <c r="AU69" i="49"/>
  <c r="AP69" i="49"/>
  <c r="G69" i="49"/>
  <c r="I69" i="49"/>
  <c r="J69" i="49"/>
  <c r="H69" i="49"/>
  <c r="K69" i="49"/>
  <c r="M69" i="49"/>
  <c r="O69" i="49"/>
  <c r="W69" i="49"/>
  <c r="X69" i="49"/>
  <c r="Q69" i="49"/>
  <c r="R69" i="49"/>
  <c r="G68" i="49"/>
  <c r="I68" i="49"/>
  <c r="J68" i="49"/>
  <c r="H68" i="49"/>
  <c r="K68" i="49"/>
  <c r="M68" i="49"/>
  <c r="O68" i="49"/>
  <c r="Q68" i="49"/>
  <c r="R68" i="49"/>
  <c r="Q67" i="49"/>
  <c r="R67" i="49"/>
  <c r="Q66" i="49"/>
  <c r="R66" i="49"/>
  <c r="Q65" i="49"/>
  <c r="R65" i="49"/>
  <c r="Q64" i="49"/>
  <c r="R64" i="49"/>
  <c r="Q63" i="49"/>
  <c r="R63" i="49"/>
  <c r="Q62" i="49"/>
  <c r="R62" i="49"/>
  <c r="Q61" i="49"/>
  <c r="R61" i="49"/>
  <c r="Q60" i="49"/>
  <c r="R60" i="49"/>
  <c r="Q59" i="49"/>
  <c r="R59" i="49"/>
  <c r="Q58" i="49"/>
  <c r="R58" i="49"/>
  <c r="Q57" i="49"/>
  <c r="R57" i="49"/>
  <c r="Q56" i="49"/>
  <c r="R56" i="49"/>
  <c r="Q55" i="49"/>
  <c r="R55" i="49"/>
  <c r="Q54" i="49"/>
  <c r="R54" i="49"/>
  <c r="Q53" i="49"/>
  <c r="R53" i="49"/>
  <c r="Q52" i="49"/>
  <c r="R52" i="49"/>
  <c r="Q51" i="49"/>
  <c r="R51" i="49"/>
  <c r="Q50" i="49"/>
  <c r="R50" i="49"/>
  <c r="Q49" i="49"/>
  <c r="R49" i="49"/>
  <c r="Q48" i="49"/>
  <c r="R48" i="49"/>
  <c r="Q47" i="49"/>
  <c r="R47" i="49"/>
  <c r="Q46" i="49"/>
  <c r="R46" i="49"/>
  <c r="Q45" i="49"/>
  <c r="R45" i="49"/>
  <c r="Q44" i="49"/>
  <c r="R44" i="49"/>
  <c r="Q43" i="49"/>
  <c r="R43" i="49"/>
  <c r="Q42" i="49"/>
  <c r="R42" i="49"/>
  <c r="Q41" i="49"/>
  <c r="R41" i="49"/>
  <c r="Q40" i="49"/>
  <c r="R40" i="49"/>
  <c r="Q39" i="49"/>
  <c r="R39" i="49"/>
  <c r="Q38" i="49"/>
  <c r="R38" i="49"/>
  <c r="Q37" i="49"/>
  <c r="R37" i="49"/>
  <c r="Q36" i="49"/>
  <c r="R36" i="49"/>
  <c r="Q35" i="49"/>
  <c r="R35" i="49"/>
  <c r="Q34" i="49"/>
  <c r="R34" i="49"/>
  <c r="Q33" i="49"/>
  <c r="R33" i="49"/>
  <c r="Q32" i="49"/>
  <c r="R32" i="49"/>
  <c r="Q31" i="49"/>
  <c r="R31" i="49"/>
  <c r="Q30" i="49"/>
  <c r="R30" i="49"/>
  <c r="Q29" i="49"/>
  <c r="R29" i="49"/>
  <c r="Q28" i="49"/>
  <c r="R28" i="49"/>
  <c r="Q27" i="49"/>
  <c r="R27" i="49"/>
  <c r="Q26" i="49"/>
  <c r="R26" i="49"/>
  <c r="Q25" i="49"/>
  <c r="R25" i="49"/>
  <c r="Q24" i="49"/>
  <c r="R24" i="49"/>
  <c r="Q23" i="49"/>
  <c r="R23" i="49"/>
  <c r="Q22" i="49"/>
  <c r="R22" i="49"/>
  <c r="Q21" i="49"/>
  <c r="R21" i="49"/>
  <c r="Q20" i="49"/>
  <c r="R20" i="49"/>
  <c r="Q19" i="49"/>
  <c r="R19" i="49"/>
  <c r="Q18" i="49"/>
  <c r="R18" i="49"/>
  <c r="Q17" i="49"/>
  <c r="R17" i="49"/>
  <c r="Q16" i="49"/>
  <c r="R16" i="49"/>
  <c r="Q15" i="49"/>
  <c r="R15" i="49"/>
  <c r="Q14" i="49"/>
  <c r="R14" i="49"/>
  <c r="Q13" i="49"/>
  <c r="R13" i="49"/>
  <c r="Q12" i="49"/>
  <c r="R12" i="49"/>
  <c r="Q11" i="49"/>
  <c r="R11" i="49"/>
  <c r="Q10" i="49"/>
  <c r="R10" i="49"/>
  <c r="Q9" i="49"/>
  <c r="R9" i="49"/>
  <c r="Q8" i="49"/>
  <c r="R8" i="49"/>
  <c r="Q7" i="49"/>
  <c r="R7" i="49"/>
  <c r="Q6" i="49"/>
  <c r="R6" i="49"/>
  <c r="Q5" i="49"/>
  <c r="R5" i="49"/>
  <c r="Q4" i="49"/>
  <c r="R4" i="49"/>
  <c r="AU71" i="49"/>
  <c r="AP71" i="49"/>
  <c r="G71" i="49"/>
  <c r="I71" i="49"/>
  <c r="J71" i="49"/>
  <c r="H71" i="49"/>
  <c r="K71" i="49"/>
  <c r="M71" i="49"/>
  <c r="O71" i="49"/>
  <c r="W71" i="49"/>
  <c r="X71" i="49"/>
  <c r="G72" i="49"/>
  <c r="I72" i="49"/>
  <c r="J72" i="49"/>
  <c r="H72" i="49"/>
  <c r="K72" i="49"/>
  <c r="M72" i="49"/>
  <c r="O72" i="49"/>
  <c r="Q72" i="49"/>
  <c r="R72" i="49"/>
  <c r="Q71" i="49"/>
  <c r="R71" i="49"/>
  <c r="G74" i="49"/>
  <c r="I74" i="49"/>
  <c r="J74" i="49"/>
  <c r="H74" i="49"/>
  <c r="K74" i="49"/>
  <c r="M74" i="49"/>
  <c r="O74" i="49"/>
  <c r="W74" i="49"/>
  <c r="X74" i="49"/>
  <c r="AU74" i="49"/>
  <c r="AP74" i="49"/>
  <c r="Q74" i="49"/>
  <c r="R74" i="49"/>
  <c r="G76" i="49"/>
  <c r="I76" i="49"/>
  <c r="J76" i="49"/>
  <c r="H76" i="49"/>
  <c r="K76" i="49"/>
  <c r="M76" i="49"/>
  <c r="O76" i="49"/>
  <c r="Q76" i="49"/>
  <c r="R76" i="49"/>
  <c r="G75" i="49"/>
  <c r="I75" i="49"/>
  <c r="J75" i="49"/>
  <c r="H75" i="49"/>
  <c r="K75" i="49"/>
  <c r="M75" i="49"/>
  <c r="O75" i="49"/>
  <c r="Q75" i="49"/>
  <c r="R75" i="49"/>
  <c r="AU80" i="49"/>
  <c r="AC80" i="49"/>
  <c r="AD80" i="49"/>
  <c r="AP80" i="49"/>
  <c r="G80" i="49"/>
  <c r="I80" i="49"/>
  <c r="J80" i="49"/>
  <c r="H80" i="49"/>
  <c r="K80" i="49"/>
  <c r="M80" i="49"/>
  <c r="O80" i="49"/>
  <c r="W80" i="49"/>
  <c r="X80" i="49"/>
  <c r="G82" i="49"/>
  <c r="I82" i="49"/>
  <c r="J82" i="49"/>
  <c r="H82" i="49"/>
  <c r="K82" i="49"/>
  <c r="M82" i="49"/>
  <c r="O82" i="49"/>
  <c r="Q82" i="49"/>
  <c r="R82" i="49"/>
  <c r="G81" i="49"/>
  <c r="I81" i="49"/>
  <c r="J81" i="49"/>
  <c r="H81" i="49"/>
  <c r="K81" i="49"/>
  <c r="M81" i="49"/>
  <c r="O81" i="49"/>
  <c r="Q81" i="49"/>
  <c r="R81" i="49"/>
  <c r="Q80" i="49"/>
  <c r="R80" i="49"/>
  <c r="G79" i="49"/>
  <c r="I79" i="49"/>
  <c r="J79" i="49"/>
  <c r="H79" i="49"/>
  <c r="K79" i="49"/>
  <c r="M79" i="49"/>
  <c r="O79" i="49"/>
  <c r="Q79" i="49"/>
  <c r="R79" i="49"/>
  <c r="G78" i="49"/>
  <c r="I78" i="49"/>
  <c r="J78" i="49"/>
  <c r="H78" i="49"/>
  <c r="K78" i="49"/>
  <c r="M78" i="49"/>
  <c r="O78" i="49"/>
  <c r="Q78" i="49"/>
  <c r="R78" i="49"/>
  <c r="G93" i="49"/>
  <c r="I93" i="49"/>
  <c r="J93" i="49"/>
  <c r="H93" i="49"/>
  <c r="K93" i="49"/>
  <c r="M93" i="49"/>
  <c r="O93" i="49"/>
  <c r="G94" i="49"/>
  <c r="I94" i="49"/>
  <c r="J94" i="49"/>
  <c r="H94" i="49"/>
  <c r="K94" i="49"/>
  <c r="M94" i="49"/>
  <c r="O94" i="49"/>
  <c r="G92" i="49"/>
  <c r="I92" i="49"/>
  <c r="J92" i="49"/>
  <c r="H92" i="49"/>
  <c r="K92" i="49"/>
  <c r="M92" i="49"/>
  <c r="O92" i="49"/>
  <c r="Q94" i="49"/>
  <c r="R94" i="49"/>
  <c r="Q93" i="49"/>
  <c r="R93" i="49"/>
  <c r="Q92" i="49"/>
  <c r="R92" i="49"/>
  <c r="AP92" i="49"/>
  <c r="AP93" i="49"/>
  <c r="AP94" i="49"/>
  <c r="AU92" i="49"/>
  <c r="AU93" i="49"/>
  <c r="AU94" i="49"/>
  <c r="G97" i="49"/>
  <c r="I97" i="49"/>
  <c r="J97" i="49"/>
  <c r="H97" i="49"/>
  <c r="K97" i="49"/>
  <c r="M97" i="49"/>
  <c r="O97" i="49"/>
  <c r="G98" i="49"/>
  <c r="I98" i="49"/>
  <c r="J98" i="49"/>
  <c r="H98" i="49"/>
  <c r="K98" i="49"/>
  <c r="M98" i="49"/>
  <c r="O98" i="49"/>
  <c r="G106" i="49"/>
  <c r="I106" i="49"/>
  <c r="J106" i="49"/>
  <c r="H106" i="49"/>
  <c r="K106" i="49"/>
  <c r="M106" i="49"/>
  <c r="O106" i="49"/>
  <c r="Q106" i="49"/>
  <c r="R106" i="49"/>
  <c r="AP106" i="49"/>
  <c r="AU106" i="49"/>
  <c r="G100" i="49"/>
  <c r="I100" i="49"/>
  <c r="J100" i="49"/>
  <c r="H100" i="49"/>
  <c r="K100" i="49"/>
  <c r="M100" i="49"/>
  <c r="O100" i="49"/>
  <c r="Q100" i="49"/>
  <c r="R100" i="49"/>
  <c r="G99" i="49"/>
  <c r="I99" i="49"/>
  <c r="J99" i="49"/>
  <c r="H99" i="49"/>
  <c r="K99" i="49"/>
  <c r="M99" i="49"/>
  <c r="O99" i="49"/>
  <c r="Q99" i="49"/>
  <c r="R99" i="49"/>
  <c r="Q98" i="49"/>
  <c r="R98" i="49"/>
  <c r="Q97" i="49"/>
  <c r="R97" i="49"/>
  <c r="Q96" i="49"/>
  <c r="R96" i="49"/>
  <c r="Q91" i="49"/>
  <c r="R91" i="49"/>
  <c r="G90" i="49"/>
  <c r="I90" i="49"/>
  <c r="J90" i="49"/>
  <c r="H90" i="49"/>
  <c r="K90" i="49"/>
  <c r="M90" i="49"/>
  <c r="O90" i="49"/>
  <c r="Q90" i="49"/>
  <c r="R90" i="49"/>
  <c r="G89" i="49"/>
  <c r="I89" i="49"/>
  <c r="J89" i="49"/>
  <c r="H89" i="49"/>
  <c r="K89" i="49"/>
  <c r="M89" i="49"/>
  <c r="O89" i="49"/>
  <c r="Q89" i="49"/>
  <c r="R89" i="49"/>
  <c r="G88" i="49"/>
  <c r="I88" i="49"/>
  <c r="J88" i="49"/>
  <c r="H88" i="49"/>
  <c r="K88" i="49"/>
  <c r="M88" i="49"/>
  <c r="O88" i="49"/>
  <c r="Q88" i="49"/>
  <c r="R88" i="49"/>
  <c r="G87" i="49"/>
  <c r="I87" i="49"/>
  <c r="J87" i="49"/>
  <c r="H87" i="49"/>
  <c r="K87" i="49"/>
  <c r="M87" i="49"/>
  <c r="O87" i="49"/>
  <c r="Q87" i="49"/>
  <c r="R87" i="49"/>
  <c r="G86" i="49"/>
  <c r="I86" i="49"/>
  <c r="J86" i="49"/>
  <c r="H86" i="49"/>
  <c r="K86" i="49"/>
  <c r="M86" i="49"/>
  <c r="O86" i="49"/>
  <c r="Q86" i="49"/>
  <c r="R86" i="49"/>
  <c r="G85" i="49"/>
  <c r="I85" i="49"/>
  <c r="J85" i="49"/>
  <c r="H85" i="49"/>
  <c r="K85" i="49"/>
  <c r="M85" i="49"/>
  <c r="O85" i="49"/>
  <c r="Q85" i="49"/>
  <c r="R85" i="49"/>
  <c r="G84" i="49"/>
  <c r="I84" i="49"/>
  <c r="J84" i="49"/>
  <c r="H84" i="49"/>
  <c r="K84" i="49"/>
  <c r="M84" i="49"/>
  <c r="O84" i="49"/>
  <c r="Q84" i="49"/>
  <c r="R84" i="49"/>
  <c r="G83" i="49"/>
  <c r="I83" i="49"/>
  <c r="J83" i="49"/>
  <c r="H83" i="49"/>
  <c r="K83" i="49"/>
  <c r="M83" i="49"/>
  <c r="O83" i="49"/>
  <c r="Q83" i="49"/>
  <c r="R83" i="49"/>
  <c r="G77" i="49"/>
  <c r="I77" i="49"/>
  <c r="J77" i="49"/>
  <c r="H77" i="49"/>
  <c r="K77" i="49"/>
  <c r="M77" i="49"/>
  <c r="O77" i="49"/>
  <c r="Q77" i="49"/>
  <c r="R77" i="49"/>
  <c r="Q73" i="49"/>
  <c r="R73" i="49"/>
  <c r="G70" i="49"/>
  <c r="I70" i="49"/>
  <c r="J70" i="49"/>
  <c r="H70" i="49"/>
  <c r="K70" i="49"/>
  <c r="M70" i="49"/>
  <c r="O70" i="49"/>
  <c r="Q70" i="49"/>
  <c r="R70" i="49"/>
  <c r="G101" i="49"/>
  <c r="I101" i="49"/>
  <c r="J101" i="49"/>
  <c r="H101" i="49"/>
  <c r="K101" i="49"/>
  <c r="M101" i="49"/>
  <c r="O101" i="49"/>
  <c r="Q101" i="49"/>
  <c r="R101" i="49"/>
  <c r="G103" i="49"/>
  <c r="I103" i="49"/>
  <c r="J103" i="49"/>
  <c r="H103" i="49"/>
  <c r="K103" i="49"/>
  <c r="M103" i="49"/>
  <c r="O103" i="49"/>
  <c r="Q103" i="49"/>
  <c r="R103" i="49"/>
  <c r="AI105" i="49"/>
  <c r="AJ105" i="49"/>
  <c r="AC105" i="49"/>
  <c r="AD105" i="49"/>
  <c r="AP105" i="49"/>
  <c r="W106" i="49"/>
  <c r="X106" i="49"/>
  <c r="AU108" i="49"/>
  <c r="AP108" i="49"/>
  <c r="G108" i="49"/>
  <c r="I108" i="49"/>
  <c r="J108" i="49"/>
  <c r="H108" i="49"/>
  <c r="K108" i="49"/>
  <c r="M108" i="49"/>
  <c r="O108" i="49"/>
  <c r="W108" i="49"/>
  <c r="X108" i="49"/>
  <c r="AU110" i="49"/>
  <c r="AP110" i="49"/>
  <c r="G110" i="49"/>
  <c r="I110" i="49"/>
  <c r="J110" i="49"/>
  <c r="H110" i="49"/>
  <c r="K110" i="49"/>
  <c r="M110" i="49"/>
  <c r="O110" i="49"/>
  <c r="W110" i="49"/>
  <c r="X110" i="49"/>
  <c r="G109" i="49"/>
  <c r="I109" i="49"/>
  <c r="J109" i="49"/>
  <c r="H109" i="49"/>
  <c r="K109" i="49"/>
  <c r="M109" i="49"/>
  <c r="O109" i="49"/>
  <c r="G107" i="49"/>
  <c r="I107" i="49"/>
  <c r="J107" i="49"/>
  <c r="H107" i="49"/>
  <c r="K107" i="49"/>
  <c r="M107" i="49"/>
  <c r="O107" i="49"/>
  <c r="G104" i="49"/>
  <c r="I104" i="49"/>
  <c r="J104" i="49"/>
  <c r="H104" i="49"/>
  <c r="K104" i="49"/>
  <c r="M104" i="49"/>
  <c r="O104" i="49"/>
  <c r="G111" i="49"/>
  <c r="I111" i="49"/>
  <c r="J111" i="49"/>
  <c r="H111" i="49"/>
  <c r="K111" i="49"/>
  <c r="M111" i="49"/>
  <c r="O111" i="49"/>
  <c r="G112" i="49"/>
  <c r="I112" i="49"/>
  <c r="J112" i="49"/>
  <c r="H112" i="49"/>
  <c r="K112" i="49"/>
  <c r="M112" i="49"/>
  <c r="O112" i="49"/>
  <c r="G113" i="49"/>
  <c r="I113" i="49"/>
  <c r="J113" i="49"/>
  <c r="H113" i="49"/>
  <c r="K113" i="49"/>
  <c r="M113" i="49"/>
  <c r="O113" i="49"/>
  <c r="AU114" i="49"/>
  <c r="AP114" i="49"/>
  <c r="G114" i="49"/>
  <c r="I114" i="49"/>
  <c r="J114" i="49"/>
  <c r="H114" i="49"/>
  <c r="K114" i="49"/>
  <c r="M114" i="49"/>
  <c r="O114" i="49"/>
  <c r="W114" i="49"/>
  <c r="X114" i="49"/>
  <c r="AU116" i="49"/>
  <c r="AP116" i="49"/>
  <c r="G116" i="49"/>
  <c r="I116" i="49"/>
  <c r="J116" i="49"/>
  <c r="H116" i="49"/>
  <c r="K116" i="49"/>
  <c r="M116" i="49"/>
  <c r="O116" i="49"/>
  <c r="W116" i="49"/>
  <c r="X116" i="49"/>
  <c r="AU118" i="49"/>
  <c r="AP118" i="49"/>
  <c r="G118" i="49"/>
  <c r="I118" i="49"/>
  <c r="J118" i="49"/>
  <c r="H118" i="49"/>
  <c r="K118" i="49"/>
  <c r="M118" i="49"/>
  <c r="O118" i="49"/>
  <c r="W118" i="49"/>
  <c r="X118" i="49"/>
  <c r="G120" i="49"/>
  <c r="I120" i="49"/>
  <c r="J120" i="49"/>
  <c r="H120" i="49"/>
  <c r="K120" i="49"/>
  <c r="M120" i="49"/>
  <c r="O120" i="49"/>
  <c r="G122" i="49"/>
  <c r="I122" i="49"/>
  <c r="J122" i="49"/>
  <c r="H122" i="49"/>
  <c r="K122" i="49"/>
  <c r="M122" i="49"/>
  <c r="O122" i="49"/>
  <c r="G121" i="49"/>
  <c r="I121" i="49"/>
  <c r="J121" i="49"/>
  <c r="H121" i="49"/>
  <c r="K121" i="49"/>
  <c r="M121" i="49"/>
  <c r="O121" i="49"/>
  <c r="G124" i="49"/>
  <c r="I124" i="49"/>
  <c r="J124" i="49"/>
  <c r="H124" i="49"/>
  <c r="K124" i="49"/>
  <c r="M124" i="49"/>
  <c r="O124" i="49"/>
  <c r="G123" i="49"/>
  <c r="I123" i="49"/>
  <c r="J123" i="49"/>
  <c r="H123" i="49"/>
  <c r="K123" i="49"/>
  <c r="M123" i="49"/>
  <c r="O123" i="49"/>
  <c r="G126" i="49"/>
  <c r="I126" i="49"/>
  <c r="J126" i="49"/>
  <c r="H126" i="49"/>
  <c r="K126" i="49"/>
  <c r="M126" i="49"/>
  <c r="O126" i="49"/>
  <c r="G127" i="49"/>
  <c r="I127" i="49"/>
  <c r="J127" i="49"/>
  <c r="H127" i="49"/>
  <c r="K127" i="49"/>
  <c r="M127" i="49"/>
  <c r="O127" i="49"/>
  <c r="G128" i="49"/>
  <c r="I128" i="49"/>
  <c r="J128" i="49"/>
  <c r="H128" i="49"/>
  <c r="K128" i="49"/>
  <c r="M128" i="49"/>
  <c r="O128" i="49"/>
  <c r="G129" i="49"/>
  <c r="I129" i="49"/>
  <c r="J129" i="49"/>
  <c r="H129" i="49"/>
  <c r="K129" i="49"/>
  <c r="M129" i="49"/>
  <c r="O129" i="49"/>
  <c r="G130" i="49"/>
  <c r="I130" i="49"/>
  <c r="J130" i="49"/>
  <c r="H130" i="49"/>
  <c r="K130" i="49"/>
  <c r="M130" i="49"/>
  <c r="O130" i="49"/>
  <c r="AU130" i="49"/>
  <c r="AU129" i="49"/>
  <c r="AU128" i="49"/>
  <c r="AU127" i="49"/>
  <c r="AU126" i="49"/>
  <c r="G125" i="49"/>
  <c r="I125" i="49"/>
  <c r="J125" i="49"/>
  <c r="H125" i="49"/>
  <c r="K125" i="49"/>
  <c r="M125" i="49"/>
  <c r="O125" i="49"/>
  <c r="AU125" i="49"/>
  <c r="AU124" i="49"/>
  <c r="AU123" i="49"/>
  <c r="AU122" i="49"/>
  <c r="AU121" i="49"/>
  <c r="AU120" i="49"/>
  <c r="AU117" i="49"/>
  <c r="G115" i="49"/>
  <c r="I115" i="49"/>
  <c r="J115" i="49"/>
  <c r="H115" i="49"/>
  <c r="K115" i="49"/>
  <c r="M115" i="49"/>
  <c r="O115" i="49"/>
  <c r="AU115" i="49"/>
  <c r="AU113" i="49"/>
  <c r="AU112" i="49"/>
  <c r="AU111" i="49"/>
  <c r="AU109" i="49"/>
  <c r="AU107" i="49"/>
  <c r="AU104" i="49"/>
  <c r="AU103" i="49"/>
  <c r="G102" i="49"/>
  <c r="I102" i="49"/>
  <c r="J102" i="49"/>
  <c r="H102" i="49"/>
  <c r="K102" i="49"/>
  <c r="M102" i="49"/>
  <c r="O102" i="49"/>
  <c r="AU102" i="49"/>
  <c r="AU101" i="49"/>
  <c r="AU100" i="49"/>
  <c r="AU99" i="49"/>
  <c r="AU98" i="49"/>
  <c r="AU97" i="49"/>
  <c r="AU96" i="49"/>
  <c r="AU95" i="49"/>
  <c r="AU91" i="49"/>
  <c r="AU90" i="49"/>
  <c r="AU89" i="49"/>
  <c r="AU88" i="49"/>
  <c r="AU87" i="49"/>
  <c r="AU86" i="49"/>
  <c r="AU85" i="49"/>
  <c r="AU84" i="49"/>
  <c r="AU83" i="49"/>
  <c r="AU82" i="49"/>
  <c r="AU81" i="49"/>
  <c r="AU79" i="49"/>
  <c r="AU78" i="49"/>
  <c r="AU77" i="49"/>
  <c r="AU76" i="49"/>
  <c r="AU75" i="49"/>
  <c r="AU73" i="49"/>
  <c r="AU72" i="49"/>
  <c r="AU70" i="49"/>
  <c r="AU68" i="49"/>
  <c r="AP130" i="49"/>
  <c r="AP129" i="49"/>
  <c r="AP128" i="49"/>
  <c r="AP127" i="49"/>
  <c r="AP126" i="49"/>
  <c r="AP125" i="49"/>
  <c r="AP124" i="49"/>
  <c r="AP123" i="49"/>
  <c r="AP122" i="49"/>
  <c r="AP121" i="49"/>
  <c r="AP120" i="49"/>
  <c r="AP117" i="49"/>
  <c r="AP115" i="49"/>
  <c r="AP113" i="49"/>
  <c r="AP112" i="49"/>
  <c r="AP111" i="49"/>
  <c r="AP109" i="49"/>
  <c r="AP107" i="49"/>
  <c r="AP104" i="49"/>
  <c r="AP103" i="49"/>
  <c r="AP102" i="49"/>
  <c r="AP101" i="49"/>
  <c r="AP100" i="49"/>
  <c r="AP99" i="49"/>
  <c r="AP98" i="49"/>
  <c r="AP97" i="49"/>
  <c r="AP96" i="49"/>
  <c r="AP95" i="49"/>
  <c r="AP91" i="49"/>
  <c r="AP90" i="49"/>
  <c r="AP89" i="49"/>
  <c r="AP88" i="49"/>
  <c r="AP87" i="49"/>
  <c r="AP86" i="49"/>
  <c r="AP85" i="49"/>
  <c r="AP84" i="49"/>
  <c r="AP83" i="49"/>
  <c r="AP82" i="49"/>
  <c r="AP81" i="49"/>
  <c r="AP79" i="49"/>
  <c r="AP78" i="49"/>
  <c r="AP77" i="49"/>
  <c r="AP76" i="49"/>
  <c r="AP75" i="49"/>
  <c r="AP73" i="49"/>
  <c r="AP72" i="49"/>
  <c r="AP70" i="49"/>
  <c r="AP68" i="49"/>
  <c r="G132" i="49"/>
  <c r="I132" i="49"/>
  <c r="J132" i="49"/>
  <c r="H132" i="49"/>
  <c r="K132" i="49"/>
  <c r="M132" i="49"/>
  <c r="O132" i="49"/>
  <c r="AU132" i="49"/>
  <c r="AP132" i="49"/>
  <c r="G133" i="49"/>
  <c r="I133" i="49"/>
  <c r="J133" i="49"/>
  <c r="H133" i="49"/>
  <c r="K133" i="49"/>
  <c r="M133" i="49"/>
  <c r="O133" i="49"/>
  <c r="AU133" i="49"/>
  <c r="G138" i="49"/>
  <c r="I138" i="49"/>
  <c r="J138" i="49"/>
  <c r="H138" i="49"/>
  <c r="K138" i="49"/>
  <c r="M138" i="49"/>
  <c r="O138" i="49"/>
  <c r="AU138" i="49"/>
  <c r="AP138" i="49"/>
  <c r="G137" i="49"/>
  <c r="I137" i="49"/>
  <c r="J137" i="49"/>
  <c r="H137" i="49"/>
  <c r="K137" i="49"/>
  <c r="M137" i="49"/>
  <c r="O137" i="49"/>
  <c r="AU137" i="49"/>
  <c r="G135" i="49"/>
  <c r="I135" i="49"/>
  <c r="J135" i="49"/>
  <c r="H135" i="49"/>
  <c r="K135" i="49"/>
  <c r="M135" i="49"/>
  <c r="O135" i="49"/>
  <c r="AU135" i="49"/>
  <c r="G136" i="49"/>
  <c r="I136" i="49"/>
  <c r="J136" i="49"/>
  <c r="H136" i="49"/>
  <c r="K136" i="49"/>
  <c r="M136" i="49"/>
  <c r="O136" i="49"/>
  <c r="AU136" i="49"/>
  <c r="G134" i="49"/>
  <c r="I134" i="49"/>
  <c r="J134" i="49"/>
  <c r="H134" i="49"/>
  <c r="K134" i="49"/>
  <c r="M134" i="49"/>
  <c r="O134" i="49"/>
  <c r="AU134" i="49"/>
  <c r="AP135" i="49"/>
  <c r="AP136" i="49"/>
  <c r="AP134" i="49"/>
  <c r="Q138" i="49"/>
  <c r="R138" i="49"/>
  <c r="Q137" i="49"/>
  <c r="R137" i="49"/>
  <c r="Q136" i="49"/>
  <c r="R136" i="49"/>
  <c r="Q135" i="49"/>
  <c r="R135" i="49"/>
  <c r="Q134" i="49"/>
  <c r="R134" i="49"/>
  <c r="Q133" i="49"/>
  <c r="R133" i="49"/>
  <c r="Q132" i="49"/>
  <c r="R132" i="49"/>
  <c r="G131" i="49"/>
  <c r="I131" i="49"/>
  <c r="J131" i="49"/>
  <c r="H131" i="49"/>
  <c r="K131" i="49"/>
  <c r="M131" i="49"/>
  <c r="O131" i="49"/>
  <c r="Q131" i="49"/>
  <c r="R131" i="49"/>
  <c r="Q130" i="49"/>
  <c r="R130" i="49"/>
  <c r="Q129" i="49"/>
  <c r="R129" i="49"/>
  <c r="Q128" i="49"/>
  <c r="R128" i="49"/>
  <c r="Q127" i="49"/>
  <c r="R127" i="49"/>
  <c r="Q126" i="49"/>
  <c r="R126" i="49"/>
  <c r="Q125" i="49"/>
  <c r="R125" i="49"/>
  <c r="Q124" i="49"/>
  <c r="R124" i="49"/>
  <c r="Q123" i="49"/>
  <c r="R123" i="49"/>
  <c r="Q122" i="49"/>
  <c r="R122" i="49"/>
  <c r="Q121" i="49"/>
  <c r="R121" i="49"/>
  <c r="Q120" i="49"/>
  <c r="R120" i="49"/>
  <c r="G119" i="49"/>
  <c r="I119" i="49"/>
  <c r="J119" i="49"/>
  <c r="H119" i="49"/>
  <c r="K119" i="49"/>
  <c r="M119" i="49"/>
  <c r="O119" i="49"/>
  <c r="Q119" i="49"/>
  <c r="R119" i="49"/>
  <c r="Q118" i="49"/>
  <c r="R118" i="49"/>
  <c r="Q117" i="49"/>
  <c r="R117" i="49"/>
  <c r="Q116" i="49"/>
  <c r="R116" i="49"/>
  <c r="Q115" i="49"/>
  <c r="R115" i="49"/>
  <c r="Q114" i="49"/>
  <c r="R114" i="49"/>
  <c r="Q113" i="49"/>
  <c r="R113" i="49"/>
  <c r="Q112" i="49"/>
  <c r="R112" i="49"/>
  <c r="Q111" i="49"/>
  <c r="R111" i="49"/>
  <c r="Q110" i="49"/>
  <c r="R110" i="49"/>
  <c r="Q109" i="49"/>
  <c r="R109" i="49"/>
  <c r="Q108" i="49"/>
  <c r="R108" i="49"/>
  <c r="Q107" i="49"/>
  <c r="R107" i="49"/>
  <c r="Q104" i="49"/>
  <c r="R104" i="49"/>
  <c r="Q102" i="49"/>
  <c r="R102" i="49"/>
  <c r="G142" i="49"/>
  <c r="I142" i="49"/>
  <c r="J142" i="49"/>
  <c r="H142" i="49"/>
  <c r="K142" i="49"/>
  <c r="M142" i="49"/>
  <c r="O142" i="49"/>
  <c r="AU142" i="49"/>
  <c r="G143" i="49"/>
  <c r="I143" i="49"/>
  <c r="J143" i="49"/>
  <c r="H143" i="49"/>
  <c r="K143" i="49"/>
  <c r="M143" i="49"/>
  <c r="O143" i="49"/>
  <c r="AU143" i="49"/>
  <c r="G144" i="49"/>
  <c r="I144" i="49"/>
  <c r="J144" i="49"/>
  <c r="H144" i="49"/>
  <c r="K144" i="49"/>
  <c r="M144" i="49"/>
  <c r="O144" i="49"/>
  <c r="AU144" i="49"/>
  <c r="G141" i="49"/>
  <c r="I141" i="49"/>
  <c r="J141" i="49"/>
  <c r="H141" i="49"/>
  <c r="K141" i="49"/>
  <c r="M141" i="49"/>
  <c r="O141" i="49"/>
  <c r="AU141" i="49"/>
  <c r="AP141" i="49"/>
  <c r="Q144" i="49"/>
  <c r="R144" i="49"/>
  <c r="Q143" i="49"/>
  <c r="R143" i="49"/>
  <c r="Q142" i="49"/>
  <c r="R142" i="49"/>
  <c r="Q141" i="49"/>
  <c r="R141" i="49"/>
  <c r="G145" i="49"/>
  <c r="I145" i="49"/>
  <c r="J145" i="49"/>
  <c r="H145" i="49"/>
  <c r="K145" i="49"/>
  <c r="M145" i="49"/>
  <c r="O145" i="49"/>
  <c r="AU145" i="49"/>
  <c r="AP145" i="49"/>
  <c r="Q145" i="49"/>
  <c r="R145" i="49"/>
  <c r="G150" i="49"/>
  <c r="I150" i="49"/>
  <c r="J150" i="49"/>
  <c r="H150" i="49"/>
  <c r="K150" i="49"/>
  <c r="M150" i="49"/>
  <c r="AU150" i="49"/>
  <c r="G157" i="49"/>
  <c r="I157" i="49"/>
  <c r="J157" i="49"/>
  <c r="H157" i="49"/>
  <c r="K157" i="49"/>
  <c r="M157" i="49"/>
  <c r="AU157" i="49"/>
  <c r="G154" i="49"/>
  <c r="I154" i="49"/>
  <c r="J154" i="49"/>
  <c r="H154" i="49"/>
  <c r="K154" i="49"/>
  <c r="M154" i="49"/>
  <c r="AU154" i="49"/>
  <c r="G158" i="49"/>
  <c r="I158" i="49"/>
  <c r="J158" i="49"/>
  <c r="H158" i="49"/>
  <c r="K158" i="49"/>
  <c r="M158" i="49"/>
  <c r="AU158" i="49"/>
  <c r="AP156" i="49"/>
  <c r="G160" i="49"/>
  <c r="I160" i="49"/>
  <c r="J160" i="49"/>
  <c r="H160" i="49"/>
  <c r="K160" i="49"/>
  <c r="M160" i="49"/>
  <c r="AP160" i="49"/>
  <c r="O160" i="49"/>
  <c r="AU160" i="49"/>
  <c r="G164" i="49"/>
  <c r="I164" i="49"/>
  <c r="J164" i="49"/>
  <c r="H164" i="49"/>
  <c r="K164" i="49"/>
  <c r="M164" i="49"/>
  <c r="AU164" i="49"/>
  <c r="G153" i="49"/>
  <c r="I153" i="49"/>
  <c r="J153" i="49"/>
  <c r="H153" i="49"/>
  <c r="K153" i="49"/>
  <c r="M153" i="49"/>
  <c r="O153" i="49"/>
  <c r="AP153" i="49"/>
  <c r="AU153" i="49"/>
  <c r="Q153" i="49"/>
  <c r="R153" i="49"/>
  <c r="AU156" i="49"/>
  <c r="Q156" i="49"/>
  <c r="R156" i="49"/>
  <c r="Q160" i="49"/>
  <c r="R160" i="49"/>
  <c r="AU131" i="49"/>
  <c r="G139" i="49"/>
  <c r="I139" i="49"/>
  <c r="J139" i="49"/>
  <c r="H139" i="49"/>
  <c r="K139" i="49"/>
  <c r="M139" i="49"/>
  <c r="AU139" i="49"/>
  <c r="G140" i="49"/>
  <c r="I140" i="49"/>
  <c r="J140" i="49"/>
  <c r="H140" i="49"/>
  <c r="K140" i="49"/>
  <c r="M140" i="49"/>
  <c r="AU140" i="49"/>
  <c r="G146" i="49"/>
  <c r="I146" i="49"/>
  <c r="J146" i="49"/>
  <c r="H146" i="49"/>
  <c r="K146" i="49"/>
  <c r="M146" i="49"/>
  <c r="AU146" i="49"/>
  <c r="G147" i="49"/>
  <c r="I147" i="49"/>
  <c r="J147" i="49"/>
  <c r="H147" i="49"/>
  <c r="K147" i="49"/>
  <c r="M147" i="49"/>
  <c r="AU147" i="49"/>
  <c r="G148" i="49"/>
  <c r="I148" i="49"/>
  <c r="J148" i="49"/>
  <c r="H148" i="49"/>
  <c r="K148" i="49"/>
  <c r="M148" i="49"/>
  <c r="AU148" i="49"/>
  <c r="G149" i="49"/>
  <c r="I149" i="49"/>
  <c r="J149" i="49"/>
  <c r="H149" i="49"/>
  <c r="K149" i="49"/>
  <c r="M149" i="49"/>
  <c r="AU149" i="49"/>
  <c r="G151" i="49"/>
  <c r="I151" i="49"/>
  <c r="J151" i="49"/>
  <c r="H151" i="49"/>
  <c r="K151" i="49"/>
  <c r="M151" i="49"/>
  <c r="AU151" i="49"/>
  <c r="G152" i="49"/>
  <c r="I152" i="49"/>
  <c r="J152" i="49"/>
  <c r="H152" i="49"/>
  <c r="K152" i="49"/>
  <c r="M152" i="49"/>
  <c r="AU152" i="49"/>
  <c r="G155" i="49"/>
  <c r="I155" i="49"/>
  <c r="J155" i="49"/>
  <c r="H155" i="49"/>
  <c r="K155" i="49"/>
  <c r="M155" i="49"/>
  <c r="AU155" i="49"/>
  <c r="G159" i="49"/>
  <c r="I159" i="49"/>
  <c r="J159" i="49"/>
  <c r="H159" i="49"/>
  <c r="K159" i="49"/>
  <c r="M159" i="49"/>
  <c r="AU159" i="49"/>
  <c r="G161" i="49"/>
  <c r="I161" i="49"/>
  <c r="J161" i="49"/>
  <c r="H161" i="49"/>
  <c r="K161" i="49"/>
  <c r="M161" i="49"/>
  <c r="AU161" i="49"/>
  <c r="G162" i="49"/>
  <c r="I162" i="49"/>
  <c r="J162" i="49"/>
  <c r="H162" i="49"/>
  <c r="K162" i="49"/>
  <c r="M162" i="49"/>
  <c r="AU162" i="49"/>
  <c r="G163" i="49"/>
  <c r="I163" i="49"/>
  <c r="J163" i="49"/>
  <c r="H163" i="49"/>
  <c r="K163" i="49"/>
  <c r="M163" i="49"/>
  <c r="AU163" i="49"/>
  <c r="G165" i="49"/>
  <c r="I165" i="49"/>
  <c r="J165" i="49"/>
  <c r="H165" i="49"/>
  <c r="K165" i="49"/>
  <c r="M165" i="49"/>
  <c r="AU165" i="49"/>
  <c r="G166" i="49"/>
  <c r="I166" i="49"/>
  <c r="J166" i="49"/>
  <c r="H166" i="49"/>
  <c r="K166" i="49"/>
  <c r="M166" i="49"/>
  <c r="AU166" i="49"/>
  <c r="G167" i="49"/>
  <c r="I167" i="49"/>
  <c r="J167" i="49"/>
  <c r="H167" i="49"/>
  <c r="K167" i="49"/>
  <c r="M167" i="49"/>
  <c r="AU167" i="49"/>
  <c r="AV4" i="49"/>
  <c r="AP131" i="49"/>
  <c r="AP133" i="49"/>
  <c r="AP137" i="49"/>
  <c r="AP139" i="49"/>
  <c r="AP140" i="49"/>
  <c r="AP142" i="49"/>
  <c r="AP143" i="49"/>
  <c r="AP144" i="49"/>
  <c r="AP146" i="49"/>
  <c r="AP147" i="49"/>
  <c r="AP148" i="49"/>
  <c r="AP149" i="49"/>
  <c r="AP150" i="49"/>
  <c r="AP151" i="49"/>
  <c r="AP152" i="49"/>
  <c r="AP154" i="49"/>
  <c r="AP155" i="49"/>
  <c r="AP157" i="49"/>
  <c r="AP158" i="49"/>
  <c r="AP159" i="49"/>
  <c r="AP161" i="49"/>
  <c r="AP162" i="49"/>
  <c r="AP163" i="49"/>
  <c r="AP164" i="49"/>
  <c r="AP165" i="49"/>
  <c r="AP166" i="49"/>
  <c r="AP167" i="49"/>
  <c r="AQ4" i="49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6" i="34"/>
  <c r="J37" i="34"/>
  <c r="J38" i="34"/>
  <c r="J39" i="34"/>
  <c r="J40" i="34"/>
  <c r="J41" i="34"/>
  <c r="J42" i="34"/>
  <c r="J43" i="34"/>
  <c r="J44" i="34"/>
  <c r="J45" i="34"/>
  <c r="J46" i="34"/>
  <c r="J47" i="34"/>
  <c r="J48" i="34"/>
  <c r="J49" i="34"/>
  <c r="J50" i="34"/>
  <c r="J51" i="34"/>
  <c r="J52" i="34"/>
  <c r="J53" i="34"/>
  <c r="J54" i="34"/>
  <c r="J55" i="34"/>
  <c r="J56" i="34"/>
  <c r="J57" i="34"/>
  <c r="J58" i="34"/>
  <c r="J59" i="34"/>
  <c r="J60" i="34"/>
  <c r="J61" i="34"/>
  <c r="J62" i="34"/>
  <c r="J63" i="34"/>
  <c r="J64" i="34"/>
  <c r="J65" i="34"/>
  <c r="J66" i="34"/>
  <c r="J67" i="34"/>
  <c r="J68" i="34"/>
  <c r="J69" i="34"/>
  <c r="J70" i="34"/>
  <c r="J71" i="34"/>
  <c r="J72" i="34"/>
  <c r="J73" i="34"/>
  <c r="J74" i="34"/>
  <c r="J75" i="34"/>
  <c r="J76" i="34"/>
  <c r="J77" i="34"/>
  <c r="J78" i="34"/>
  <c r="J79" i="34"/>
  <c r="J80" i="34"/>
  <c r="J81" i="34"/>
  <c r="J82" i="34"/>
  <c r="J83" i="34"/>
  <c r="J84" i="34"/>
  <c r="J85" i="34"/>
  <c r="J86" i="34"/>
  <c r="J87" i="34"/>
  <c r="J88" i="34"/>
  <c r="J89" i="34"/>
  <c r="J90" i="34"/>
  <c r="J91" i="34"/>
  <c r="J92" i="34"/>
  <c r="J93" i="34"/>
  <c r="J94" i="34"/>
  <c r="J95" i="34"/>
  <c r="J96" i="34"/>
  <c r="J97" i="34"/>
  <c r="J98" i="34"/>
  <c r="J99" i="34"/>
  <c r="J100" i="34"/>
  <c r="J101" i="34"/>
  <c r="J102" i="34"/>
  <c r="J103" i="34"/>
  <c r="J104" i="34"/>
  <c r="J105" i="34"/>
  <c r="J106" i="34"/>
  <c r="J107" i="34"/>
  <c r="J108" i="34"/>
  <c r="J109" i="34"/>
  <c r="J110" i="34"/>
  <c r="J111" i="34"/>
  <c r="J112" i="34"/>
  <c r="J113" i="34"/>
  <c r="J114" i="34"/>
  <c r="J115" i="34"/>
  <c r="J116" i="34"/>
  <c r="J117" i="34"/>
  <c r="J118" i="34"/>
  <c r="J119" i="34"/>
  <c r="J120" i="34"/>
  <c r="J121" i="34"/>
  <c r="J122" i="34"/>
  <c r="J123" i="34"/>
  <c r="J124" i="34"/>
  <c r="J125" i="34"/>
  <c r="J126" i="34"/>
  <c r="J127" i="34"/>
  <c r="J128" i="34"/>
  <c r="J129" i="34"/>
  <c r="J130" i="34"/>
  <c r="J131" i="34"/>
  <c r="J132" i="34"/>
  <c r="J133" i="34"/>
  <c r="J134" i="34"/>
  <c r="J135" i="34"/>
  <c r="J136" i="34"/>
  <c r="J137" i="34"/>
  <c r="J138" i="34"/>
  <c r="J139" i="34"/>
  <c r="J140" i="34"/>
  <c r="J141" i="34"/>
  <c r="J142" i="34"/>
  <c r="J143" i="34"/>
  <c r="J144" i="34"/>
  <c r="J145" i="34"/>
  <c r="J146" i="34"/>
  <c r="J147" i="34"/>
  <c r="J148" i="34"/>
  <c r="J149" i="34"/>
  <c r="J150" i="34"/>
  <c r="J151" i="34"/>
  <c r="J152" i="34"/>
  <c r="J153" i="34"/>
  <c r="J154" i="34"/>
  <c r="J155" i="34"/>
  <c r="J156" i="34"/>
  <c r="J157" i="34"/>
  <c r="J158" i="34"/>
  <c r="J159" i="34"/>
  <c r="J160" i="34"/>
  <c r="J161" i="34"/>
  <c r="J162" i="34"/>
  <c r="J163" i="34"/>
  <c r="J164" i="34"/>
  <c r="J165" i="34"/>
  <c r="J166" i="34"/>
  <c r="J3" i="34"/>
  <c r="I166" i="34"/>
  <c r="I165" i="34"/>
  <c r="I164" i="34"/>
  <c r="I163" i="34"/>
  <c r="I162" i="34"/>
  <c r="I161" i="34"/>
  <c r="I160" i="34"/>
  <c r="I159" i="34"/>
  <c r="I158" i="34"/>
  <c r="I157" i="34"/>
  <c r="I156" i="34"/>
  <c r="I155" i="34"/>
  <c r="I154" i="34"/>
  <c r="I153" i="34"/>
  <c r="I152" i="34"/>
  <c r="I151" i="34"/>
  <c r="I150" i="34"/>
  <c r="I149" i="34"/>
  <c r="I148" i="34"/>
  <c r="I147" i="34"/>
  <c r="I146" i="34"/>
  <c r="I145" i="34"/>
  <c r="I144" i="34"/>
  <c r="I143" i="34"/>
  <c r="I142" i="34"/>
  <c r="I141" i="34"/>
  <c r="I140" i="34"/>
  <c r="I139" i="34"/>
  <c r="I138" i="34"/>
  <c r="I137" i="34"/>
  <c r="I136" i="34"/>
  <c r="I135" i="34"/>
  <c r="I134" i="34"/>
  <c r="I133" i="34"/>
  <c r="I132" i="34"/>
  <c r="I131" i="34"/>
  <c r="I130" i="34"/>
  <c r="I129" i="34"/>
  <c r="I128" i="34"/>
  <c r="I127" i="34"/>
  <c r="I126" i="34"/>
  <c r="I125" i="34"/>
  <c r="I124" i="34"/>
  <c r="I123" i="34"/>
  <c r="I122" i="34"/>
  <c r="I121" i="34"/>
  <c r="I120" i="34"/>
  <c r="I119" i="34"/>
  <c r="I118" i="34"/>
  <c r="I117" i="34"/>
  <c r="I116" i="34"/>
  <c r="I115" i="34"/>
  <c r="I114" i="34"/>
  <c r="I113" i="34"/>
  <c r="I112" i="34"/>
  <c r="I111" i="34"/>
  <c r="I110" i="34"/>
  <c r="I109" i="34"/>
  <c r="I108" i="34"/>
  <c r="I107" i="34"/>
  <c r="I106" i="34"/>
  <c r="I105" i="34"/>
  <c r="I104" i="34"/>
  <c r="I103" i="34"/>
  <c r="I102" i="34"/>
  <c r="I101" i="34"/>
  <c r="I100" i="34"/>
  <c r="I99" i="34"/>
  <c r="I98" i="34"/>
  <c r="I97" i="34"/>
  <c r="I96" i="34"/>
  <c r="I95" i="34"/>
  <c r="I94" i="34"/>
  <c r="I93" i="34"/>
  <c r="I92" i="34"/>
  <c r="I91" i="34"/>
  <c r="I90" i="34"/>
  <c r="I89" i="34"/>
  <c r="I88" i="34"/>
  <c r="I87" i="34"/>
  <c r="I86" i="34"/>
  <c r="I85" i="34"/>
  <c r="I84" i="34"/>
  <c r="I83" i="34"/>
  <c r="I82" i="34"/>
  <c r="I81" i="34"/>
  <c r="I80" i="34"/>
  <c r="I79" i="34"/>
  <c r="I78" i="34"/>
  <c r="I77" i="34"/>
  <c r="I76" i="34"/>
  <c r="I75" i="34"/>
  <c r="I74" i="34"/>
  <c r="I73" i="34"/>
  <c r="I72" i="34"/>
  <c r="I71" i="34"/>
  <c r="I70" i="34"/>
  <c r="I69" i="34"/>
  <c r="I68" i="34"/>
  <c r="I67" i="34"/>
  <c r="I66" i="34"/>
  <c r="I65" i="34"/>
  <c r="I64" i="34"/>
  <c r="I63" i="34"/>
  <c r="I62" i="34"/>
  <c r="I61" i="34"/>
  <c r="I60" i="34"/>
  <c r="I59" i="34"/>
  <c r="I58" i="34"/>
  <c r="I57" i="34"/>
  <c r="I56" i="34"/>
  <c r="I55" i="34"/>
  <c r="I54" i="34"/>
  <c r="I53" i="34"/>
  <c r="I52" i="34"/>
  <c r="I51" i="34"/>
  <c r="I50" i="34"/>
  <c r="I49" i="34"/>
  <c r="I48" i="34"/>
  <c r="I47" i="34"/>
  <c r="I46" i="34"/>
  <c r="I45" i="34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8" i="34"/>
  <c r="I7" i="34"/>
  <c r="I6" i="34"/>
  <c r="I5" i="34"/>
  <c r="I4" i="34"/>
  <c r="I3" i="34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25" i="49"/>
  <c r="F26" i="49"/>
  <c r="F27" i="49"/>
  <c r="F28" i="49"/>
  <c r="F29" i="49"/>
  <c r="F30" i="49"/>
  <c r="F31" i="49"/>
  <c r="F32" i="49"/>
  <c r="F33" i="49"/>
  <c r="F34" i="49"/>
  <c r="F35" i="49"/>
  <c r="F36" i="49"/>
  <c r="F37" i="49"/>
  <c r="F38" i="49"/>
  <c r="F39" i="49"/>
  <c r="F40" i="49"/>
  <c r="F41" i="49"/>
  <c r="F42" i="49"/>
  <c r="F43" i="49"/>
  <c r="F44" i="49"/>
  <c r="F45" i="49"/>
  <c r="F46" i="49"/>
  <c r="F47" i="49"/>
  <c r="F48" i="49"/>
  <c r="F49" i="49"/>
  <c r="F50" i="49"/>
  <c r="F51" i="49"/>
  <c r="F52" i="49"/>
  <c r="F53" i="49"/>
  <c r="F54" i="49"/>
  <c r="F55" i="49"/>
  <c r="F56" i="49"/>
  <c r="F57" i="49"/>
  <c r="F58" i="49"/>
  <c r="F59" i="49"/>
  <c r="F60" i="49"/>
  <c r="F61" i="49"/>
  <c r="F62" i="49"/>
  <c r="F63" i="49"/>
  <c r="F64" i="49"/>
  <c r="F65" i="49"/>
  <c r="F66" i="49"/>
  <c r="F67" i="49"/>
  <c r="F68" i="49"/>
  <c r="F69" i="49"/>
  <c r="F70" i="49"/>
  <c r="F71" i="49"/>
  <c r="F72" i="49"/>
  <c r="F73" i="49"/>
  <c r="F74" i="49"/>
  <c r="F75" i="49"/>
  <c r="F76" i="49"/>
  <c r="F77" i="49"/>
  <c r="F78" i="49"/>
  <c r="F79" i="49"/>
  <c r="F80" i="49"/>
  <c r="F81" i="49"/>
  <c r="F82" i="49"/>
  <c r="F83" i="49"/>
  <c r="F84" i="49"/>
  <c r="F85" i="49"/>
  <c r="F86" i="49"/>
  <c r="F87" i="49"/>
  <c r="F88" i="49"/>
  <c r="F89" i="49"/>
  <c r="F90" i="49"/>
  <c r="F91" i="49"/>
  <c r="F92" i="49"/>
  <c r="F93" i="49"/>
  <c r="F94" i="49"/>
  <c r="F95" i="49"/>
  <c r="F96" i="49"/>
  <c r="F97" i="49"/>
  <c r="F98" i="49"/>
  <c r="F99" i="49"/>
  <c r="F100" i="49"/>
  <c r="F101" i="49"/>
  <c r="F102" i="49"/>
  <c r="F103" i="49"/>
  <c r="F104" i="49"/>
  <c r="F105" i="49"/>
  <c r="F106" i="49"/>
  <c r="F107" i="49"/>
  <c r="F108" i="49"/>
  <c r="F109" i="49"/>
  <c r="F110" i="49"/>
  <c r="F111" i="49"/>
  <c r="F112" i="49"/>
  <c r="F113" i="49"/>
  <c r="F114" i="49"/>
  <c r="F115" i="49"/>
  <c r="F116" i="49"/>
  <c r="F117" i="49"/>
  <c r="F118" i="49"/>
  <c r="F119" i="49"/>
  <c r="F120" i="49"/>
  <c r="F121" i="49"/>
  <c r="F122" i="49"/>
  <c r="F123" i="49"/>
  <c r="F124" i="49"/>
  <c r="F125" i="49"/>
  <c r="F126" i="49"/>
  <c r="F127" i="49"/>
  <c r="F128" i="49"/>
  <c r="F129" i="49"/>
  <c r="F130" i="49"/>
  <c r="F131" i="49"/>
  <c r="F132" i="49"/>
  <c r="F133" i="49"/>
  <c r="F134" i="49"/>
  <c r="F135" i="49"/>
  <c r="F136" i="49"/>
  <c r="F137" i="49"/>
  <c r="F138" i="49"/>
  <c r="F139" i="49"/>
  <c r="F140" i="49"/>
  <c r="F141" i="49"/>
  <c r="F142" i="49"/>
  <c r="F143" i="49"/>
  <c r="F144" i="49"/>
  <c r="F145" i="49"/>
  <c r="F146" i="49"/>
  <c r="F147" i="49"/>
  <c r="F148" i="49"/>
  <c r="F149" i="49"/>
  <c r="F150" i="49"/>
  <c r="F151" i="49"/>
  <c r="F152" i="49"/>
  <c r="F153" i="49"/>
  <c r="F154" i="49"/>
  <c r="F155" i="49"/>
  <c r="F156" i="49"/>
  <c r="F157" i="49"/>
  <c r="F158" i="49"/>
  <c r="F159" i="49"/>
  <c r="F160" i="49"/>
  <c r="F161" i="49"/>
  <c r="F162" i="49"/>
  <c r="F163" i="49"/>
  <c r="F164" i="49"/>
  <c r="F165" i="49"/>
  <c r="F166" i="49"/>
  <c r="F167" i="49"/>
  <c r="F4" i="49"/>
  <c r="R156" i="43"/>
  <c r="S156" i="43"/>
  <c r="R16" i="43"/>
  <c r="S16" i="43"/>
  <c r="R8" i="43"/>
  <c r="S8" i="43"/>
  <c r="R9" i="43"/>
  <c r="S9" i="43"/>
  <c r="R17" i="43"/>
  <c r="S17" i="43"/>
  <c r="R18" i="43"/>
  <c r="S18" i="43"/>
  <c r="R19" i="43"/>
  <c r="S19" i="43"/>
  <c r="R20" i="43"/>
  <c r="S20" i="43"/>
  <c r="R23" i="43"/>
  <c r="S23" i="43"/>
  <c r="R24" i="43"/>
  <c r="S24" i="43"/>
  <c r="R25" i="43"/>
  <c r="S25" i="43"/>
  <c r="R34" i="43"/>
  <c r="S34" i="43"/>
  <c r="R35" i="43"/>
  <c r="S35" i="43"/>
  <c r="R36" i="43"/>
  <c r="S36" i="43"/>
  <c r="R37" i="43"/>
  <c r="S37" i="43"/>
  <c r="R40" i="43"/>
  <c r="S40" i="43"/>
  <c r="R47" i="43"/>
  <c r="S47" i="43"/>
  <c r="R48" i="43"/>
  <c r="S48" i="43"/>
  <c r="R53" i="43"/>
  <c r="S53" i="43"/>
  <c r="R54" i="43"/>
  <c r="S54" i="43"/>
  <c r="R61" i="43"/>
  <c r="S61" i="43"/>
  <c r="R62" i="43"/>
  <c r="S62" i="43"/>
  <c r="R63" i="43"/>
  <c r="S63" i="43"/>
  <c r="R64" i="43"/>
  <c r="S64" i="43"/>
  <c r="R77" i="43"/>
  <c r="S77" i="43"/>
  <c r="R78" i="43"/>
  <c r="S78" i="43"/>
  <c r="R65" i="43"/>
  <c r="S65" i="43"/>
  <c r="R66" i="43"/>
  <c r="S66" i="43"/>
  <c r="R72" i="43"/>
  <c r="S72" i="43"/>
  <c r="R73" i="43"/>
  <c r="S73" i="43"/>
  <c r="R84" i="43"/>
  <c r="S84" i="43"/>
  <c r="R85" i="43"/>
  <c r="S85" i="43"/>
  <c r="R89" i="43"/>
  <c r="S89" i="43"/>
  <c r="R90" i="43"/>
  <c r="S90" i="43"/>
  <c r="R91" i="43"/>
  <c r="S91" i="43"/>
  <c r="R92" i="43"/>
  <c r="S92" i="43"/>
  <c r="R97" i="43"/>
  <c r="S97" i="43"/>
  <c r="R98" i="43"/>
  <c r="S98" i="43"/>
  <c r="R101" i="43"/>
  <c r="S101" i="43"/>
  <c r="R102" i="43"/>
  <c r="S102" i="43"/>
  <c r="R109" i="43"/>
  <c r="S109" i="43"/>
  <c r="R138" i="43"/>
  <c r="S138" i="43"/>
  <c r="R139" i="43"/>
  <c r="S139" i="43"/>
  <c r="R143" i="43"/>
  <c r="S143" i="43"/>
  <c r="R144" i="43"/>
  <c r="S144" i="43"/>
  <c r="R145" i="43"/>
  <c r="S145" i="43"/>
  <c r="R146" i="43"/>
  <c r="S146" i="43"/>
  <c r="R149" i="43"/>
  <c r="S149" i="43"/>
  <c r="R152" i="43"/>
  <c r="S152" i="43"/>
  <c r="R153" i="43"/>
  <c r="S153" i="43"/>
  <c r="R154" i="43"/>
  <c r="S154" i="43"/>
  <c r="R157" i="43"/>
  <c r="S157" i="43"/>
  <c r="R158" i="43"/>
  <c r="S158" i="43"/>
  <c r="R163" i="43"/>
  <c r="S163" i="43"/>
  <c r="R164" i="43"/>
  <c r="S164" i="43"/>
  <c r="R69" i="43"/>
  <c r="S69" i="43"/>
  <c r="R70" i="43"/>
  <c r="S70" i="43"/>
  <c r="R71" i="43"/>
  <c r="S71" i="43"/>
  <c r="R74" i="43"/>
  <c r="S74" i="43"/>
  <c r="R75" i="43"/>
  <c r="S75" i="43"/>
  <c r="R76" i="43"/>
  <c r="S76" i="43"/>
  <c r="R81" i="43"/>
  <c r="S81" i="43"/>
  <c r="R82" i="43"/>
  <c r="S82" i="43"/>
  <c r="R83" i="43"/>
  <c r="S83" i="43"/>
  <c r="R86" i="43"/>
  <c r="S86" i="43"/>
  <c r="R87" i="43"/>
  <c r="S87" i="43"/>
  <c r="R88" i="43"/>
  <c r="S88" i="43"/>
  <c r="R103" i="43"/>
  <c r="S103" i="43"/>
  <c r="R104" i="43"/>
  <c r="S104" i="43"/>
  <c r="R105" i="43"/>
  <c r="S105" i="43"/>
  <c r="R106" i="43"/>
  <c r="S106" i="43"/>
  <c r="R107" i="43"/>
  <c r="S107" i="43"/>
  <c r="R108" i="43"/>
  <c r="S108" i="43"/>
  <c r="R110" i="43"/>
  <c r="S110" i="43"/>
  <c r="R111" i="43"/>
  <c r="S111" i="43"/>
  <c r="R112" i="43"/>
  <c r="S112" i="43"/>
  <c r="R119" i="43"/>
  <c r="S119" i="43"/>
  <c r="R120" i="43"/>
  <c r="S120" i="43"/>
  <c r="R121" i="43"/>
  <c r="S121" i="43"/>
  <c r="R126" i="43"/>
  <c r="S126" i="43"/>
  <c r="R127" i="43"/>
  <c r="S127" i="43"/>
  <c r="R128" i="43"/>
  <c r="S128" i="43"/>
  <c r="R131" i="43"/>
  <c r="S131" i="43"/>
  <c r="R132" i="43"/>
  <c r="S132" i="43"/>
  <c r="R133" i="43"/>
  <c r="S133" i="43"/>
  <c r="R140" i="43"/>
  <c r="S140" i="43"/>
  <c r="R141" i="43"/>
  <c r="S141" i="43"/>
  <c r="R142" i="43"/>
  <c r="S142" i="43"/>
  <c r="R165" i="43"/>
  <c r="S165" i="43"/>
  <c r="R166" i="43"/>
  <c r="S166" i="43"/>
  <c r="R167" i="43"/>
  <c r="S167" i="43"/>
  <c r="R113" i="43"/>
  <c r="S113" i="43"/>
  <c r="R114" i="43"/>
  <c r="S114" i="43"/>
  <c r="R115" i="43"/>
  <c r="S115" i="43"/>
  <c r="R116" i="43"/>
  <c r="S116" i="43"/>
  <c r="R122" i="43"/>
  <c r="S122" i="43"/>
  <c r="R123" i="43"/>
  <c r="S123" i="43"/>
  <c r="R124" i="43"/>
  <c r="S124" i="43"/>
  <c r="R125" i="43"/>
  <c r="S125" i="43"/>
  <c r="R159" i="43"/>
  <c r="S159" i="43"/>
  <c r="R160" i="43"/>
  <c r="S160" i="43"/>
  <c r="R161" i="43"/>
  <c r="S161" i="43"/>
  <c r="R162" i="43"/>
  <c r="S162" i="43"/>
  <c r="R11" i="43"/>
  <c r="S11" i="43"/>
  <c r="R14" i="43"/>
  <c r="S14" i="43"/>
  <c r="R15" i="43"/>
  <c r="S15" i="43"/>
  <c r="R5" i="43"/>
  <c r="S5" i="43"/>
  <c r="R28" i="43"/>
  <c r="S28" i="43"/>
  <c r="R29" i="43"/>
  <c r="S29" i="43"/>
  <c r="R32" i="43"/>
  <c r="S32" i="43"/>
  <c r="R33" i="43"/>
  <c r="S33" i="43"/>
  <c r="R38" i="43"/>
  <c r="S38" i="43"/>
  <c r="R39" i="43"/>
  <c r="S39" i="43"/>
  <c r="R43" i="43"/>
  <c r="S43" i="43"/>
  <c r="R44" i="43"/>
  <c r="S44" i="43"/>
  <c r="R49" i="43"/>
  <c r="S49" i="43"/>
  <c r="R50" i="43"/>
  <c r="S50" i="43"/>
  <c r="R51" i="43"/>
  <c r="S51" i="43"/>
  <c r="R52" i="43"/>
  <c r="S52" i="43"/>
  <c r="R57" i="43"/>
  <c r="S57" i="43"/>
  <c r="R58" i="43"/>
  <c r="S58" i="43"/>
  <c r="R67" i="43"/>
  <c r="S67" i="43"/>
  <c r="R68" i="43"/>
  <c r="S68" i="43"/>
  <c r="R93" i="43"/>
  <c r="S93" i="43"/>
  <c r="R94" i="43"/>
  <c r="S94" i="43"/>
  <c r="R95" i="43"/>
  <c r="S95" i="43"/>
  <c r="R96" i="43"/>
  <c r="S96" i="43"/>
  <c r="R117" i="43"/>
  <c r="S117" i="43"/>
  <c r="R118" i="43"/>
  <c r="S118" i="43"/>
  <c r="R129" i="43"/>
  <c r="S129" i="43"/>
  <c r="R130" i="43"/>
  <c r="S130" i="43"/>
  <c r="R134" i="43"/>
  <c r="S134" i="43"/>
  <c r="R135" i="43"/>
  <c r="S135" i="43"/>
  <c r="R12" i="43"/>
  <c r="S12" i="43"/>
  <c r="R13" i="43"/>
  <c r="S13" i="43"/>
  <c r="R6" i="43"/>
  <c r="S6" i="43"/>
  <c r="R7" i="43"/>
  <c r="S7" i="43"/>
  <c r="R21" i="43"/>
  <c r="S21" i="43"/>
  <c r="R22" i="43"/>
  <c r="S22" i="43"/>
  <c r="R26" i="43"/>
  <c r="S26" i="43"/>
  <c r="R27" i="43"/>
  <c r="S27" i="43"/>
  <c r="R30" i="43"/>
  <c r="S30" i="43"/>
  <c r="R31" i="43"/>
  <c r="S31" i="43"/>
  <c r="R41" i="43"/>
  <c r="S41" i="43"/>
  <c r="R42" i="43"/>
  <c r="S42" i="43"/>
  <c r="R45" i="43"/>
  <c r="S45" i="43"/>
  <c r="R46" i="43"/>
  <c r="S46" i="43"/>
  <c r="R55" i="43"/>
  <c r="S55" i="43"/>
  <c r="R56" i="43"/>
  <c r="S56" i="43"/>
  <c r="R59" i="43"/>
  <c r="S59" i="43"/>
  <c r="R60" i="43"/>
  <c r="S60" i="43"/>
  <c r="R79" i="43"/>
  <c r="S79" i="43"/>
  <c r="R80" i="43"/>
  <c r="S80" i="43"/>
  <c r="R99" i="43"/>
  <c r="S99" i="43"/>
  <c r="R100" i="43"/>
  <c r="S100" i="43"/>
  <c r="R136" i="43"/>
  <c r="S136" i="43"/>
  <c r="R137" i="43"/>
  <c r="S137" i="43"/>
  <c r="R147" i="43"/>
  <c r="S147" i="43"/>
  <c r="R148" i="43"/>
  <c r="S148" i="43"/>
  <c r="R150" i="43"/>
  <c r="S150" i="43"/>
  <c r="R151" i="43"/>
  <c r="S151" i="43"/>
  <c r="R155" i="43"/>
  <c r="S155" i="43"/>
  <c r="R10" i="43"/>
  <c r="L4" i="47"/>
  <c r="L5" i="47"/>
  <c r="L6" i="47"/>
  <c r="L7" i="47"/>
  <c r="L8" i="47"/>
  <c r="L9" i="47"/>
  <c r="L10" i="47"/>
  <c r="L11" i="47"/>
  <c r="L12" i="47"/>
  <c r="L13" i="47"/>
  <c r="L14" i="47"/>
  <c r="L15" i="47"/>
  <c r="L16" i="47"/>
  <c r="L17" i="47"/>
  <c r="L18" i="47"/>
  <c r="L19" i="47"/>
  <c r="L20" i="47"/>
  <c r="L21" i="47"/>
  <c r="L22" i="47"/>
  <c r="L23" i="47"/>
  <c r="L24" i="47"/>
  <c r="L25" i="47"/>
  <c r="L26" i="47"/>
  <c r="L27" i="47"/>
  <c r="L28" i="47"/>
  <c r="L29" i="47"/>
  <c r="L30" i="47"/>
  <c r="L31" i="47"/>
  <c r="L32" i="47"/>
  <c r="L33" i="47"/>
  <c r="L34" i="47"/>
  <c r="L35" i="47"/>
  <c r="L36" i="47"/>
  <c r="L37" i="47"/>
  <c r="L38" i="47"/>
  <c r="L39" i="47"/>
  <c r="L40" i="47"/>
  <c r="L41" i="47"/>
  <c r="L42" i="47"/>
  <c r="L43" i="47"/>
  <c r="L44" i="47"/>
  <c r="L45" i="47"/>
  <c r="L46" i="47"/>
  <c r="L47" i="47"/>
  <c r="L48" i="47"/>
  <c r="L49" i="47"/>
  <c r="L50" i="47"/>
  <c r="L51" i="47"/>
  <c r="L52" i="47"/>
  <c r="L53" i="47"/>
  <c r="L54" i="47"/>
  <c r="L55" i="47"/>
  <c r="L56" i="47"/>
  <c r="L57" i="47"/>
  <c r="L58" i="47"/>
  <c r="L59" i="47"/>
  <c r="L60" i="47"/>
  <c r="L61" i="47"/>
  <c r="L62" i="47"/>
  <c r="L63" i="47"/>
  <c r="L64" i="47"/>
  <c r="L65" i="47"/>
  <c r="L66" i="47"/>
  <c r="L67" i="47"/>
  <c r="L68" i="47"/>
  <c r="L69" i="47"/>
  <c r="L70" i="47"/>
  <c r="L71" i="47"/>
  <c r="L72" i="47"/>
  <c r="L73" i="47"/>
  <c r="L74" i="47"/>
  <c r="L75" i="47"/>
  <c r="L76" i="47"/>
  <c r="L77" i="47"/>
  <c r="L78" i="47"/>
  <c r="L79" i="47"/>
  <c r="L80" i="47"/>
  <c r="L81" i="47"/>
  <c r="L82" i="47"/>
  <c r="L83" i="47"/>
  <c r="L84" i="47"/>
  <c r="L85" i="47"/>
  <c r="L86" i="47"/>
  <c r="L87" i="47"/>
  <c r="L88" i="47"/>
  <c r="L89" i="47"/>
  <c r="L90" i="47"/>
  <c r="L91" i="47"/>
  <c r="L92" i="47"/>
  <c r="L93" i="47"/>
  <c r="L94" i="47"/>
  <c r="L95" i="47"/>
  <c r="L96" i="47"/>
  <c r="L97" i="47"/>
  <c r="L98" i="47"/>
  <c r="L99" i="47"/>
  <c r="L100" i="47"/>
  <c r="L101" i="47"/>
  <c r="L102" i="47"/>
  <c r="L103" i="47"/>
  <c r="L104" i="47"/>
  <c r="L105" i="47"/>
  <c r="L106" i="47"/>
  <c r="L107" i="47"/>
  <c r="L108" i="47"/>
  <c r="L109" i="47"/>
  <c r="L110" i="47"/>
  <c r="L111" i="47"/>
  <c r="L112" i="47"/>
  <c r="L113" i="47"/>
  <c r="L114" i="47"/>
  <c r="L115" i="47"/>
  <c r="L116" i="47"/>
  <c r="L117" i="47"/>
  <c r="L118" i="47"/>
  <c r="L119" i="47"/>
  <c r="L120" i="47"/>
  <c r="L121" i="47"/>
  <c r="L122" i="47"/>
  <c r="L123" i="47"/>
  <c r="L124" i="47"/>
  <c r="L125" i="47"/>
  <c r="L126" i="47"/>
  <c r="L127" i="47"/>
  <c r="L128" i="47"/>
  <c r="L129" i="47"/>
  <c r="L130" i="47"/>
  <c r="L131" i="47"/>
  <c r="L132" i="47"/>
  <c r="L133" i="47"/>
  <c r="L134" i="47"/>
  <c r="L135" i="47"/>
  <c r="L136" i="47"/>
  <c r="L137" i="47"/>
  <c r="L138" i="47"/>
  <c r="L139" i="47"/>
  <c r="L140" i="47"/>
  <c r="L141" i="47"/>
  <c r="L142" i="47"/>
  <c r="L143" i="47"/>
  <c r="L144" i="47"/>
  <c r="L145" i="47"/>
  <c r="L146" i="47"/>
  <c r="L147" i="47"/>
  <c r="L148" i="47"/>
  <c r="L149" i="47"/>
  <c r="L150" i="47"/>
  <c r="L151" i="47"/>
  <c r="L152" i="47"/>
  <c r="L153" i="47"/>
  <c r="L154" i="47"/>
  <c r="L155" i="47"/>
  <c r="L156" i="47"/>
  <c r="L157" i="47"/>
  <c r="L158" i="47"/>
  <c r="L159" i="47"/>
  <c r="L160" i="47"/>
  <c r="L161" i="47"/>
  <c r="L162" i="47"/>
  <c r="L163" i="47"/>
  <c r="L164" i="47"/>
  <c r="L165" i="47"/>
  <c r="L166" i="47"/>
  <c r="L3" i="47"/>
  <c r="J64" i="45"/>
  <c r="L64" i="45"/>
  <c r="R64" i="45"/>
  <c r="H65" i="45"/>
  <c r="J65" i="45"/>
  <c r="L65" i="45"/>
  <c r="H66" i="45"/>
  <c r="J66" i="45"/>
  <c r="L66" i="45"/>
  <c r="R65" i="45"/>
  <c r="H67" i="45"/>
  <c r="J67" i="45"/>
  <c r="L67" i="45"/>
  <c r="H68" i="45"/>
  <c r="J68" i="45"/>
  <c r="L68" i="45"/>
  <c r="R67" i="45"/>
  <c r="H69" i="45"/>
  <c r="J69" i="45"/>
  <c r="L69" i="45"/>
  <c r="H70" i="45"/>
  <c r="J70" i="45"/>
  <c r="L70" i="45"/>
  <c r="R69" i="45"/>
  <c r="J71" i="45"/>
  <c r="L71" i="45"/>
  <c r="R71" i="45"/>
  <c r="H72" i="45"/>
  <c r="J72" i="45"/>
  <c r="L72" i="45"/>
  <c r="H73" i="45"/>
  <c r="J73" i="45"/>
  <c r="L73" i="45"/>
  <c r="R72" i="45"/>
  <c r="H74" i="45"/>
  <c r="J74" i="45"/>
  <c r="L74" i="45"/>
  <c r="H75" i="45"/>
  <c r="J75" i="45"/>
  <c r="L75" i="45"/>
  <c r="R74" i="45"/>
  <c r="H76" i="45"/>
  <c r="J76" i="45"/>
  <c r="L76" i="45"/>
  <c r="H77" i="45"/>
  <c r="J77" i="45"/>
  <c r="L77" i="45"/>
  <c r="R76" i="45"/>
  <c r="J78" i="45"/>
  <c r="L78" i="45"/>
  <c r="R78" i="45"/>
  <c r="H79" i="45"/>
  <c r="J79" i="45"/>
  <c r="L79" i="45"/>
  <c r="H80" i="45"/>
  <c r="J80" i="45"/>
  <c r="L80" i="45"/>
  <c r="R79" i="45"/>
  <c r="H81" i="45"/>
  <c r="J81" i="45"/>
  <c r="L81" i="45"/>
  <c r="H82" i="45"/>
  <c r="J82" i="45"/>
  <c r="L82" i="45"/>
  <c r="R81" i="45"/>
  <c r="H83" i="45"/>
  <c r="J83" i="45"/>
  <c r="L83" i="45"/>
  <c r="H84" i="45"/>
  <c r="J84" i="45"/>
  <c r="L84" i="45"/>
  <c r="R83" i="45"/>
  <c r="H85" i="45"/>
  <c r="J85" i="45"/>
  <c r="L85" i="45"/>
  <c r="H86" i="45"/>
  <c r="J86" i="45"/>
  <c r="L86" i="45"/>
  <c r="R85" i="45"/>
  <c r="J87" i="45"/>
  <c r="L87" i="45"/>
  <c r="R87" i="45"/>
  <c r="J88" i="45"/>
  <c r="L88" i="45"/>
  <c r="R88" i="45"/>
  <c r="J89" i="45"/>
  <c r="L89" i="45"/>
  <c r="R89" i="45"/>
  <c r="J90" i="45"/>
  <c r="L90" i="45"/>
  <c r="R90" i="45"/>
  <c r="H91" i="45"/>
  <c r="J91" i="45"/>
  <c r="L91" i="45"/>
  <c r="H92" i="45"/>
  <c r="J92" i="45"/>
  <c r="L92" i="45"/>
  <c r="R91" i="45"/>
  <c r="H93" i="45"/>
  <c r="J93" i="45"/>
  <c r="L93" i="45"/>
  <c r="H94" i="45"/>
  <c r="J94" i="45"/>
  <c r="L94" i="45"/>
  <c r="R93" i="45"/>
  <c r="H95" i="45"/>
  <c r="J95" i="45"/>
  <c r="L95" i="45"/>
  <c r="H96" i="45"/>
  <c r="J96" i="45"/>
  <c r="L96" i="45"/>
  <c r="R95" i="45"/>
  <c r="H97" i="45"/>
  <c r="J97" i="45"/>
  <c r="L97" i="45"/>
  <c r="H98" i="45"/>
  <c r="J98" i="45"/>
  <c r="L98" i="45"/>
  <c r="R97" i="45"/>
  <c r="H99" i="45"/>
  <c r="J99" i="45"/>
  <c r="L99" i="45"/>
  <c r="H100" i="45"/>
  <c r="J100" i="45"/>
  <c r="L100" i="45"/>
  <c r="R99" i="45"/>
  <c r="H101" i="45"/>
  <c r="J101" i="45"/>
  <c r="L101" i="45"/>
  <c r="H102" i="45"/>
  <c r="J102" i="45"/>
  <c r="L102" i="45"/>
  <c r="R101" i="45"/>
  <c r="J103" i="45"/>
  <c r="L103" i="45"/>
  <c r="R103" i="45"/>
  <c r="H104" i="45"/>
  <c r="J104" i="45"/>
  <c r="L104" i="45"/>
  <c r="H105" i="45"/>
  <c r="J105" i="45"/>
  <c r="L105" i="45"/>
  <c r="R104" i="45"/>
  <c r="H106" i="45"/>
  <c r="J106" i="45"/>
  <c r="L106" i="45"/>
  <c r="H107" i="45"/>
  <c r="J107" i="45"/>
  <c r="L107" i="45"/>
  <c r="R106" i="45"/>
  <c r="H108" i="45"/>
  <c r="J108" i="45"/>
  <c r="L108" i="45"/>
  <c r="H109" i="45"/>
  <c r="J109" i="45"/>
  <c r="L109" i="45"/>
  <c r="R108" i="45"/>
  <c r="J110" i="45"/>
  <c r="L110" i="45"/>
  <c r="R110" i="45"/>
  <c r="J111" i="45"/>
  <c r="L111" i="45"/>
  <c r="R111" i="45"/>
  <c r="H112" i="45"/>
  <c r="J112" i="45"/>
  <c r="L112" i="45"/>
  <c r="H113" i="45"/>
  <c r="J113" i="45"/>
  <c r="L113" i="45"/>
  <c r="R112" i="45"/>
  <c r="H114" i="45"/>
  <c r="J114" i="45"/>
  <c r="L114" i="45"/>
  <c r="H115" i="45"/>
  <c r="J115" i="45"/>
  <c r="L115" i="45"/>
  <c r="R114" i="45"/>
  <c r="H116" i="45"/>
  <c r="J116" i="45"/>
  <c r="L116" i="45"/>
  <c r="H117" i="45"/>
  <c r="J117" i="45"/>
  <c r="L117" i="45"/>
  <c r="R116" i="45"/>
  <c r="H118" i="45"/>
  <c r="J118" i="45"/>
  <c r="L118" i="45"/>
  <c r="H119" i="45"/>
  <c r="J119" i="45"/>
  <c r="L119" i="45"/>
  <c r="H120" i="45"/>
  <c r="J120" i="45"/>
  <c r="L120" i="45"/>
  <c r="R118" i="45"/>
  <c r="H121" i="45"/>
  <c r="J121" i="45"/>
  <c r="L121" i="45"/>
  <c r="H122" i="45"/>
  <c r="J122" i="45"/>
  <c r="L122" i="45"/>
  <c r="H123" i="45"/>
  <c r="J123" i="45"/>
  <c r="L123" i="45"/>
  <c r="R121" i="45"/>
  <c r="H124" i="45"/>
  <c r="J124" i="45"/>
  <c r="L124" i="45"/>
  <c r="H125" i="45"/>
  <c r="J125" i="45"/>
  <c r="L125" i="45"/>
  <c r="H126" i="45"/>
  <c r="J126" i="45"/>
  <c r="L126" i="45"/>
  <c r="R124" i="45"/>
  <c r="H127" i="45"/>
  <c r="J127" i="45"/>
  <c r="L127" i="45"/>
  <c r="H128" i="45"/>
  <c r="J128" i="45"/>
  <c r="L128" i="45"/>
  <c r="H129" i="45"/>
  <c r="J129" i="45"/>
  <c r="L129" i="45"/>
  <c r="R127" i="45"/>
  <c r="H130" i="45"/>
  <c r="J130" i="45"/>
  <c r="L130" i="45"/>
  <c r="H131" i="45"/>
  <c r="J131" i="45"/>
  <c r="L131" i="45"/>
  <c r="H132" i="45"/>
  <c r="J132" i="45"/>
  <c r="L132" i="45"/>
  <c r="R130" i="45"/>
  <c r="H133" i="45"/>
  <c r="J133" i="45"/>
  <c r="L133" i="45"/>
  <c r="H134" i="45"/>
  <c r="J134" i="45"/>
  <c r="L134" i="45"/>
  <c r="H135" i="45"/>
  <c r="J135" i="45"/>
  <c r="L135" i="45"/>
  <c r="R133" i="45"/>
  <c r="H136" i="45"/>
  <c r="J136" i="45"/>
  <c r="L136" i="45"/>
  <c r="H137" i="45"/>
  <c r="J137" i="45"/>
  <c r="L137" i="45"/>
  <c r="H138" i="45"/>
  <c r="J138" i="45"/>
  <c r="L138" i="45"/>
  <c r="R136" i="45"/>
  <c r="H139" i="45"/>
  <c r="J139" i="45"/>
  <c r="L139" i="45"/>
  <c r="H140" i="45"/>
  <c r="J140" i="45"/>
  <c r="L140" i="45"/>
  <c r="H141" i="45"/>
  <c r="J141" i="45"/>
  <c r="L141" i="45"/>
  <c r="R139" i="45"/>
  <c r="H142" i="45"/>
  <c r="J142" i="45"/>
  <c r="L142" i="45"/>
  <c r="H143" i="45"/>
  <c r="J143" i="45"/>
  <c r="L143" i="45"/>
  <c r="H144" i="45"/>
  <c r="J144" i="45"/>
  <c r="L144" i="45"/>
  <c r="R142" i="45"/>
  <c r="H145" i="45"/>
  <c r="J145" i="45"/>
  <c r="L145" i="45"/>
  <c r="H146" i="45"/>
  <c r="J146" i="45"/>
  <c r="L146" i="45"/>
  <c r="H147" i="45"/>
  <c r="J147" i="45"/>
  <c r="L147" i="45"/>
  <c r="R145" i="45"/>
  <c r="H148" i="45"/>
  <c r="J148" i="45"/>
  <c r="L148" i="45"/>
  <c r="H149" i="45"/>
  <c r="J149" i="45"/>
  <c r="L149" i="45"/>
  <c r="H150" i="45"/>
  <c r="J150" i="45"/>
  <c r="L150" i="45"/>
  <c r="R148" i="45"/>
  <c r="H151" i="45"/>
  <c r="J151" i="45"/>
  <c r="L151" i="45"/>
  <c r="H152" i="45"/>
  <c r="J152" i="45"/>
  <c r="L152" i="45"/>
  <c r="H153" i="45"/>
  <c r="J153" i="45"/>
  <c r="L153" i="45"/>
  <c r="R151" i="45"/>
  <c r="H154" i="45"/>
  <c r="J154" i="45"/>
  <c r="L154" i="45"/>
  <c r="H155" i="45"/>
  <c r="J155" i="45"/>
  <c r="L155" i="45"/>
  <c r="H156" i="45"/>
  <c r="J156" i="45"/>
  <c r="L156" i="45"/>
  <c r="H157" i="45"/>
  <c r="J157" i="45"/>
  <c r="L157" i="45"/>
  <c r="R154" i="45"/>
  <c r="H158" i="45"/>
  <c r="J158" i="45"/>
  <c r="L158" i="45"/>
  <c r="H159" i="45"/>
  <c r="J159" i="45"/>
  <c r="L159" i="45"/>
  <c r="H160" i="45"/>
  <c r="J160" i="45"/>
  <c r="L160" i="45"/>
  <c r="H161" i="45"/>
  <c r="J161" i="45"/>
  <c r="L161" i="45"/>
  <c r="R158" i="45"/>
  <c r="H162" i="45"/>
  <c r="J162" i="45"/>
  <c r="L162" i="45"/>
  <c r="H163" i="45"/>
  <c r="J163" i="45"/>
  <c r="L163" i="45"/>
  <c r="H164" i="45"/>
  <c r="J164" i="45"/>
  <c r="L164" i="45"/>
  <c r="H165" i="45"/>
  <c r="J165" i="45"/>
  <c r="L165" i="45"/>
  <c r="R162" i="45"/>
  <c r="H63" i="45"/>
  <c r="H62" i="45"/>
  <c r="H61" i="45"/>
  <c r="H60" i="45"/>
  <c r="H59" i="45"/>
  <c r="H58" i="45"/>
  <c r="H57" i="45"/>
  <c r="H56" i="45"/>
  <c r="H55" i="45"/>
  <c r="H54" i="45"/>
  <c r="H53" i="45"/>
  <c r="H52" i="45"/>
  <c r="H51" i="45"/>
  <c r="H50" i="45"/>
  <c r="H49" i="45"/>
  <c r="H48" i="45"/>
  <c r="H47" i="45"/>
  <c r="H46" i="45"/>
  <c r="H45" i="45"/>
  <c r="H44" i="45"/>
  <c r="H43" i="45"/>
  <c r="H42" i="45"/>
  <c r="H41" i="45"/>
  <c r="H40" i="45"/>
  <c r="H39" i="45"/>
  <c r="H38" i="45"/>
  <c r="H37" i="45"/>
  <c r="H36" i="45"/>
  <c r="H35" i="45"/>
  <c r="H34" i="45"/>
  <c r="H33" i="45"/>
  <c r="H32" i="45"/>
  <c r="H31" i="45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6" i="45"/>
  <c r="H5" i="45"/>
  <c r="H4" i="45"/>
  <c r="H3" i="45"/>
  <c r="H2" i="45"/>
  <c r="H34" i="39"/>
  <c r="J34" i="45"/>
  <c r="H2" i="39"/>
  <c r="Z27" i="39"/>
  <c r="Z26" i="39"/>
  <c r="Z25" i="39"/>
  <c r="Z24" i="39"/>
  <c r="Z23" i="39"/>
  <c r="H65" i="39"/>
  <c r="H66" i="39"/>
  <c r="H67" i="39"/>
  <c r="H68" i="39"/>
  <c r="H69" i="39"/>
  <c r="H70" i="39"/>
  <c r="H72" i="39"/>
  <c r="H73" i="39"/>
  <c r="H74" i="39"/>
  <c r="H75" i="39"/>
  <c r="H76" i="39"/>
  <c r="H77" i="39"/>
  <c r="H79" i="39"/>
  <c r="H80" i="39"/>
  <c r="H81" i="39"/>
  <c r="H82" i="39"/>
  <c r="H83" i="39"/>
  <c r="H84" i="39"/>
  <c r="H85" i="39"/>
  <c r="H86" i="39"/>
  <c r="H91" i="39"/>
  <c r="H92" i="39"/>
  <c r="H93" i="39"/>
  <c r="H94" i="39"/>
  <c r="H95" i="39"/>
  <c r="H96" i="39"/>
  <c r="H97" i="39"/>
  <c r="H98" i="39"/>
  <c r="H99" i="39"/>
  <c r="H100" i="39"/>
  <c r="H101" i="39"/>
  <c r="H102" i="39"/>
  <c r="H104" i="39"/>
  <c r="H105" i="39"/>
  <c r="H106" i="39"/>
  <c r="H107" i="39"/>
  <c r="H108" i="39"/>
  <c r="H109" i="39"/>
  <c r="H112" i="39"/>
  <c r="H113" i="39"/>
  <c r="H114" i="39"/>
  <c r="H115" i="39"/>
  <c r="H116" i="39"/>
  <c r="H117" i="39"/>
  <c r="H118" i="39"/>
  <c r="H119" i="39"/>
  <c r="H120" i="39"/>
  <c r="H121" i="39"/>
  <c r="H122" i="39"/>
  <c r="H123" i="39"/>
  <c r="H124" i="39"/>
  <c r="H125" i="39"/>
  <c r="H126" i="39"/>
  <c r="H127" i="39"/>
  <c r="H128" i="39"/>
  <c r="H129" i="39"/>
  <c r="H130" i="39"/>
  <c r="H131" i="39"/>
  <c r="H132" i="39"/>
  <c r="H133" i="39"/>
  <c r="H134" i="39"/>
  <c r="H135" i="39"/>
  <c r="H136" i="39"/>
  <c r="H137" i="39"/>
  <c r="H138" i="39"/>
  <c r="H139" i="39"/>
  <c r="H140" i="39"/>
  <c r="H141" i="39"/>
  <c r="H142" i="39"/>
  <c r="H143" i="39"/>
  <c r="H144" i="39"/>
  <c r="H145" i="39"/>
  <c r="H146" i="39"/>
  <c r="H147" i="39"/>
  <c r="H148" i="39"/>
  <c r="H149" i="39"/>
  <c r="H150" i="39"/>
  <c r="H151" i="39"/>
  <c r="H152" i="39"/>
  <c r="H153" i="39"/>
  <c r="H154" i="39"/>
  <c r="H155" i="39"/>
  <c r="H156" i="39"/>
  <c r="H157" i="39"/>
  <c r="H158" i="39"/>
  <c r="H159" i="39"/>
  <c r="H160" i="39"/>
  <c r="H161" i="39"/>
  <c r="H162" i="39"/>
  <c r="H163" i="39"/>
  <c r="H164" i="39"/>
  <c r="H165" i="39"/>
  <c r="Z22" i="39"/>
  <c r="Z21" i="39"/>
  <c r="H166" i="47"/>
  <c r="H165" i="47"/>
  <c r="H164" i="47"/>
  <c r="H163" i="47"/>
  <c r="H162" i="47"/>
  <c r="H161" i="47"/>
  <c r="H160" i="47"/>
  <c r="H159" i="47"/>
  <c r="H158" i="47"/>
  <c r="H157" i="47"/>
  <c r="H156" i="47"/>
  <c r="H155" i="47"/>
  <c r="H154" i="47"/>
  <c r="H153" i="47"/>
  <c r="H152" i="47"/>
  <c r="H151" i="47"/>
  <c r="H150" i="47"/>
  <c r="H149" i="47"/>
  <c r="H148" i="47"/>
  <c r="H147" i="47"/>
  <c r="H146" i="47"/>
  <c r="H145" i="47"/>
  <c r="H144" i="47"/>
  <c r="H143" i="47"/>
  <c r="H142" i="47"/>
  <c r="H141" i="47"/>
  <c r="H140" i="47"/>
  <c r="H139" i="47"/>
  <c r="H138" i="47"/>
  <c r="H137" i="47"/>
  <c r="H136" i="47"/>
  <c r="H135" i="47"/>
  <c r="H134" i="47"/>
  <c r="H133" i="47"/>
  <c r="H132" i="47"/>
  <c r="H131" i="47"/>
  <c r="H130" i="47"/>
  <c r="H129" i="47"/>
  <c r="H128" i="47"/>
  <c r="H127" i="47"/>
  <c r="H126" i="47"/>
  <c r="H125" i="47"/>
  <c r="H124" i="47"/>
  <c r="H123" i="47"/>
  <c r="H122" i="47"/>
  <c r="H121" i="47"/>
  <c r="H120" i="47"/>
  <c r="H119" i="47"/>
  <c r="H118" i="47"/>
  <c r="H117" i="47"/>
  <c r="H116" i="47"/>
  <c r="H115" i="47"/>
  <c r="H114" i="47"/>
  <c r="H113" i="47"/>
  <c r="H112" i="47"/>
  <c r="H111" i="47"/>
  <c r="H110" i="47"/>
  <c r="H109" i="47"/>
  <c r="H108" i="47"/>
  <c r="H107" i="47"/>
  <c r="H106" i="47"/>
  <c r="H105" i="47"/>
  <c r="H104" i="47"/>
  <c r="H103" i="47"/>
  <c r="H102" i="47"/>
  <c r="H101" i="47"/>
  <c r="H100" i="47"/>
  <c r="H99" i="47"/>
  <c r="H98" i="47"/>
  <c r="H97" i="47"/>
  <c r="H96" i="47"/>
  <c r="H95" i="47"/>
  <c r="H94" i="47"/>
  <c r="H93" i="47"/>
  <c r="H92" i="47"/>
  <c r="H91" i="47"/>
  <c r="H90" i="47"/>
  <c r="H89" i="47"/>
  <c r="H88" i="47"/>
  <c r="H87" i="47"/>
  <c r="H86" i="47"/>
  <c r="H85" i="47"/>
  <c r="H84" i="47"/>
  <c r="H83" i="47"/>
  <c r="H82" i="47"/>
  <c r="H81" i="47"/>
  <c r="H80" i="47"/>
  <c r="H79" i="47"/>
  <c r="H78" i="47"/>
  <c r="H77" i="47"/>
  <c r="H76" i="47"/>
  <c r="H75" i="47"/>
  <c r="H74" i="47"/>
  <c r="H73" i="47"/>
  <c r="H72" i="47"/>
  <c r="H71" i="47"/>
  <c r="H70" i="47"/>
  <c r="H69" i="47"/>
  <c r="H68" i="47"/>
  <c r="H67" i="47"/>
  <c r="H66" i="47"/>
  <c r="H65" i="47"/>
  <c r="H64" i="47"/>
  <c r="H63" i="47"/>
  <c r="H62" i="47"/>
  <c r="H61" i="47"/>
  <c r="H60" i="47"/>
  <c r="H59" i="47"/>
  <c r="H58" i="47"/>
  <c r="H57" i="47"/>
  <c r="H56" i="47"/>
  <c r="H55" i="47"/>
  <c r="H54" i="47"/>
  <c r="H53" i="47"/>
  <c r="H52" i="47"/>
  <c r="H51" i="47"/>
  <c r="H50" i="47"/>
  <c r="H49" i="47"/>
  <c r="H48" i="47"/>
  <c r="H47" i="47"/>
  <c r="H46" i="47"/>
  <c r="H45" i="47"/>
  <c r="H44" i="47"/>
  <c r="H43" i="47"/>
  <c r="H42" i="47"/>
  <c r="H41" i="47"/>
  <c r="H40" i="47"/>
  <c r="H39" i="47"/>
  <c r="H38" i="47"/>
  <c r="H37" i="47"/>
  <c r="H36" i="47"/>
  <c r="H35" i="47"/>
  <c r="H34" i="47"/>
  <c r="H33" i="47"/>
  <c r="H32" i="47"/>
  <c r="H31" i="47"/>
  <c r="H30" i="47"/>
  <c r="H29" i="47"/>
  <c r="H28" i="47"/>
  <c r="H27" i="47"/>
  <c r="H26" i="47"/>
  <c r="H25" i="47"/>
  <c r="H24" i="47"/>
  <c r="H23" i="47"/>
  <c r="H22" i="47"/>
  <c r="H21" i="47"/>
  <c r="H20" i="47"/>
  <c r="H19" i="47"/>
  <c r="H18" i="47"/>
  <c r="H17" i="47"/>
  <c r="H16" i="47"/>
  <c r="H15" i="47"/>
  <c r="H14" i="47"/>
  <c r="H13" i="47"/>
  <c r="H12" i="47"/>
  <c r="H11" i="47"/>
  <c r="H10" i="47"/>
  <c r="H9" i="47"/>
  <c r="H8" i="47"/>
  <c r="H7" i="47"/>
  <c r="H6" i="47"/>
  <c r="H5" i="47"/>
  <c r="H4" i="47"/>
  <c r="H3" i="47"/>
  <c r="H166" i="46"/>
  <c r="H165" i="46"/>
  <c r="H164" i="46"/>
  <c r="H163" i="46"/>
  <c r="H162" i="46"/>
  <c r="H161" i="46"/>
  <c r="H160" i="46"/>
  <c r="H159" i="46"/>
  <c r="H158" i="46"/>
  <c r="H157" i="46"/>
  <c r="H156" i="46"/>
  <c r="H155" i="46"/>
  <c r="H154" i="46"/>
  <c r="H153" i="46"/>
  <c r="H152" i="46"/>
  <c r="H151" i="46"/>
  <c r="H150" i="46"/>
  <c r="H149" i="46"/>
  <c r="H148" i="46"/>
  <c r="H147" i="46"/>
  <c r="H146" i="46"/>
  <c r="H145" i="46"/>
  <c r="H144" i="46"/>
  <c r="H143" i="46"/>
  <c r="H142" i="46"/>
  <c r="H141" i="46"/>
  <c r="H140" i="46"/>
  <c r="H139" i="46"/>
  <c r="H138" i="46"/>
  <c r="H137" i="46"/>
  <c r="H136" i="46"/>
  <c r="H135" i="46"/>
  <c r="H134" i="46"/>
  <c r="H133" i="46"/>
  <c r="H132" i="46"/>
  <c r="H131" i="46"/>
  <c r="H130" i="46"/>
  <c r="H129" i="46"/>
  <c r="H128" i="46"/>
  <c r="H127" i="46"/>
  <c r="H126" i="46"/>
  <c r="H125" i="46"/>
  <c r="H124" i="46"/>
  <c r="H123" i="46"/>
  <c r="H122" i="46"/>
  <c r="H121" i="46"/>
  <c r="H120" i="46"/>
  <c r="H119" i="46"/>
  <c r="H118" i="46"/>
  <c r="H117" i="46"/>
  <c r="H116" i="46"/>
  <c r="H115" i="46"/>
  <c r="H114" i="46"/>
  <c r="H113" i="46"/>
  <c r="H112" i="46"/>
  <c r="H111" i="46"/>
  <c r="H110" i="46"/>
  <c r="H109" i="46"/>
  <c r="H108" i="46"/>
  <c r="H107" i="46"/>
  <c r="H106" i="46"/>
  <c r="H105" i="46"/>
  <c r="H104" i="46"/>
  <c r="H103" i="46"/>
  <c r="H102" i="46"/>
  <c r="H101" i="46"/>
  <c r="H100" i="46"/>
  <c r="H99" i="46"/>
  <c r="H98" i="46"/>
  <c r="H97" i="46"/>
  <c r="H96" i="46"/>
  <c r="H95" i="46"/>
  <c r="H94" i="46"/>
  <c r="H93" i="46"/>
  <c r="H92" i="46"/>
  <c r="H91" i="46"/>
  <c r="H90" i="46"/>
  <c r="H89" i="46"/>
  <c r="H88" i="46"/>
  <c r="H87" i="46"/>
  <c r="H86" i="46"/>
  <c r="H85" i="46"/>
  <c r="H84" i="46"/>
  <c r="H83" i="46"/>
  <c r="H82" i="46"/>
  <c r="H81" i="46"/>
  <c r="H80" i="46"/>
  <c r="H79" i="46"/>
  <c r="H78" i="46"/>
  <c r="H77" i="46"/>
  <c r="H76" i="46"/>
  <c r="H75" i="46"/>
  <c r="H74" i="46"/>
  <c r="H73" i="46"/>
  <c r="H72" i="46"/>
  <c r="H71" i="46"/>
  <c r="H70" i="46"/>
  <c r="H69" i="46"/>
  <c r="H68" i="46"/>
  <c r="H67" i="46"/>
  <c r="H66" i="46"/>
  <c r="H65" i="46"/>
  <c r="H64" i="46"/>
  <c r="H63" i="46"/>
  <c r="H62" i="46"/>
  <c r="H61" i="46"/>
  <c r="H60" i="46"/>
  <c r="H59" i="46"/>
  <c r="H58" i="46"/>
  <c r="H57" i="46"/>
  <c r="H56" i="46"/>
  <c r="H55" i="46"/>
  <c r="H54" i="46"/>
  <c r="H53" i="46"/>
  <c r="H52" i="46"/>
  <c r="H51" i="46"/>
  <c r="H50" i="46"/>
  <c r="H49" i="46"/>
  <c r="H48" i="46"/>
  <c r="H47" i="46"/>
  <c r="H46" i="46"/>
  <c r="H45" i="46"/>
  <c r="H44" i="46"/>
  <c r="H43" i="46"/>
  <c r="H42" i="46"/>
  <c r="H41" i="46"/>
  <c r="H40" i="46"/>
  <c r="H39" i="46"/>
  <c r="H38" i="46"/>
  <c r="H37" i="46"/>
  <c r="H36" i="46"/>
  <c r="H35" i="46"/>
  <c r="H34" i="46"/>
  <c r="H33" i="46"/>
  <c r="H32" i="46"/>
  <c r="H31" i="46"/>
  <c r="H30" i="46"/>
  <c r="H29" i="46"/>
  <c r="H28" i="46"/>
  <c r="H27" i="46"/>
  <c r="H26" i="46"/>
  <c r="H25" i="46"/>
  <c r="H24" i="46"/>
  <c r="H23" i="46"/>
  <c r="H22" i="46"/>
  <c r="H21" i="46"/>
  <c r="H20" i="46"/>
  <c r="H19" i="46"/>
  <c r="H18" i="46"/>
  <c r="H17" i="46"/>
  <c r="H16" i="46"/>
  <c r="H15" i="46"/>
  <c r="H14" i="46"/>
  <c r="H13" i="46"/>
  <c r="H12" i="46"/>
  <c r="H11" i="46"/>
  <c r="H10" i="46"/>
  <c r="H9" i="46"/>
  <c r="H8" i="46"/>
  <c r="H7" i="46"/>
  <c r="H6" i="46"/>
  <c r="H5" i="46"/>
  <c r="H4" i="46"/>
  <c r="H3" i="46"/>
  <c r="J3" i="45"/>
  <c r="L3" i="45"/>
  <c r="N3" i="45"/>
  <c r="W3" i="45"/>
  <c r="X3" i="45"/>
  <c r="J4" i="45"/>
  <c r="L4" i="45"/>
  <c r="N4" i="45"/>
  <c r="W4" i="45"/>
  <c r="X4" i="45"/>
  <c r="J5" i="45"/>
  <c r="L5" i="45"/>
  <c r="N5" i="45"/>
  <c r="W5" i="45"/>
  <c r="X5" i="45"/>
  <c r="J6" i="45"/>
  <c r="L6" i="45"/>
  <c r="N6" i="45"/>
  <c r="W6" i="45"/>
  <c r="X6" i="45"/>
  <c r="J7" i="45"/>
  <c r="L7" i="45"/>
  <c r="N7" i="45"/>
  <c r="W7" i="45"/>
  <c r="X7" i="45"/>
  <c r="J8" i="45"/>
  <c r="L8" i="45"/>
  <c r="N8" i="45"/>
  <c r="W8" i="45"/>
  <c r="X8" i="45"/>
  <c r="J9" i="45"/>
  <c r="L9" i="45"/>
  <c r="N9" i="45"/>
  <c r="W9" i="45"/>
  <c r="X9" i="45"/>
  <c r="J10" i="45"/>
  <c r="L10" i="45"/>
  <c r="N10" i="45"/>
  <c r="W10" i="45"/>
  <c r="X10" i="45"/>
  <c r="J11" i="45"/>
  <c r="L11" i="45"/>
  <c r="N11" i="45"/>
  <c r="W11" i="45"/>
  <c r="X11" i="45"/>
  <c r="J12" i="45"/>
  <c r="L12" i="45"/>
  <c r="N12" i="45"/>
  <c r="W12" i="45"/>
  <c r="X12" i="45"/>
  <c r="J13" i="45"/>
  <c r="L13" i="45"/>
  <c r="N13" i="45"/>
  <c r="W13" i="45"/>
  <c r="X13" i="45"/>
  <c r="J14" i="45"/>
  <c r="L14" i="45"/>
  <c r="N14" i="45"/>
  <c r="W14" i="45"/>
  <c r="X14" i="45"/>
  <c r="J15" i="45"/>
  <c r="L15" i="45"/>
  <c r="N15" i="45"/>
  <c r="W15" i="45"/>
  <c r="X15" i="45"/>
  <c r="J16" i="45"/>
  <c r="L16" i="45"/>
  <c r="N16" i="45"/>
  <c r="W16" i="45"/>
  <c r="X16" i="45"/>
  <c r="J17" i="45"/>
  <c r="L17" i="45"/>
  <c r="N17" i="45"/>
  <c r="W17" i="45"/>
  <c r="X17" i="45"/>
  <c r="J18" i="45"/>
  <c r="L18" i="45"/>
  <c r="N18" i="45"/>
  <c r="W18" i="45"/>
  <c r="X18" i="45"/>
  <c r="J19" i="45"/>
  <c r="L19" i="45"/>
  <c r="N19" i="45"/>
  <c r="W19" i="45"/>
  <c r="X19" i="45"/>
  <c r="J20" i="45"/>
  <c r="L20" i="45"/>
  <c r="N20" i="45"/>
  <c r="W20" i="45"/>
  <c r="X20" i="45"/>
  <c r="J21" i="45"/>
  <c r="L21" i="45"/>
  <c r="N21" i="45"/>
  <c r="W21" i="45"/>
  <c r="X21" i="45"/>
  <c r="J22" i="45"/>
  <c r="L22" i="45"/>
  <c r="N22" i="45"/>
  <c r="W22" i="45"/>
  <c r="X22" i="45"/>
  <c r="J23" i="45"/>
  <c r="L23" i="45"/>
  <c r="N23" i="45"/>
  <c r="W23" i="45"/>
  <c r="X23" i="45"/>
  <c r="J24" i="45"/>
  <c r="L24" i="45"/>
  <c r="N24" i="45"/>
  <c r="W24" i="45"/>
  <c r="X24" i="45"/>
  <c r="J25" i="45"/>
  <c r="L25" i="45"/>
  <c r="N25" i="45"/>
  <c r="W25" i="45"/>
  <c r="X25" i="45"/>
  <c r="J26" i="45"/>
  <c r="L26" i="45"/>
  <c r="N26" i="45"/>
  <c r="W26" i="45"/>
  <c r="X26" i="45"/>
  <c r="J27" i="45"/>
  <c r="L27" i="45"/>
  <c r="N27" i="45"/>
  <c r="W27" i="45"/>
  <c r="X27" i="45"/>
  <c r="J28" i="45"/>
  <c r="L28" i="45"/>
  <c r="N28" i="45"/>
  <c r="W28" i="45"/>
  <c r="X28" i="45"/>
  <c r="J29" i="45"/>
  <c r="L29" i="45"/>
  <c r="N29" i="45"/>
  <c r="W29" i="45"/>
  <c r="X29" i="45"/>
  <c r="J30" i="45"/>
  <c r="L30" i="45"/>
  <c r="N30" i="45"/>
  <c r="W30" i="45"/>
  <c r="X30" i="45"/>
  <c r="J31" i="45"/>
  <c r="L31" i="45"/>
  <c r="N31" i="45"/>
  <c r="W31" i="45"/>
  <c r="X31" i="45"/>
  <c r="J32" i="45"/>
  <c r="L32" i="45"/>
  <c r="N32" i="45"/>
  <c r="W32" i="45"/>
  <c r="X32" i="45"/>
  <c r="J33" i="45"/>
  <c r="L33" i="45"/>
  <c r="N33" i="45"/>
  <c r="W33" i="45"/>
  <c r="X33" i="45"/>
  <c r="L34" i="45"/>
  <c r="N34" i="45"/>
  <c r="W34" i="45"/>
  <c r="X34" i="45"/>
  <c r="J35" i="45"/>
  <c r="L35" i="45"/>
  <c r="N35" i="45"/>
  <c r="W35" i="45"/>
  <c r="X35" i="45"/>
  <c r="J36" i="45"/>
  <c r="L36" i="45"/>
  <c r="N36" i="45"/>
  <c r="W36" i="45"/>
  <c r="X36" i="45"/>
  <c r="J37" i="45"/>
  <c r="L37" i="45"/>
  <c r="N37" i="45"/>
  <c r="W37" i="45"/>
  <c r="X37" i="45"/>
  <c r="J38" i="45"/>
  <c r="L38" i="45"/>
  <c r="N38" i="45"/>
  <c r="W38" i="45"/>
  <c r="X38" i="45"/>
  <c r="J39" i="45"/>
  <c r="L39" i="45"/>
  <c r="N39" i="45"/>
  <c r="W39" i="45"/>
  <c r="X39" i="45"/>
  <c r="J40" i="45"/>
  <c r="L40" i="45"/>
  <c r="N40" i="45"/>
  <c r="W40" i="45"/>
  <c r="X40" i="45"/>
  <c r="J41" i="45"/>
  <c r="L41" i="45"/>
  <c r="N41" i="45"/>
  <c r="W41" i="45"/>
  <c r="X41" i="45"/>
  <c r="J42" i="45"/>
  <c r="L42" i="45"/>
  <c r="N42" i="45"/>
  <c r="W42" i="45"/>
  <c r="X42" i="45"/>
  <c r="J43" i="45"/>
  <c r="L43" i="45"/>
  <c r="N43" i="45"/>
  <c r="W43" i="45"/>
  <c r="X43" i="45"/>
  <c r="J44" i="45"/>
  <c r="L44" i="45"/>
  <c r="N44" i="45"/>
  <c r="W44" i="45"/>
  <c r="X44" i="45"/>
  <c r="J45" i="45"/>
  <c r="L45" i="45"/>
  <c r="N45" i="45"/>
  <c r="W45" i="45"/>
  <c r="X45" i="45"/>
  <c r="J46" i="45"/>
  <c r="L46" i="45"/>
  <c r="N46" i="45"/>
  <c r="W46" i="45"/>
  <c r="X46" i="45"/>
  <c r="J47" i="45"/>
  <c r="L47" i="45"/>
  <c r="N47" i="45"/>
  <c r="W47" i="45"/>
  <c r="X47" i="45"/>
  <c r="J48" i="45"/>
  <c r="L48" i="45"/>
  <c r="N48" i="45"/>
  <c r="W48" i="45"/>
  <c r="X48" i="45"/>
  <c r="J49" i="45"/>
  <c r="L49" i="45"/>
  <c r="N49" i="45"/>
  <c r="W49" i="45"/>
  <c r="X49" i="45"/>
  <c r="J50" i="45"/>
  <c r="L50" i="45"/>
  <c r="N50" i="45"/>
  <c r="W50" i="45"/>
  <c r="X50" i="45"/>
  <c r="J51" i="45"/>
  <c r="L51" i="45"/>
  <c r="N51" i="45"/>
  <c r="W51" i="45"/>
  <c r="X51" i="45"/>
  <c r="J52" i="45"/>
  <c r="L52" i="45"/>
  <c r="N52" i="45"/>
  <c r="W52" i="45"/>
  <c r="X52" i="45"/>
  <c r="J53" i="45"/>
  <c r="L53" i="45"/>
  <c r="N53" i="45"/>
  <c r="W53" i="45"/>
  <c r="X53" i="45"/>
  <c r="J54" i="45"/>
  <c r="L54" i="45"/>
  <c r="N54" i="45"/>
  <c r="W54" i="45"/>
  <c r="X54" i="45"/>
  <c r="J55" i="45"/>
  <c r="L55" i="45"/>
  <c r="N55" i="45"/>
  <c r="W55" i="45"/>
  <c r="X55" i="45"/>
  <c r="J56" i="45"/>
  <c r="L56" i="45"/>
  <c r="N56" i="45"/>
  <c r="W56" i="45"/>
  <c r="X56" i="45"/>
  <c r="J57" i="45"/>
  <c r="L57" i="45"/>
  <c r="N57" i="45"/>
  <c r="W57" i="45"/>
  <c r="X57" i="45"/>
  <c r="J58" i="45"/>
  <c r="L58" i="45"/>
  <c r="N58" i="45"/>
  <c r="W58" i="45"/>
  <c r="X58" i="45"/>
  <c r="J59" i="45"/>
  <c r="L59" i="45"/>
  <c r="N59" i="45"/>
  <c r="W59" i="45"/>
  <c r="X59" i="45"/>
  <c r="J60" i="45"/>
  <c r="L60" i="45"/>
  <c r="N60" i="45"/>
  <c r="W60" i="45"/>
  <c r="X60" i="45"/>
  <c r="J61" i="45"/>
  <c r="L61" i="45"/>
  <c r="N61" i="45"/>
  <c r="W61" i="45"/>
  <c r="X61" i="45"/>
  <c r="J62" i="45"/>
  <c r="L62" i="45"/>
  <c r="N62" i="45"/>
  <c r="W62" i="45"/>
  <c r="X62" i="45"/>
  <c r="J63" i="45"/>
  <c r="L63" i="45"/>
  <c r="N63" i="45"/>
  <c r="W63" i="45"/>
  <c r="X63" i="45"/>
  <c r="N64" i="45"/>
  <c r="W64" i="45"/>
  <c r="X64" i="45"/>
  <c r="N65" i="45"/>
  <c r="W65" i="45"/>
  <c r="X65" i="45"/>
  <c r="N66" i="45"/>
  <c r="W66" i="45"/>
  <c r="X66" i="45"/>
  <c r="N67" i="45"/>
  <c r="W67" i="45"/>
  <c r="X67" i="45"/>
  <c r="N68" i="45"/>
  <c r="W68" i="45"/>
  <c r="X68" i="45"/>
  <c r="N69" i="45"/>
  <c r="W69" i="45"/>
  <c r="X69" i="45"/>
  <c r="N70" i="45"/>
  <c r="W70" i="45"/>
  <c r="X70" i="45"/>
  <c r="N71" i="45"/>
  <c r="W71" i="45"/>
  <c r="X71" i="45"/>
  <c r="N72" i="45"/>
  <c r="W72" i="45"/>
  <c r="X72" i="45"/>
  <c r="N73" i="45"/>
  <c r="W73" i="45"/>
  <c r="X73" i="45"/>
  <c r="N74" i="45"/>
  <c r="W74" i="45"/>
  <c r="X74" i="45"/>
  <c r="N75" i="45"/>
  <c r="W75" i="45"/>
  <c r="X75" i="45"/>
  <c r="N76" i="45"/>
  <c r="W76" i="45"/>
  <c r="X76" i="45"/>
  <c r="N77" i="45"/>
  <c r="W77" i="45"/>
  <c r="X77" i="45"/>
  <c r="N78" i="45"/>
  <c r="W78" i="45"/>
  <c r="X78" i="45"/>
  <c r="N79" i="45"/>
  <c r="W79" i="45"/>
  <c r="X79" i="45"/>
  <c r="N80" i="45"/>
  <c r="W80" i="45"/>
  <c r="X80" i="45"/>
  <c r="N81" i="45"/>
  <c r="W81" i="45"/>
  <c r="X81" i="45"/>
  <c r="N82" i="45"/>
  <c r="W82" i="45"/>
  <c r="X82" i="45"/>
  <c r="N83" i="45"/>
  <c r="W83" i="45"/>
  <c r="X83" i="45"/>
  <c r="N84" i="45"/>
  <c r="W84" i="45"/>
  <c r="X84" i="45"/>
  <c r="N85" i="45"/>
  <c r="W85" i="45"/>
  <c r="X85" i="45"/>
  <c r="N86" i="45"/>
  <c r="W86" i="45"/>
  <c r="X86" i="45"/>
  <c r="N87" i="45"/>
  <c r="W87" i="45"/>
  <c r="X87" i="45"/>
  <c r="N88" i="45"/>
  <c r="W88" i="45"/>
  <c r="X88" i="45"/>
  <c r="N89" i="45"/>
  <c r="W89" i="45"/>
  <c r="X89" i="45"/>
  <c r="N90" i="45"/>
  <c r="W90" i="45"/>
  <c r="X90" i="45"/>
  <c r="N91" i="45"/>
  <c r="W91" i="45"/>
  <c r="X91" i="45"/>
  <c r="N92" i="45"/>
  <c r="W92" i="45"/>
  <c r="X92" i="45"/>
  <c r="N93" i="45"/>
  <c r="W93" i="45"/>
  <c r="X93" i="45"/>
  <c r="N94" i="45"/>
  <c r="W94" i="45"/>
  <c r="X94" i="45"/>
  <c r="N95" i="45"/>
  <c r="W95" i="45"/>
  <c r="X95" i="45"/>
  <c r="N96" i="45"/>
  <c r="W96" i="45"/>
  <c r="X96" i="45"/>
  <c r="N97" i="45"/>
  <c r="W97" i="45"/>
  <c r="X97" i="45"/>
  <c r="N98" i="45"/>
  <c r="W98" i="45"/>
  <c r="X98" i="45"/>
  <c r="N99" i="45"/>
  <c r="W99" i="45"/>
  <c r="X99" i="45"/>
  <c r="N100" i="45"/>
  <c r="W100" i="45"/>
  <c r="X100" i="45"/>
  <c r="N101" i="45"/>
  <c r="W101" i="45"/>
  <c r="X101" i="45"/>
  <c r="N102" i="45"/>
  <c r="W102" i="45"/>
  <c r="X102" i="45"/>
  <c r="N103" i="45"/>
  <c r="W103" i="45"/>
  <c r="X103" i="45"/>
  <c r="N104" i="45"/>
  <c r="W104" i="45"/>
  <c r="X104" i="45"/>
  <c r="N105" i="45"/>
  <c r="W105" i="45"/>
  <c r="X105" i="45"/>
  <c r="N106" i="45"/>
  <c r="W106" i="45"/>
  <c r="X106" i="45"/>
  <c r="N107" i="45"/>
  <c r="W107" i="45"/>
  <c r="X107" i="45"/>
  <c r="N108" i="45"/>
  <c r="W108" i="45"/>
  <c r="X108" i="45"/>
  <c r="N109" i="45"/>
  <c r="W109" i="45"/>
  <c r="X109" i="45"/>
  <c r="N110" i="45"/>
  <c r="W110" i="45"/>
  <c r="X110" i="45"/>
  <c r="N111" i="45"/>
  <c r="W111" i="45"/>
  <c r="X111" i="45"/>
  <c r="N112" i="45"/>
  <c r="W112" i="45"/>
  <c r="X112" i="45"/>
  <c r="N113" i="45"/>
  <c r="W113" i="45"/>
  <c r="X113" i="45"/>
  <c r="N114" i="45"/>
  <c r="W114" i="45"/>
  <c r="X114" i="45"/>
  <c r="N115" i="45"/>
  <c r="W115" i="45"/>
  <c r="X115" i="45"/>
  <c r="N116" i="45"/>
  <c r="W116" i="45"/>
  <c r="X116" i="45"/>
  <c r="N117" i="45"/>
  <c r="W117" i="45"/>
  <c r="X117" i="45"/>
  <c r="N118" i="45"/>
  <c r="W118" i="45"/>
  <c r="X118" i="45"/>
  <c r="N119" i="45"/>
  <c r="W119" i="45"/>
  <c r="X119" i="45"/>
  <c r="N120" i="45"/>
  <c r="W120" i="45"/>
  <c r="X120" i="45"/>
  <c r="N121" i="45"/>
  <c r="W121" i="45"/>
  <c r="X121" i="45"/>
  <c r="N122" i="45"/>
  <c r="W122" i="45"/>
  <c r="X122" i="45"/>
  <c r="N123" i="45"/>
  <c r="W123" i="45"/>
  <c r="X123" i="45"/>
  <c r="N124" i="45"/>
  <c r="W124" i="45"/>
  <c r="X124" i="45"/>
  <c r="N125" i="45"/>
  <c r="W125" i="45"/>
  <c r="X125" i="45"/>
  <c r="N126" i="45"/>
  <c r="W126" i="45"/>
  <c r="X126" i="45"/>
  <c r="N127" i="45"/>
  <c r="W127" i="45"/>
  <c r="X127" i="45"/>
  <c r="N128" i="45"/>
  <c r="W128" i="45"/>
  <c r="X128" i="45"/>
  <c r="N129" i="45"/>
  <c r="W129" i="45"/>
  <c r="X129" i="45"/>
  <c r="N130" i="45"/>
  <c r="W130" i="45"/>
  <c r="X130" i="45"/>
  <c r="N131" i="45"/>
  <c r="W131" i="45"/>
  <c r="X131" i="45"/>
  <c r="N132" i="45"/>
  <c r="W132" i="45"/>
  <c r="X132" i="45"/>
  <c r="N133" i="45"/>
  <c r="W133" i="45"/>
  <c r="X133" i="45"/>
  <c r="N134" i="45"/>
  <c r="W134" i="45"/>
  <c r="X134" i="45"/>
  <c r="N135" i="45"/>
  <c r="W135" i="45"/>
  <c r="X135" i="45"/>
  <c r="N136" i="45"/>
  <c r="W136" i="45"/>
  <c r="X136" i="45"/>
  <c r="N137" i="45"/>
  <c r="W137" i="45"/>
  <c r="X137" i="45"/>
  <c r="N138" i="45"/>
  <c r="W138" i="45"/>
  <c r="X138" i="45"/>
  <c r="N139" i="45"/>
  <c r="W139" i="45"/>
  <c r="X139" i="45"/>
  <c r="N140" i="45"/>
  <c r="W140" i="45"/>
  <c r="X140" i="45"/>
  <c r="N141" i="45"/>
  <c r="W141" i="45"/>
  <c r="X141" i="45"/>
  <c r="N142" i="45"/>
  <c r="W142" i="45"/>
  <c r="X142" i="45"/>
  <c r="N143" i="45"/>
  <c r="W143" i="45"/>
  <c r="X143" i="45"/>
  <c r="N144" i="45"/>
  <c r="W144" i="45"/>
  <c r="X144" i="45"/>
  <c r="N145" i="45"/>
  <c r="W145" i="45"/>
  <c r="X145" i="45"/>
  <c r="N146" i="45"/>
  <c r="W146" i="45"/>
  <c r="X146" i="45"/>
  <c r="N147" i="45"/>
  <c r="W147" i="45"/>
  <c r="X147" i="45"/>
  <c r="N148" i="45"/>
  <c r="W148" i="45"/>
  <c r="X148" i="45"/>
  <c r="N149" i="45"/>
  <c r="W149" i="45"/>
  <c r="X149" i="45"/>
  <c r="N150" i="45"/>
  <c r="W150" i="45"/>
  <c r="X150" i="45"/>
  <c r="N151" i="45"/>
  <c r="W151" i="45"/>
  <c r="X151" i="45"/>
  <c r="N152" i="45"/>
  <c r="W152" i="45"/>
  <c r="X152" i="45"/>
  <c r="N153" i="45"/>
  <c r="W153" i="45"/>
  <c r="X153" i="45"/>
  <c r="N154" i="45"/>
  <c r="W154" i="45"/>
  <c r="X154" i="45"/>
  <c r="N155" i="45"/>
  <c r="W155" i="45"/>
  <c r="X155" i="45"/>
  <c r="N156" i="45"/>
  <c r="W156" i="45"/>
  <c r="X156" i="45"/>
  <c r="N157" i="45"/>
  <c r="W157" i="45"/>
  <c r="X157" i="45"/>
  <c r="N158" i="45"/>
  <c r="W158" i="45"/>
  <c r="X158" i="45"/>
  <c r="N159" i="45"/>
  <c r="W159" i="45"/>
  <c r="X159" i="45"/>
  <c r="N160" i="45"/>
  <c r="W160" i="45"/>
  <c r="X160" i="45"/>
  <c r="N161" i="45"/>
  <c r="W161" i="45"/>
  <c r="X161" i="45"/>
  <c r="N162" i="45"/>
  <c r="W162" i="45"/>
  <c r="X162" i="45"/>
  <c r="N163" i="45"/>
  <c r="W163" i="45"/>
  <c r="X163" i="45"/>
  <c r="N164" i="45"/>
  <c r="W164" i="45"/>
  <c r="X164" i="45"/>
  <c r="N165" i="45"/>
  <c r="W165" i="45"/>
  <c r="X165" i="45"/>
  <c r="P3" i="45"/>
  <c r="U3" i="45"/>
  <c r="V3" i="45"/>
  <c r="P4" i="45"/>
  <c r="U4" i="45"/>
  <c r="V4" i="45"/>
  <c r="P5" i="45"/>
  <c r="U5" i="45"/>
  <c r="V5" i="45"/>
  <c r="P6" i="45"/>
  <c r="U6" i="45"/>
  <c r="V6" i="45"/>
  <c r="P7" i="45"/>
  <c r="U7" i="45"/>
  <c r="V7" i="45"/>
  <c r="P8" i="45"/>
  <c r="U8" i="45"/>
  <c r="V8" i="45"/>
  <c r="P9" i="45"/>
  <c r="U9" i="45"/>
  <c r="V9" i="45"/>
  <c r="P10" i="45"/>
  <c r="U10" i="45"/>
  <c r="V10" i="45"/>
  <c r="P11" i="45"/>
  <c r="U11" i="45"/>
  <c r="V11" i="45"/>
  <c r="P12" i="45"/>
  <c r="U12" i="45"/>
  <c r="V12" i="45"/>
  <c r="P13" i="45"/>
  <c r="U13" i="45"/>
  <c r="V13" i="45"/>
  <c r="P14" i="45"/>
  <c r="U14" i="45"/>
  <c r="V14" i="45"/>
  <c r="P15" i="45"/>
  <c r="U15" i="45"/>
  <c r="V15" i="45"/>
  <c r="P16" i="45"/>
  <c r="U16" i="45"/>
  <c r="V16" i="45"/>
  <c r="P17" i="45"/>
  <c r="U17" i="45"/>
  <c r="V17" i="45"/>
  <c r="P18" i="45"/>
  <c r="U18" i="45"/>
  <c r="V18" i="45"/>
  <c r="P19" i="45"/>
  <c r="U19" i="45"/>
  <c r="V19" i="45"/>
  <c r="P20" i="45"/>
  <c r="U20" i="45"/>
  <c r="V20" i="45"/>
  <c r="P21" i="45"/>
  <c r="U21" i="45"/>
  <c r="V21" i="45"/>
  <c r="P22" i="45"/>
  <c r="U22" i="45"/>
  <c r="V22" i="45"/>
  <c r="P23" i="45"/>
  <c r="U23" i="45"/>
  <c r="V23" i="45"/>
  <c r="P24" i="45"/>
  <c r="U24" i="45"/>
  <c r="V24" i="45"/>
  <c r="P25" i="45"/>
  <c r="U25" i="45"/>
  <c r="V25" i="45"/>
  <c r="P26" i="45"/>
  <c r="U26" i="45"/>
  <c r="V26" i="45"/>
  <c r="P27" i="45"/>
  <c r="U27" i="45"/>
  <c r="V27" i="45"/>
  <c r="P28" i="45"/>
  <c r="U28" i="45"/>
  <c r="V28" i="45"/>
  <c r="P29" i="45"/>
  <c r="U29" i="45"/>
  <c r="V29" i="45"/>
  <c r="P30" i="45"/>
  <c r="U30" i="45"/>
  <c r="V30" i="45"/>
  <c r="P31" i="45"/>
  <c r="U31" i="45"/>
  <c r="V31" i="45"/>
  <c r="P32" i="45"/>
  <c r="U32" i="45"/>
  <c r="V32" i="45"/>
  <c r="P33" i="45"/>
  <c r="U33" i="45"/>
  <c r="V33" i="45"/>
  <c r="P34" i="45"/>
  <c r="U34" i="45"/>
  <c r="V34" i="45"/>
  <c r="P35" i="45"/>
  <c r="U35" i="45"/>
  <c r="V35" i="45"/>
  <c r="P36" i="45"/>
  <c r="U36" i="45"/>
  <c r="V36" i="45"/>
  <c r="P37" i="45"/>
  <c r="U37" i="45"/>
  <c r="V37" i="45"/>
  <c r="P38" i="45"/>
  <c r="U38" i="45"/>
  <c r="V38" i="45"/>
  <c r="P39" i="45"/>
  <c r="U39" i="45"/>
  <c r="V39" i="45"/>
  <c r="P40" i="45"/>
  <c r="U40" i="45"/>
  <c r="V40" i="45"/>
  <c r="P41" i="45"/>
  <c r="U41" i="45"/>
  <c r="V41" i="45"/>
  <c r="P42" i="45"/>
  <c r="U42" i="45"/>
  <c r="V42" i="45"/>
  <c r="P43" i="45"/>
  <c r="U43" i="45"/>
  <c r="V43" i="45"/>
  <c r="P44" i="45"/>
  <c r="U44" i="45"/>
  <c r="V44" i="45"/>
  <c r="P45" i="45"/>
  <c r="U45" i="45"/>
  <c r="V45" i="45"/>
  <c r="P46" i="45"/>
  <c r="U46" i="45"/>
  <c r="V46" i="45"/>
  <c r="P47" i="45"/>
  <c r="U47" i="45"/>
  <c r="V47" i="45"/>
  <c r="P48" i="45"/>
  <c r="U48" i="45"/>
  <c r="V48" i="45"/>
  <c r="P49" i="45"/>
  <c r="U49" i="45"/>
  <c r="V49" i="45"/>
  <c r="P50" i="45"/>
  <c r="U50" i="45"/>
  <c r="V50" i="45"/>
  <c r="P51" i="45"/>
  <c r="U51" i="45"/>
  <c r="V51" i="45"/>
  <c r="P52" i="45"/>
  <c r="U52" i="45"/>
  <c r="V52" i="45"/>
  <c r="P53" i="45"/>
  <c r="U53" i="45"/>
  <c r="V53" i="45"/>
  <c r="P54" i="45"/>
  <c r="U54" i="45"/>
  <c r="V54" i="45"/>
  <c r="P55" i="45"/>
  <c r="U55" i="45"/>
  <c r="V55" i="45"/>
  <c r="P56" i="45"/>
  <c r="U56" i="45"/>
  <c r="V56" i="45"/>
  <c r="P57" i="45"/>
  <c r="U57" i="45"/>
  <c r="V57" i="45"/>
  <c r="P58" i="45"/>
  <c r="U58" i="45"/>
  <c r="V58" i="45"/>
  <c r="P59" i="45"/>
  <c r="U59" i="45"/>
  <c r="V59" i="45"/>
  <c r="P60" i="45"/>
  <c r="U60" i="45"/>
  <c r="V60" i="45"/>
  <c r="P61" i="45"/>
  <c r="U61" i="45"/>
  <c r="V61" i="45"/>
  <c r="P62" i="45"/>
  <c r="U62" i="45"/>
  <c r="V62" i="45"/>
  <c r="P63" i="45"/>
  <c r="U63" i="45"/>
  <c r="V63" i="45"/>
  <c r="P64" i="45"/>
  <c r="U64" i="45"/>
  <c r="V64" i="45"/>
  <c r="P65" i="45"/>
  <c r="U65" i="45"/>
  <c r="V65" i="45"/>
  <c r="P66" i="45"/>
  <c r="U66" i="45"/>
  <c r="V66" i="45"/>
  <c r="P67" i="45"/>
  <c r="U67" i="45"/>
  <c r="V67" i="45"/>
  <c r="P68" i="45"/>
  <c r="U68" i="45"/>
  <c r="V68" i="45"/>
  <c r="P69" i="45"/>
  <c r="U69" i="45"/>
  <c r="V69" i="45"/>
  <c r="P70" i="45"/>
  <c r="U70" i="45"/>
  <c r="V70" i="45"/>
  <c r="P71" i="45"/>
  <c r="U71" i="45"/>
  <c r="V71" i="45"/>
  <c r="P72" i="45"/>
  <c r="U72" i="45"/>
  <c r="V72" i="45"/>
  <c r="P73" i="45"/>
  <c r="U73" i="45"/>
  <c r="V73" i="45"/>
  <c r="P74" i="45"/>
  <c r="U74" i="45"/>
  <c r="V74" i="45"/>
  <c r="P75" i="45"/>
  <c r="U75" i="45"/>
  <c r="V75" i="45"/>
  <c r="P76" i="45"/>
  <c r="U76" i="45"/>
  <c r="V76" i="45"/>
  <c r="P77" i="45"/>
  <c r="U77" i="45"/>
  <c r="V77" i="45"/>
  <c r="P78" i="45"/>
  <c r="U78" i="45"/>
  <c r="V78" i="45"/>
  <c r="P79" i="45"/>
  <c r="U79" i="45"/>
  <c r="V79" i="45"/>
  <c r="P80" i="45"/>
  <c r="U80" i="45"/>
  <c r="V80" i="45"/>
  <c r="P81" i="45"/>
  <c r="U81" i="45"/>
  <c r="V81" i="45"/>
  <c r="P82" i="45"/>
  <c r="U82" i="45"/>
  <c r="V82" i="45"/>
  <c r="P83" i="45"/>
  <c r="U83" i="45"/>
  <c r="V83" i="45"/>
  <c r="P84" i="45"/>
  <c r="U84" i="45"/>
  <c r="V84" i="45"/>
  <c r="P85" i="45"/>
  <c r="U85" i="45"/>
  <c r="V85" i="45"/>
  <c r="P86" i="45"/>
  <c r="U86" i="45"/>
  <c r="V86" i="45"/>
  <c r="P87" i="45"/>
  <c r="U87" i="45"/>
  <c r="V87" i="45"/>
  <c r="P88" i="45"/>
  <c r="U88" i="45"/>
  <c r="V88" i="45"/>
  <c r="P89" i="45"/>
  <c r="U89" i="45"/>
  <c r="V89" i="45"/>
  <c r="P90" i="45"/>
  <c r="U90" i="45"/>
  <c r="V90" i="45"/>
  <c r="P91" i="45"/>
  <c r="U91" i="45"/>
  <c r="V91" i="45"/>
  <c r="P92" i="45"/>
  <c r="U92" i="45"/>
  <c r="V92" i="45"/>
  <c r="P93" i="45"/>
  <c r="U93" i="45"/>
  <c r="V93" i="45"/>
  <c r="P94" i="45"/>
  <c r="U94" i="45"/>
  <c r="V94" i="45"/>
  <c r="P95" i="45"/>
  <c r="U95" i="45"/>
  <c r="V95" i="45"/>
  <c r="P96" i="45"/>
  <c r="U96" i="45"/>
  <c r="V96" i="45"/>
  <c r="P97" i="45"/>
  <c r="U97" i="45"/>
  <c r="V97" i="45"/>
  <c r="P98" i="45"/>
  <c r="U98" i="45"/>
  <c r="V98" i="45"/>
  <c r="P99" i="45"/>
  <c r="U99" i="45"/>
  <c r="V99" i="45"/>
  <c r="P100" i="45"/>
  <c r="U100" i="45"/>
  <c r="V100" i="45"/>
  <c r="P101" i="45"/>
  <c r="U101" i="45"/>
  <c r="V101" i="45"/>
  <c r="P102" i="45"/>
  <c r="U102" i="45"/>
  <c r="V102" i="45"/>
  <c r="P103" i="45"/>
  <c r="U103" i="45"/>
  <c r="V103" i="45"/>
  <c r="P104" i="45"/>
  <c r="U104" i="45"/>
  <c r="V104" i="45"/>
  <c r="P105" i="45"/>
  <c r="U105" i="45"/>
  <c r="V105" i="45"/>
  <c r="P106" i="45"/>
  <c r="U106" i="45"/>
  <c r="V106" i="45"/>
  <c r="P107" i="45"/>
  <c r="U107" i="45"/>
  <c r="V107" i="45"/>
  <c r="P108" i="45"/>
  <c r="U108" i="45"/>
  <c r="V108" i="45"/>
  <c r="P109" i="45"/>
  <c r="U109" i="45"/>
  <c r="V109" i="45"/>
  <c r="P110" i="45"/>
  <c r="U110" i="45"/>
  <c r="V110" i="45"/>
  <c r="P111" i="45"/>
  <c r="U111" i="45"/>
  <c r="V111" i="45"/>
  <c r="P112" i="45"/>
  <c r="U112" i="45"/>
  <c r="V112" i="45"/>
  <c r="P113" i="45"/>
  <c r="U113" i="45"/>
  <c r="V113" i="45"/>
  <c r="P114" i="45"/>
  <c r="U114" i="45"/>
  <c r="V114" i="45"/>
  <c r="P115" i="45"/>
  <c r="U115" i="45"/>
  <c r="V115" i="45"/>
  <c r="P116" i="45"/>
  <c r="U116" i="45"/>
  <c r="V116" i="45"/>
  <c r="P117" i="45"/>
  <c r="U117" i="45"/>
  <c r="V117" i="45"/>
  <c r="P118" i="45"/>
  <c r="U118" i="45"/>
  <c r="V118" i="45"/>
  <c r="P119" i="45"/>
  <c r="U119" i="45"/>
  <c r="V119" i="45"/>
  <c r="P120" i="45"/>
  <c r="U120" i="45"/>
  <c r="V120" i="45"/>
  <c r="P121" i="45"/>
  <c r="U121" i="45"/>
  <c r="V121" i="45"/>
  <c r="P122" i="45"/>
  <c r="U122" i="45"/>
  <c r="V122" i="45"/>
  <c r="P123" i="45"/>
  <c r="U123" i="45"/>
  <c r="V123" i="45"/>
  <c r="P124" i="45"/>
  <c r="U124" i="45"/>
  <c r="V124" i="45"/>
  <c r="P125" i="45"/>
  <c r="U125" i="45"/>
  <c r="V125" i="45"/>
  <c r="P126" i="45"/>
  <c r="U126" i="45"/>
  <c r="V126" i="45"/>
  <c r="P127" i="45"/>
  <c r="U127" i="45"/>
  <c r="V127" i="45"/>
  <c r="P128" i="45"/>
  <c r="U128" i="45"/>
  <c r="V128" i="45"/>
  <c r="P129" i="45"/>
  <c r="U129" i="45"/>
  <c r="V129" i="45"/>
  <c r="P130" i="45"/>
  <c r="U130" i="45"/>
  <c r="V130" i="45"/>
  <c r="P131" i="45"/>
  <c r="U131" i="45"/>
  <c r="V131" i="45"/>
  <c r="P132" i="45"/>
  <c r="U132" i="45"/>
  <c r="V132" i="45"/>
  <c r="P133" i="45"/>
  <c r="U133" i="45"/>
  <c r="V133" i="45"/>
  <c r="P134" i="45"/>
  <c r="U134" i="45"/>
  <c r="V134" i="45"/>
  <c r="P135" i="45"/>
  <c r="U135" i="45"/>
  <c r="V135" i="45"/>
  <c r="P136" i="45"/>
  <c r="U136" i="45"/>
  <c r="V136" i="45"/>
  <c r="P137" i="45"/>
  <c r="U137" i="45"/>
  <c r="V137" i="45"/>
  <c r="P138" i="45"/>
  <c r="U138" i="45"/>
  <c r="V138" i="45"/>
  <c r="P139" i="45"/>
  <c r="U139" i="45"/>
  <c r="V139" i="45"/>
  <c r="P140" i="45"/>
  <c r="U140" i="45"/>
  <c r="V140" i="45"/>
  <c r="P141" i="45"/>
  <c r="U141" i="45"/>
  <c r="V141" i="45"/>
  <c r="P142" i="45"/>
  <c r="U142" i="45"/>
  <c r="V142" i="45"/>
  <c r="P143" i="45"/>
  <c r="U143" i="45"/>
  <c r="V143" i="45"/>
  <c r="P144" i="45"/>
  <c r="U144" i="45"/>
  <c r="V144" i="45"/>
  <c r="P145" i="45"/>
  <c r="U145" i="45"/>
  <c r="V145" i="45"/>
  <c r="P146" i="45"/>
  <c r="U146" i="45"/>
  <c r="V146" i="45"/>
  <c r="P147" i="45"/>
  <c r="U147" i="45"/>
  <c r="V147" i="45"/>
  <c r="P148" i="45"/>
  <c r="U148" i="45"/>
  <c r="V148" i="45"/>
  <c r="P149" i="45"/>
  <c r="U149" i="45"/>
  <c r="V149" i="45"/>
  <c r="P150" i="45"/>
  <c r="U150" i="45"/>
  <c r="V150" i="45"/>
  <c r="P151" i="45"/>
  <c r="U151" i="45"/>
  <c r="V151" i="45"/>
  <c r="P152" i="45"/>
  <c r="U152" i="45"/>
  <c r="V152" i="45"/>
  <c r="P153" i="45"/>
  <c r="U153" i="45"/>
  <c r="V153" i="45"/>
  <c r="P154" i="45"/>
  <c r="U154" i="45"/>
  <c r="V154" i="45"/>
  <c r="P155" i="45"/>
  <c r="U155" i="45"/>
  <c r="V155" i="45"/>
  <c r="P156" i="45"/>
  <c r="U156" i="45"/>
  <c r="V156" i="45"/>
  <c r="P157" i="45"/>
  <c r="U157" i="45"/>
  <c r="V157" i="45"/>
  <c r="P158" i="45"/>
  <c r="U158" i="45"/>
  <c r="V158" i="45"/>
  <c r="P159" i="45"/>
  <c r="U159" i="45"/>
  <c r="V159" i="45"/>
  <c r="P160" i="45"/>
  <c r="U160" i="45"/>
  <c r="V160" i="45"/>
  <c r="P161" i="45"/>
  <c r="U161" i="45"/>
  <c r="V161" i="45"/>
  <c r="P162" i="45"/>
  <c r="U162" i="45"/>
  <c r="V162" i="45"/>
  <c r="P163" i="45"/>
  <c r="U163" i="45"/>
  <c r="V163" i="45"/>
  <c r="P164" i="45"/>
  <c r="U164" i="45"/>
  <c r="V164" i="45"/>
  <c r="P165" i="45"/>
  <c r="U165" i="45"/>
  <c r="V165" i="45"/>
  <c r="T3" i="45"/>
  <c r="T4" i="45"/>
  <c r="T5" i="45"/>
  <c r="T6" i="45"/>
  <c r="T7" i="45"/>
  <c r="T8" i="45"/>
  <c r="T9" i="45"/>
  <c r="T10" i="45"/>
  <c r="T11" i="45"/>
  <c r="T12" i="45"/>
  <c r="T13" i="45"/>
  <c r="T14" i="45"/>
  <c r="T15" i="45"/>
  <c r="T16" i="45"/>
  <c r="T17" i="45"/>
  <c r="T18" i="45"/>
  <c r="T19" i="45"/>
  <c r="T20" i="45"/>
  <c r="T21" i="45"/>
  <c r="T22" i="45"/>
  <c r="T23" i="45"/>
  <c r="T24" i="45"/>
  <c r="T25" i="45"/>
  <c r="T26" i="45"/>
  <c r="T27" i="45"/>
  <c r="T28" i="45"/>
  <c r="T29" i="45"/>
  <c r="T30" i="45"/>
  <c r="T31" i="45"/>
  <c r="T32" i="45"/>
  <c r="T33" i="45"/>
  <c r="T34" i="45"/>
  <c r="T35" i="45"/>
  <c r="T36" i="45"/>
  <c r="T37" i="45"/>
  <c r="T38" i="45"/>
  <c r="T39" i="45"/>
  <c r="T40" i="45"/>
  <c r="T41" i="45"/>
  <c r="T42" i="45"/>
  <c r="T43" i="45"/>
  <c r="T44" i="45"/>
  <c r="T45" i="45"/>
  <c r="T46" i="45"/>
  <c r="T47" i="45"/>
  <c r="T48" i="45"/>
  <c r="T49" i="45"/>
  <c r="T50" i="45"/>
  <c r="T51" i="45"/>
  <c r="T52" i="45"/>
  <c r="T53" i="45"/>
  <c r="T54" i="45"/>
  <c r="T55" i="45"/>
  <c r="T56" i="45"/>
  <c r="T57" i="45"/>
  <c r="T58" i="45"/>
  <c r="T59" i="45"/>
  <c r="T60" i="45"/>
  <c r="T61" i="45"/>
  <c r="T62" i="45"/>
  <c r="T63" i="45"/>
  <c r="T64" i="45"/>
  <c r="T65" i="45"/>
  <c r="T66" i="45"/>
  <c r="T67" i="45"/>
  <c r="T68" i="45"/>
  <c r="T69" i="45"/>
  <c r="T70" i="45"/>
  <c r="T71" i="45"/>
  <c r="T72" i="45"/>
  <c r="T73" i="45"/>
  <c r="T74" i="45"/>
  <c r="T75" i="45"/>
  <c r="T76" i="45"/>
  <c r="T77" i="45"/>
  <c r="T78" i="45"/>
  <c r="T79" i="45"/>
  <c r="T80" i="45"/>
  <c r="T81" i="45"/>
  <c r="T82" i="45"/>
  <c r="T83" i="45"/>
  <c r="T84" i="45"/>
  <c r="T85" i="45"/>
  <c r="T86" i="45"/>
  <c r="T87" i="45"/>
  <c r="T88" i="45"/>
  <c r="T89" i="45"/>
  <c r="T90" i="45"/>
  <c r="T91" i="45"/>
  <c r="T92" i="45"/>
  <c r="T93" i="45"/>
  <c r="T94" i="45"/>
  <c r="T95" i="45"/>
  <c r="T96" i="45"/>
  <c r="T97" i="45"/>
  <c r="T98" i="45"/>
  <c r="T99" i="45"/>
  <c r="T100" i="45"/>
  <c r="T101" i="45"/>
  <c r="T102" i="45"/>
  <c r="T103" i="45"/>
  <c r="T104" i="45"/>
  <c r="T105" i="45"/>
  <c r="T106" i="45"/>
  <c r="T107" i="45"/>
  <c r="T108" i="45"/>
  <c r="T109" i="45"/>
  <c r="T110" i="45"/>
  <c r="T111" i="45"/>
  <c r="T112" i="45"/>
  <c r="T113" i="45"/>
  <c r="T114" i="45"/>
  <c r="T115" i="45"/>
  <c r="T116" i="45"/>
  <c r="T117" i="45"/>
  <c r="T118" i="45"/>
  <c r="T119" i="45"/>
  <c r="T120" i="45"/>
  <c r="T121" i="45"/>
  <c r="T122" i="45"/>
  <c r="T123" i="45"/>
  <c r="T124" i="45"/>
  <c r="T125" i="45"/>
  <c r="T126" i="45"/>
  <c r="T127" i="45"/>
  <c r="T128" i="45"/>
  <c r="T129" i="45"/>
  <c r="T130" i="45"/>
  <c r="T131" i="45"/>
  <c r="T132" i="45"/>
  <c r="T133" i="45"/>
  <c r="T134" i="45"/>
  <c r="T135" i="45"/>
  <c r="T136" i="45"/>
  <c r="T137" i="45"/>
  <c r="T138" i="45"/>
  <c r="T139" i="45"/>
  <c r="T140" i="45"/>
  <c r="T141" i="45"/>
  <c r="T142" i="45"/>
  <c r="T143" i="45"/>
  <c r="T144" i="45"/>
  <c r="T145" i="45"/>
  <c r="T146" i="45"/>
  <c r="T147" i="45"/>
  <c r="T148" i="45"/>
  <c r="T149" i="45"/>
  <c r="T150" i="45"/>
  <c r="T151" i="45"/>
  <c r="T152" i="45"/>
  <c r="T153" i="45"/>
  <c r="T154" i="45"/>
  <c r="T155" i="45"/>
  <c r="T156" i="45"/>
  <c r="T157" i="45"/>
  <c r="T158" i="45"/>
  <c r="T159" i="45"/>
  <c r="T160" i="45"/>
  <c r="T161" i="45"/>
  <c r="T162" i="45"/>
  <c r="T163" i="45"/>
  <c r="T164" i="45"/>
  <c r="T165" i="45"/>
  <c r="R62" i="45"/>
  <c r="R60" i="45"/>
  <c r="R58" i="45"/>
  <c r="R56" i="45"/>
  <c r="R54" i="45"/>
  <c r="R52" i="45"/>
  <c r="R50" i="45"/>
  <c r="R48" i="45"/>
  <c r="R46" i="45"/>
  <c r="R44" i="45"/>
  <c r="R42" i="45"/>
  <c r="R40" i="45"/>
  <c r="R38" i="45"/>
  <c r="R36" i="45"/>
  <c r="R34" i="45"/>
  <c r="R32" i="45"/>
  <c r="R30" i="45"/>
  <c r="R28" i="45"/>
  <c r="R26" i="45"/>
  <c r="R24" i="45"/>
  <c r="R22" i="45"/>
  <c r="R20" i="45"/>
  <c r="R18" i="45"/>
  <c r="R16" i="45"/>
  <c r="R14" i="45"/>
  <c r="R12" i="45"/>
  <c r="R10" i="45"/>
  <c r="R8" i="45"/>
  <c r="R6" i="45"/>
  <c r="R4" i="45"/>
  <c r="J2" i="45"/>
  <c r="L2" i="45"/>
  <c r="R2" i="45"/>
  <c r="H3" i="39"/>
  <c r="J3" i="39"/>
  <c r="L3" i="39"/>
  <c r="N3" i="39"/>
  <c r="W3" i="39"/>
  <c r="X3" i="39"/>
  <c r="H4" i="39"/>
  <c r="J4" i="39"/>
  <c r="L4" i="39"/>
  <c r="N4" i="39"/>
  <c r="W4" i="39"/>
  <c r="X4" i="39"/>
  <c r="H5" i="39"/>
  <c r="J5" i="39"/>
  <c r="L5" i="39"/>
  <c r="N5" i="39"/>
  <c r="W5" i="39"/>
  <c r="X5" i="39"/>
  <c r="H6" i="39"/>
  <c r="J6" i="39"/>
  <c r="L6" i="39"/>
  <c r="N6" i="39"/>
  <c r="W6" i="39"/>
  <c r="X6" i="39"/>
  <c r="H7" i="39"/>
  <c r="J7" i="39"/>
  <c r="L7" i="39"/>
  <c r="N7" i="39"/>
  <c r="W7" i="39"/>
  <c r="X7" i="39"/>
  <c r="H8" i="39"/>
  <c r="J8" i="39"/>
  <c r="L8" i="39"/>
  <c r="N8" i="39"/>
  <c r="W8" i="39"/>
  <c r="X8" i="39"/>
  <c r="H9" i="39"/>
  <c r="J9" i="39"/>
  <c r="L9" i="39"/>
  <c r="N9" i="39"/>
  <c r="W9" i="39"/>
  <c r="X9" i="39"/>
  <c r="H10" i="39"/>
  <c r="J10" i="39"/>
  <c r="L10" i="39"/>
  <c r="N10" i="39"/>
  <c r="W10" i="39"/>
  <c r="X10" i="39"/>
  <c r="H11" i="39"/>
  <c r="J11" i="39"/>
  <c r="L11" i="39"/>
  <c r="N11" i="39"/>
  <c r="W11" i="39"/>
  <c r="X11" i="39"/>
  <c r="H12" i="39"/>
  <c r="J12" i="39"/>
  <c r="L12" i="39"/>
  <c r="N12" i="39"/>
  <c r="W12" i="39"/>
  <c r="X12" i="39"/>
  <c r="H13" i="39"/>
  <c r="J13" i="39"/>
  <c r="L13" i="39"/>
  <c r="N13" i="39"/>
  <c r="W13" i="39"/>
  <c r="X13" i="39"/>
  <c r="H14" i="39"/>
  <c r="J14" i="39"/>
  <c r="L14" i="39"/>
  <c r="N14" i="39"/>
  <c r="W14" i="39"/>
  <c r="X14" i="39"/>
  <c r="H15" i="39"/>
  <c r="J15" i="39"/>
  <c r="L15" i="39"/>
  <c r="N15" i="39"/>
  <c r="W15" i="39"/>
  <c r="X15" i="39"/>
  <c r="H16" i="39"/>
  <c r="J16" i="39"/>
  <c r="L16" i="39"/>
  <c r="N16" i="39"/>
  <c r="W16" i="39"/>
  <c r="X16" i="39"/>
  <c r="H17" i="39"/>
  <c r="J17" i="39"/>
  <c r="L17" i="39"/>
  <c r="N17" i="39"/>
  <c r="W17" i="39"/>
  <c r="X17" i="39"/>
  <c r="H18" i="39"/>
  <c r="J18" i="39"/>
  <c r="L18" i="39"/>
  <c r="N18" i="39"/>
  <c r="W18" i="39"/>
  <c r="X18" i="39"/>
  <c r="H19" i="39"/>
  <c r="J19" i="39"/>
  <c r="L19" i="39"/>
  <c r="N19" i="39"/>
  <c r="W19" i="39"/>
  <c r="X19" i="39"/>
  <c r="H20" i="39"/>
  <c r="J20" i="39"/>
  <c r="L20" i="39"/>
  <c r="N20" i="39"/>
  <c r="W20" i="39"/>
  <c r="X20" i="39"/>
  <c r="H21" i="39"/>
  <c r="J21" i="39"/>
  <c r="L21" i="39"/>
  <c r="N21" i="39"/>
  <c r="W21" i="39"/>
  <c r="X21" i="39"/>
  <c r="H22" i="39"/>
  <c r="J22" i="39"/>
  <c r="L22" i="39"/>
  <c r="N22" i="39"/>
  <c r="W22" i="39"/>
  <c r="X22" i="39"/>
  <c r="H23" i="39"/>
  <c r="J23" i="39"/>
  <c r="L23" i="39"/>
  <c r="N23" i="39"/>
  <c r="W23" i="39"/>
  <c r="X23" i="39"/>
  <c r="H24" i="39"/>
  <c r="J24" i="39"/>
  <c r="L24" i="39"/>
  <c r="N24" i="39"/>
  <c r="W24" i="39"/>
  <c r="X24" i="39"/>
  <c r="H25" i="39"/>
  <c r="J25" i="39"/>
  <c r="L25" i="39"/>
  <c r="N25" i="39"/>
  <c r="W25" i="39"/>
  <c r="X25" i="39"/>
  <c r="H26" i="39"/>
  <c r="J26" i="39"/>
  <c r="L26" i="39"/>
  <c r="N26" i="39"/>
  <c r="W26" i="39"/>
  <c r="X26" i="39"/>
  <c r="H27" i="39"/>
  <c r="J27" i="39"/>
  <c r="L27" i="39"/>
  <c r="N27" i="39"/>
  <c r="W27" i="39"/>
  <c r="X27" i="39"/>
  <c r="H28" i="39"/>
  <c r="J28" i="39"/>
  <c r="L28" i="39"/>
  <c r="N28" i="39"/>
  <c r="W28" i="39"/>
  <c r="X28" i="39"/>
  <c r="H29" i="39"/>
  <c r="J29" i="39"/>
  <c r="L29" i="39"/>
  <c r="N29" i="39"/>
  <c r="W29" i="39"/>
  <c r="X29" i="39"/>
  <c r="H30" i="39"/>
  <c r="J30" i="39"/>
  <c r="L30" i="39"/>
  <c r="N30" i="39"/>
  <c r="W30" i="39"/>
  <c r="X30" i="39"/>
  <c r="H31" i="39"/>
  <c r="J31" i="39"/>
  <c r="L31" i="39"/>
  <c r="N31" i="39"/>
  <c r="W31" i="39"/>
  <c r="X31" i="39"/>
  <c r="H32" i="39"/>
  <c r="J32" i="39"/>
  <c r="L32" i="39"/>
  <c r="N32" i="39"/>
  <c r="W32" i="39"/>
  <c r="X32" i="39"/>
  <c r="H33" i="39"/>
  <c r="J33" i="39"/>
  <c r="L33" i="39"/>
  <c r="N33" i="39"/>
  <c r="W33" i="39"/>
  <c r="X33" i="39"/>
  <c r="J34" i="39"/>
  <c r="L34" i="39"/>
  <c r="N34" i="39"/>
  <c r="W34" i="39"/>
  <c r="X34" i="39"/>
  <c r="H35" i="39"/>
  <c r="J35" i="39"/>
  <c r="L35" i="39"/>
  <c r="N35" i="39"/>
  <c r="W35" i="39"/>
  <c r="X35" i="39"/>
  <c r="H36" i="39"/>
  <c r="J36" i="39"/>
  <c r="L36" i="39"/>
  <c r="N36" i="39"/>
  <c r="W36" i="39"/>
  <c r="X36" i="39"/>
  <c r="H37" i="39"/>
  <c r="J37" i="39"/>
  <c r="L37" i="39"/>
  <c r="N37" i="39"/>
  <c r="W37" i="39"/>
  <c r="X37" i="39"/>
  <c r="H38" i="39"/>
  <c r="J38" i="39"/>
  <c r="L38" i="39"/>
  <c r="N38" i="39"/>
  <c r="W38" i="39"/>
  <c r="X38" i="39"/>
  <c r="H39" i="39"/>
  <c r="J39" i="39"/>
  <c r="L39" i="39"/>
  <c r="N39" i="39"/>
  <c r="W39" i="39"/>
  <c r="X39" i="39"/>
  <c r="H40" i="39"/>
  <c r="J40" i="39"/>
  <c r="L40" i="39"/>
  <c r="N40" i="39"/>
  <c r="W40" i="39"/>
  <c r="X40" i="39"/>
  <c r="H41" i="39"/>
  <c r="J41" i="39"/>
  <c r="L41" i="39"/>
  <c r="N41" i="39"/>
  <c r="W41" i="39"/>
  <c r="X41" i="39"/>
  <c r="H42" i="39"/>
  <c r="J42" i="39"/>
  <c r="L42" i="39"/>
  <c r="N42" i="39"/>
  <c r="W42" i="39"/>
  <c r="X42" i="39"/>
  <c r="H43" i="39"/>
  <c r="J43" i="39"/>
  <c r="L43" i="39"/>
  <c r="N43" i="39"/>
  <c r="W43" i="39"/>
  <c r="X43" i="39"/>
  <c r="H44" i="39"/>
  <c r="J44" i="39"/>
  <c r="L44" i="39"/>
  <c r="N44" i="39"/>
  <c r="W44" i="39"/>
  <c r="X44" i="39"/>
  <c r="H45" i="39"/>
  <c r="J45" i="39"/>
  <c r="L45" i="39"/>
  <c r="N45" i="39"/>
  <c r="W45" i="39"/>
  <c r="X45" i="39"/>
  <c r="H46" i="39"/>
  <c r="J46" i="39"/>
  <c r="L46" i="39"/>
  <c r="N46" i="39"/>
  <c r="W46" i="39"/>
  <c r="X46" i="39"/>
  <c r="H47" i="39"/>
  <c r="J47" i="39"/>
  <c r="L47" i="39"/>
  <c r="N47" i="39"/>
  <c r="W47" i="39"/>
  <c r="X47" i="39"/>
  <c r="H48" i="39"/>
  <c r="J48" i="39"/>
  <c r="L48" i="39"/>
  <c r="N48" i="39"/>
  <c r="W48" i="39"/>
  <c r="X48" i="39"/>
  <c r="H49" i="39"/>
  <c r="J49" i="39"/>
  <c r="L49" i="39"/>
  <c r="N49" i="39"/>
  <c r="W49" i="39"/>
  <c r="X49" i="39"/>
  <c r="H50" i="39"/>
  <c r="J50" i="39"/>
  <c r="L50" i="39"/>
  <c r="N50" i="39"/>
  <c r="W50" i="39"/>
  <c r="X50" i="39"/>
  <c r="H51" i="39"/>
  <c r="J51" i="39"/>
  <c r="L51" i="39"/>
  <c r="N51" i="39"/>
  <c r="W51" i="39"/>
  <c r="X51" i="39"/>
  <c r="H52" i="39"/>
  <c r="J52" i="39"/>
  <c r="L52" i="39"/>
  <c r="N52" i="39"/>
  <c r="W52" i="39"/>
  <c r="X52" i="39"/>
  <c r="H53" i="39"/>
  <c r="J53" i="39"/>
  <c r="L53" i="39"/>
  <c r="N53" i="39"/>
  <c r="W53" i="39"/>
  <c r="X53" i="39"/>
  <c r="H54" i="39"/>
  <c r="J54" i="39"/>
  <c r="L54" i="39"/>
  <c r="N54" i="39"/>
  <c r="W54" i="39"/>
  <c r="X54" i="39"/>
  <c r="H55" i="39"/>
  <c r="J55" i="39"/>
  <c r="L55" i="39"/>
  <c r="N55" i="39"/>
  <c r="W55" i="39"/>
  <c r="X55" i="39"/>
  <c r="H56" i="39"/>
  <c r="J56" i="39"/>
  <c r="L56" i="39"/>
  <c r="N56" i="39"/>
  <c r="W56" i="39"/>
  <c r="X56" i="39"/>
  <c r="H57" i="39"/>
  <c r="J57" i="39"/>
  <c r="L57" i="39"/>
  <c r="N57" i="39"/>
  <c r="W57" i="39"/>
  <c r="X57" i="39"/>
  <c r="H58" i="39"/>
  <c r="J58" i="39"/>
  <c r="L58" i="39"/>
  <c r="N58" i="39"/>
  <c r="W58" i="39"/>
  <c r="X58" i="39"/>
  <c r="H59" i="39"/>
  <c r="J59" i="39"/>
  <c r="L59" i="39"/>
  <c r="N59" i="39"/>
  <c r="W59" i="39"/>
  <c r="X59" i="39"/>
  <c r="H60" i="39"/>
  <c r="J60" i="39"/>
  <c r="L60" i="39"/>
  <c r="N60" i="39"/>
  <c r="W60" i="39"/>
  <c r="X60" i="39"/>
  <c r="H61" i="39"/>
  <c r="J61" i="39"/>
  <c r="L61" i="39"/>
  <c r="N61" i="39"/>
  <c r="W61" i="39"/>
  <c r="X61" i="39"/>
  <c r="H62" i="39"/>
  <c r="J62" i="39"/>
  <c r="L62" i="39"/>
  <c r="N62" i="39"/>
  <c r="W62" i="39"/>
  <c r="X62" i="39"/>
  <c r="H63" i="39"/>
  <c r="J63" i="39"/>
  <c r="L63" i="39"/>
  <c r="N63" i="39"/>
  <c r="W63" i="39"/>
  <c r="X63" i="39"/>
  <c r="J64" i="39"/>
  <c r="L64" i="39"/>
  <c r="N64" i="39"/>
  <c r="W64" i="39"/>
  <c r="X64" i="39"/>
  <c r="J65" i="39"/>
  <c r="L65" i="39"/>
  <c r="N65" i="39"/>
  <c r="W65" i="39"/>
  <c r="X65" i="39"/>
  <c r="J66" i="39"/>
  <c r="L66" i="39"/>
  <c r="N66" i="39"/>
  <c r="W66" i="39"/>
  <c r="X66" i="39"/>
  <c r="J67" i="39"/>
  <c r="L67" i="39"/>
  <c r="N67" i="39"/>
  <c r="W67" i="39"/>
  <c r="X67" i="39"/>
  <c r="J68" i="39"/>
  <c r="L68" i="39"/>
  <c r="N68" i="39"/>
  <c r="W68" i="39"/>
  <c r="X68" i="39"/>
  <c r="J69" i="39"/>
  <c r="L69" i="39"/>
  <c r="N69" i="39"/>
  <c r="W69" i="39"/>
  <c r="X69" i="39"/>
  <c r="J70" i="39"/>
  <c r="L70" i="39"/>
  <c r="N70" i="39"/>
  <c r="W70" i="39"/>
  <c r="X70" i="39"/>
  <c r="J71" i="39"/>
  <c r="L71" i="39"/>
  <c r="N71" i="39"/>
  <c r="W71" i="39"/>
  <c r="X71" i="39"/>
  <c r="J72" i="39"/>
  <c r="L72" i="39"/>
  <c r="N72" i="39"/>
  <c r="W72" i="39"/>
  <c r="X72" i="39"/>
  <c r="J73" i="39"/>
  <c r="L73" i="39"/>
  <c r="N73" i="39"/>
  <c r="W73" i="39"/>
  <c r="X73" i="39"/>
  <c r="J74" i="39"/>
  <c r="L74" i="39"/>
  <c r="N74" i="39"/>
  <c r="W74" i="39"/>
  <c r="X74" i="39"/>
  <c r="J75" i="39"/>
  <c r="L75" i="39"/>
  <c r="N75" i="39"/>
  <c r="W75" i="39"/>
  <c r="X75" i="39"/>
  <c r="J76" i="39"/>
  <c r="L76" i="39"/>
  <c r="N76" i="39"/>
  <c r="W76" i="39"/>
  <c r="X76" i="39"/>
  <c r="J77" i="39"/>
  <c r="L77" i="39"/>
  <c r="N77" i="39"/>
  <c r="W77" i="39"/>
  <c r="X77" i="39"/>
  <c r="J78" i="39"/>
  <c r="L78" i="39"/>
  <c r="N78" i="39"/>
  <c r="W78" i="39"/>
  <c r="X78" i="39"/>
  <c r="J79" i="39"/>
  <c r="L79" i="39"/>
  <c r="N79" i="39"/>
  <c r="W79" i="39"/>
  <c r="X79" i="39"/>
  <c r="J80" i="39"/>
  <c r="L80" i="39"/>
  <c r="N80" i="39"/>
  <c r="W80" i="39"/>
  <c r="X80" i="39"/>
  <c r="J81" i="39"/>
  <c r="L81" i="39"/>
  <c r="N81" i="39"/>
  <c r="W81" i="39"/>
  <c r="X81" i="39"/>
  <c r="J82" i="39"/>
  <c r="L82" i="39"/>
  <c r="N82" i="39"/>
  <c r="W82" i="39"/>
  <c r="X82" i="39"/>
  <c r="J83" i="39"/>
  <c r="L83" i="39"/>
  <c r="N83" i="39"/>
  <c r="W83" i="39"/>
  <c r="X83" i="39"/>
  <c r="J84" i="39"/>
  <c r="L84" i="39"/>
  <c r="N84" i="39"/>
  <c r="W84" i="39"/>
  <c r="X84" i="39"/>
  <c r="J85" i="39"/>
  <c r="L85" i="39"/>
  <c r="N85" i="39"/>
  <c r="W85" i="39"/>
  <c r="X85" i="39"/>
  <c r="J86" i="39"/>
  <c r="L86" i="39"/>
  <c r="N86" i="39"/>
  <c r="W86" i="39"/>
  <c r="X86" i="39"/>
  <c r="J87" i="39"/>
  <c r="L87" i="39"/>
  <c r="N87" i="39"/>
  <c r="W87" i="39"/>
  <c r="X87" i="39"/>
  <c r="J88" i="39"/>
  <c r="L88" i="39"/>
  <c r="N88" i="39"/>
  <c r="W88" i="39"/>
  <c r="X88" i="39"/>
  <c r="J89" i="39"/>
  <c r="L89" i="39"/>
  <c r="N89" i="39"/>
  <c r="W89" i="39"/>
  <c r="X89" i="39"/>
  <c r="J90" i="39"/>
  <c r="L90" i="39"/>
  <c r="N90" i="39"/>
  <c r="W90" i="39"/>
  <c r="X90" i="39"/>
  <c r="J91" i="39"/>
  <c r="L91" i="39"/>
  <c r="N91" i="39"/>
  <c r="W91" i="39"/>
  <c r="X91" i="39"/>
  <c r="J92" i="39"/>
  <c r="L92" i="39"/>
  <c r="N92" i="39"/>
  <c r="W92" i="39"/>
  <c r="X92" i="39"/>
  <c r="J93" i="39"/>
  <c r="L93" i="39"/>
  <c r="N93" i="39"/>
  <c r="W93" i="39"/>
  <c r="X93" i="39"/>
  <c r="J94" i="39"/>
  <c r="L94" i="39"/>
  <c r="N94" i="39"/>
  <c r="W94" i="39"/>
  <c r="X94" i="39"/>
  <c r="J95" i="39"/>
  <c r="L95" i="39"/>
  <c r="N95" i="39"/>
  <c r="W95" i="39"/>
  <c r="X95" i="39"/>
  <c r="J96" i="39"/>
  <c r="L96" i="39"/>
  <c r="N96" i="39"/>
  <c r="W96" i="39"/>
  <c r="X96" i="39"/>
  <c r="J97" i="39"/>
  <c r="L97" i="39"/>
  <c r="N97" i="39"/>
  <c r="W97" i="39"/>
  <c r="X97" i="39"/>
  <c r="J98" i="39"/>
  <c r="L98" i="39"/>
  <c r="N98" i="39"/>
  <c r="W98" i="39"/>
  <c r="X98" i="39"/>
  <c r="J99" i="39"/>
  <c r="L99" i="39"/>
  <c r="N99" i="39"/>
  <c r="W99" i="39"/>
  <c r="X99" i="39"/>
  <c r="J100" i="39"/>
  <c r="L100" i="39"/>
  <c r="N100" i="39"/>
  <c r="W100" i="39"/>
  <c r="X100" i="39"/>
  <c r="J101" i="39"/>
  <c r="L101" i="39"/>
  <c r="N101" i="39"/>
  <c r="W101" i="39"/>
  <c r="X101" i="39"/>
  <c r="J102" i="39"/>
  <c r="L102" i="39"/>
  <c r="N102" i="39"/>
  <c r="W102" i="39"/>
  <c r="X102" i="39"/>
  <c r="J103" i="39"/>
  <c r="L103" i="39"/>
  <c r="N103" i="39"/>
  <c r="W103" i="39"/>
  <c r="X103" i="39"/>
  <c r="J104" i="39"/>
  <c r="L104" i="39"/>
  <c r="N104" i="39"/>
  <c r="W104" i="39"/>
  <c r="X104" i="39"/>
  <c r="J105" i="39"/>
  <c r="L105" i="39"/>
  <c r="N105" i="39"/>
  <c r="W105" i="39"/>
  <c r="X105" i="39"/>
  <c r="J106" i="39"/>
  <c r="L106" i="39"/>
  <c r="N106" i="39"/>
  <c r="W106" i="39"/>
  <c r="X106" i="39"/>
  <c r="J107" i="39"/>
  <c r="L107" i="39"/>
  <c r="N107" i="39"/>
  <c r="W107" i="39"/>
  <c r="X107" i="39"/>
  <c r="J108" i="39"/>
  <c r="L108" i="39"/>
  <c r="N108" i="39"/>
  <c r="W108" i="39"/>
  <c r="X108" i="39"/>
  <c r="J109" i="39"/>
  <c r="L109" i="39"/>
  <c r="N109" i="39"/>
  <c r="W109" i="39"/>
  <c r="X109" i="39"/>
  <c r="J110" i="39"/>
  <c r="L110" i="39"/>
  <c r="N110" i="39"/>
  <c r="W110" i="39"/>
  <c r="X110" i="39"/>
  <c r="J111" i="39"/>
  <c r="L111" i="39"/>
  <c r="N111" i="39"/>
  <c r="W111" i="39"/>
  <c r="X111" i="39"/>
  <c r="J112" i="39"/>
  <c r="L112" i="39"/>
  <c r="N112" i="39"/>
  <c r="W112" i="39"/>
  <c r="X112" i="39"/>
  <c r="J113" i="39"/>
  <c r="L113" i="39"/>
  <c r="N113" i="39"/>
  <c r="W113" i="39"/>
  <c r="X113" i="39"/>
  <c r="J114" i="39"/>
  <c r="L114" i="39"/>
  <c r="N114" i="39"/>
  <c r="W114" i="39"/>
  <c r="X114" i="39"/>
  <c r="J115" i="39"/>
  <c r="L115" i="39"/>
  <c r="N115" i="39"/>
  <c r="W115" i="39"/>
  <c r="X115" i="39"/>
  <c r="J116" i="39"/>
  <c r="L116" i="39"/>
  <c r="N116" i="39"/>
  <c r="W116" i="39"/>
  <c r="X116" i="39"/>
  <c r="J117" i="39"/>
  <c r="L117" i="39"/>
  <c r="N117" i="39"/>
  <c r="W117" i="39"/>
  <c r="X117" i="39"/>
  <c r="J118" i="39"/>
  <c r="L118" i="39"/>
  <c r="N118" i="39"/>
  <c r="W118" i="39"/>
  <c r="X118" i="39"/>
  <c r="J119" i="39"/>
  <c r="L119" i="39"/>
  <c r="N119" i="39"/>
  <c r="W119" i="39"/>
  <c r="X119" i="39"/>
  <c r="J120" i="39"/>
  <c r="L120" i="39"/>
  <c r="N120" i="39"/>
  <c r="W120" i="39"/>
  <c r="X120" i="39"/>
  <c r="J121" i="39"/>
  <c r="L121" i="39"/>
  <c r="N121" i="39"/>
  <c r="W121" i="39"/>
  <c r="X121" i="39"/>
  <c r="J122" i="39"/>
  <c r="L122" i="39"/>
  <c r="N122" i="39"/>
  <c r="W122" i="39"/>
  <c r="X122" i="39"/>
  <c r="J123" i="39"/>
  <c r="L123" i="39"/>
  <c r="N123" i="39"/>
  <c r="W123" i="39"/>
  <c r="X123" i="39"/>
  <c r="J124" i="39"/>
  <c r="L124" i="39"/>
  <c r="N124" i="39"/>
  <c r="W124" i="39"/>
  <c r="X124" i="39"/>
  <c r="J125" i="39"/>
  <c r="L125" i="39"/>
  <c r="N125" i="39"/>
  <c r="W125" i="39"/>
  <c r="X125" i="39"/>
  <c r="J126" i="39"/>
  <c r="L126" i="39"/>
  <c r="N126" i="39"/>
  <c r="W126" i="39"/>
  <c r="X126" i="39"/>
  <c r="J127" i="39"/>
  <c r="L127" i="39"/>
  <c r="N127" i="39"/>
  <c r="W127" i="39"/>
  <c r="X127" i="39"/>
  <c r="J128" i="39"/>
  <c r="L128" i="39"/>
  <c r="N128" i="39"/>
  <c r="W128" i="39"/>
  <c r="X128" i="39"/>
  <c r="J129" i="39"/>
  <c r="L129" i="39"/>
  <c r="N129" i="39"/>
  <c r="W129" i="39"/>
  <c r="X129" i="39"/>
  <c r="J130" i="39"/>
  <c r="L130" i="39"/>
  <c r="N130" i="39"/>
  <c r="W130" i="39"/>
  <c r="X130" i="39"/>
  <c r="J131" i="39"/>
  <c r="L131" i="39"/>
  <c r="N131" i="39"/>
  <c r="W131" i="39"/>
  <c r="X131" i="39"/>
  <c r="J132" i="39"/>
  <c r="L132" i="39"/>
  <c r="N132" i="39"/>
  <c r="W132" i="39"/>
  <c r="X132" i="39"/>
  <c r="J133" i="39"/>
  <c r="L133" i="39"/>
  <c r="N133" i="39"/>
  <c r="W133" i="39"/>
  <c r="X133" i="39"/>
  <c r="J134" i="39"/>
  <c r="L134" i="39"/>
  <c r="N134" i="39"/>
  <c r="W134" i="39"/>
  <c r="X134" i="39"/>
  <c r="J135" i="39"/>
  <c r="L135" i="39"/>
  <c r="N135" i="39"/>
  <c r="W135" i="39"/>
  <c r="X135" i="39"/>
  <c r="J136" i="39"/>
  <c r="L136" i="39"/>
  <c r="N136" i="39"/>
  <c r="W136" i="39"/>
  <c r="X136" i="39"/>
  <c r="J137" i="39"/>
  <c r="L137" i="39"/>
  <c r="N137" i="39"/>
  <c r="W137" i="39"/>
  <c r="X137" i="39"/>
  <c r="J138" i="39"/>
  <c r="L138" i="39"/>
  <c r="N138" i="39"/>
  <c r="W138" i="39"/>
  <c r="X138" i="39"/>
  <c r="J139" i="39"/>
  <c r="L139" i="39"/>
  <c r="N139" i="39"/>
  <c r="W139" i="39"/>
  <c r="X139" i="39"/>
  <c r="J140" i="39"/>
  <c r="L140" i="39"/>
  <c r="N140" i="39"/>
  <c r="W140" i="39"/>
  <c r="X140" i="39"/>
  <c r="J141" i="39"/>
  <c r="L141" i="39"/>
  <c r="N141" i="39"/>
  <c r="W141" i="39"/>
  <c r="X141" i="39"/>
  <c r="J142" i="39"/>
  <c r="L142" i="39"/>
  <c r="N142" i="39"/>
  <c r="W142" i="39"/>
  <c r="X142" i="39"/>
  <c r="J143" i="39"/>
  <c r="L143" i="39"/>
  <c r="N143" i="39"/>
  <c r="W143" i="39"/>
  <c r="X143" i="39"/>
  <c r="J144" i="39"/>
  <c r="L144" i="39"/>
  <c r="N144" i="39"/>
  <c r="W144" i="39"/>
  <c r="X144" i="39"/>
  <c r="J145" i="39"/>
  <c r="L145" i="39"/>
  <c r="N145" i="39"/>
  <c r="W145" i="39"/>
  <c r="X145" i="39"/>
  <c r="J146" i="39"/>
  <c r="L146" i="39"/>
  <c r="N146" i="39"/>
  <c r="W146" i="39"/>
  <c r="X146" i="39"/>
  <c r="J147" i="39"/>
  <c r="L147" i="39"/>
  <c r="N147" i="39"/>
  <c r="W147" i="39"/>
  <c r="X147" i="39"/>
  <c r="J148" i="39"/>
  <c r="L148" i="39"/>
  <c r="N148" i="39"/>
  <c r="W148" i="39"/>
  <c r="X148" i="39"/>
  <c r="J149" i="39"/>
  <c r="L149" i="39"/>
  <c r="N149" i="39"/>
  <c r="W149" i="39"/>
  <c r="X149" i="39"/>
  <c r="J150" i="39"/>
  <c r="L150" i="39"/>
  <c r="N150" i="39"/>
  <c r="W150" i="39"/>
  <c r="X150" i="39"/>
  <c r="J151" i="39"/>
  <c r="L151" i="39"/>
  <c r="N151" i="39"/>
  <c r="W151" i="39"/>
  <c r="X151" i="39"/>
  <c r="J152" i="39"/>
  <c r="L152" i="39"/>
  <c r="N152" i="39"/>
  <c r="W152" i="39"/>
  <c r="X152" i="39"/>
  <c r="J153" i="39"/>
  <c r="L153" i="39"/>
  <c r="N153" i="39"/>
  <c r="W153" i="39"/>
  <c r="X153" i="39"/>
  <c r="J154" i="39"/>
  <c r="L154" i="39"/>
  <c r="N154" i="39"/>
  <c r="W154" i="39"/>
  <c r="X154" i="39"/>
  <c r="J155" i="39"/>
  <c r="L155" i="39"/>
  <c r="N155" i="39"/>
  <c r="W155" i="39"/>
  <c r="X155" i="39"/>
  <c r="J156" i="39"/>
  <c r="L156" i="39"/>
  <c r="N156" i="39"/>
  <c r="W156" i="39"/>
  <c r="X156" i="39"/>
  <c r="J157" i="39"/>
  <c r="L157" i="39"/>
  <c r="N157" i="39"/>
  <c r="W157" i="39"/>
  <c r="X157" i="39"/>
  <c r="J158" i="39"/>
  <c r="L158" i="39"/>
  <c r="N158" i="39"/>
  <c r="W158" i="39"/>
  <c r="X158" i="39"/>
  <c r="J159" i="39"/>
  <c r="L159" i="39"/>
  <c r="N159" i="39"/>
  <c r="W159" i="39"/>
  <c r="X159" i="39"/>
  <c r="J160" i="39"/>
  <c r="L160" i="39"/>
  <c r="N160" i="39"/>
  <c r="W160" i="39"/>
  <c r="X160" i="39"/>
  <c r="J161" i="39"/>
  <c r="L161" i="39"/>
  <c r="N161" i="39"/>
  <c r="W161" i="39"/>
  <c r="X161" i="39"/>
  <c r="J162" i="39"/>
  <c r="L162" i="39"/>
  <c r="N162" i="39"/>
  <c r="W162" i="39"/>
  <c r="X162" i="39"/>
  <c r="J163" i="39"/>
  <c r="L163" i="39"/>
  <c r="N163" i="39"/>
  <c r="W163" i="39"/>
  <c r="X163" i="39"/>
  <c r="J164" i="39"/>
  <c r="L164" i="39"/>
  <c r="N164" i="39"/>
  <c r="W164" i="39"/>
  <c r="X164" i="39"/>
  <c r="J165" i="39"/>
  <c r="L165" i="39"/>
  <c r="N165" i="39"/>
  <c r="W165" i="39"/>
  <c r="X165" i="39"/>
  <c r="P3" i="39"/>
  <c r="U3" i="39"/>
  <c r="V3" i="39"/>
  <c r="P4" i="39"/>
  <c r="U4" i="39"/>
  <c r="V4" i="39"/>
  <c r="P5" i="39"/>
  <c r="U5" i="39"/>
  <c r="V5" i="39"/>
  <c r="P6" i="39"/>
  <c r="U6" i="39"/>
  <c r="V6" i="39"/>
  <c r="P7" i="39"/>
  <c r="U7" i="39"/>
  <c r="V7" i="39"/>
  <c r="P8" i="39"/>
  <c r="U8" i="39"/>
  <c r="V8" i="39"/>
  <c r="P9" i="39"/>
  <c r="U9" i="39"/>
  <c r="V9" i="39"/>
  <c r="P10" i="39"/>
  <c r="U10" i="39"/>
  <c r="V10" i="39"/>
  <c r="P11" i="39"/>
  <c r="U11" i="39"/>
  <c r="V11" i="39"/>
  <c r="P12" i="39"/>
  <c r="U12" i="39"/>
  <c r="V12" i="39"/>
  <c r="P13" i="39"/>
  <c r="U13" i="39"/>
  <c r="V13" i="39"/>
  <c r="P14" i="39"/>
  <c r="U14" i="39"/>
  <c r="V14" i="39"/>
  <c r="P15" i="39"/>
  <c r="U15" i="39"/>
  <c r="V15" i="39"/>
  <c r="P16" i="39"/>
  <c r="U16" i="39"/>
  <c r="V16" i="39"/>
  <c r="P17" i="39"/>
  <c r="U17" i="39"/>
  <c r="V17" i="39"/>
  <c r="P18" i="39"/>
  <c r="U18" i="39"/>
  <c r="V18" i="39"/>
  <c r="P19" i="39"/>
  <c r="U19" i="39"/>
  <c r="V19" i="39"/>
  <c r="P20" i="39"/>
  <c r="U20" i="39"/>
  <c r="V20" i="39"/>
  <c r="P21" i="39"/>
  <c r="U21" i="39"/>
  <c r="V21" i="39"/>
  <c r="P22" i="39"/>
  <c r="U22" i="39"/>
  <c r="V22" i="39"/>
  <c r="P23" i="39"/>
  <c r="U23" i="39"/>
  <c r="V23" i="39"/>
  <c r="P24" i="39"/>
  <c r="U24" i="39"/>
  <c r="V24" i="39"/>
  <c r="P25" i="39"/>
  <c r="U25" i="39"/>
  <c r="V25" i="39"/>
  <c r="P26" i="39"/>
  <c r="U26" i="39"/>
  <c r="V26" i="39"/>
  <c r="P27" i="39"/>
  <c r="U27" i="39"/>
  <c r="V27" i="39"/>
  <c r="P28" i="39"/>
  <c r="U28" i="39"/>
  <c r="V28" i="39"/>
  <c r="P29" i="39"/>
  <c r="U29" i="39"/>
  <c r="V29" i="39"/>
  <c r="P30" i="39"/>
  <c r="U30" i="39"/>
  <c r="V30" i="39"/>
  <c r="P31" i="39"/>
  <c r="U31" i="39"/>
  <c r="V31" i="39"/>
  <c r="P32" i="39"/>
  <c r="U32" i="39"/>
  <c r="V32" i="39"/>
  <c r="P33" i="39"/>
  <c r="U33" i="39"/>
  <c r="V33" i="39"/>
  <c r="P34" i="39"/>
  <c r="U34" i="39"/>
  <c r="V34" i="39"/>
  <c r="P35" i="39"/>
  <c r="U35" i="39"/>
  <c r="V35" i="39"/>
  <c r="P36" i="39"/>
  <c r="U36" i="39"/>
  <c r="V36" i="39"/>
  <c r="P37" i="39"/>
  <c r="U37" i="39"/>
  <c r="V37" i="39"/>
  <c r="P38" i="39"/>
  <c r="U38" i="39"/>
  <c r="V38" i="39"/>
  <c r="P39" i="39"/>
  <c r="U39" i="39"/>
  <c r="V39" i="39"/>
  <c r="P40" i="39"/>
  <c r="U40" i="39"/>
  <c r="V40" i="39"/>
  <c r="P41" i="39"/>
  <c r="U41" i="39"/>
  <c r="V41" i="39"/>
  <c r="P42" i="39"/>
  <c r="U42" i="39"/>
  <c r="V42" i="39"/>
  <c r="P43" i="39"/>
  <c r="U43" i="39"/>
  <c r="V43" i="39"/>
  <c r="P44" i="39"/>
  <c r="U44" i="39"/>
  <c r="V44" i="39"/>
  <c r="P45" i="39"/>
  <c r="U45" i="39"/>
  <c r="V45" i="39"/>
  <c r="P46" i="39"/>
  <c r="U46" i="39"/>
  <c r="V46" i="39"/>
  <c r="P47" i="39"/>
  <c r="U47" i="39"/>
  <c r="V47" i="39"/>
  <c r="P48" i="39"/>
  <c r="U48" i="39"/>
  <c r="V48" i="39"/>
  <c r="P49" i="39"/>
  <c r="U49" i="39"/>
  <c r="V49" i="39"/>
  <c r="P50" i="39"/>
  <c r="U50" i="39"/>
  <c r="V50" i="39"/>
  <c r="P51" i="39"/>
  <c r="U51" i="39"/>
  <c r="V51" i="39"/>
  <c r="P52" i="39"/>
  <c r="U52" i="39"/>
  <c r="V52" i="39"/>
  <c r="P53" i="39"/>
  <c r="U53" i="39"/>
  <c r="V53" i="39"/>
  <c r="P54" i="39"/>
  <c r="U54" i="39"/>
  <c r="V54" i="39"/>
  <c r="P55" i="39"/>
  <c r="U55" i="39"/>
  <c r="V55" i="39"/>
  <c r="P56" i="39"/>
  <c r="U56" i="39"/>
  <c r="V56" i="39"/>
  <c r="P57" i="39"/>
  <c r="U57" i="39"/>
  <c r="V57" i="39"/>
  <c r="P58" i="39"/>
  <c r="U58" i="39"/>
  <c r="V58" i="39"/>
  <c r="P59" i="39"/>
  <c r="U59" i="39"/>
  <c r="V59" i="39"/>
  <c r="P60" i="39"/>
  <c r="U60" i="39"/>
  <c r="V60" i="39"/>
  <c r="P61" i="39"/>
  <c r="U61" i="39"/>
  <c r="V61" i="39"/>
  <c r="P62" i="39"/>
  <c r="U62" i="39"/>
  <c r="V62" i="39"/>
  <c r="P63" i="39"/>
  <c r="U63" i="39"/>
  <c r="V63" i="39"/>
  <c r="P64" i="39"/>
  <c r="U64" i="39"/>
  <c r="V64" i="39"/>
  <c r="P65" i="39"/>
  <c r="U65" i="39"/>
  <c r="V65" i="39"/>
  <c r="P66" i="39"/>
  <c r="U66" i="39"/>
  <c r="V66" i="39"/>
  <c r="P67" i="39"/>
  <c r="U67" i="39"/>
  <c r="V67" i="39"/>
  <c r="P68" i="39"/>
  <c r="U68" i="39"/>
  <c r="V68" i="39"/>
  <c r="P69" i="39"/>
  <c r="U69" i="39"/>
  <c r="V69" i="39"/>
  <c r="P70" i="39"/>
  <c r="U70" i="39"/>
  <c r="V70" i="39"/>
  <c r="P71" i="39"/>
  <c r="U71" i="39"/>
  <c r="V71" i="39"/>
  <c r="P72" i="39"/>
  <c r="U72" i="39"/>
  <c r="V72" i="39"/>
  <c r="P73" i="39"/>
  <c r="U73" i="39"/>
  <c r="V73" i="39"/>
  <c r="P74" i="39"/>
  <c r="U74" i="39"/>
  <c r="V74" i="39"/>
  <c r="P75" i="39"/>
  <c r="U75" i="39"/>
  <c r="V75" i="39"/>
  <c r="P76" i="39"/>
  <c r="U76" i="39"/>
  <c r="V76" i="39"/>
  <c r="P77" i="39"/>
  <c r="U77" i="39"/>
  <c r="V77" i="39"/>
  <c r="P78" i="39"/>
  <c r="U78" i="39"/>
  <c r="V78" i="39"/>
  <c r="P79" i="39"/>
  <c r="U79" i="39"/>
  <c r="V79" i="39"/>
  <c r="P80" i="39"/>
  <c r="U80" i="39"/>
  <c r="V80" i="39"/>
  <c r="P81" i="39"/>
  <c r="U81" i="39"/>
  <c r="V81" i="39"/>
  <c r="P82" i="39"/>
  <c r="U82" i="39"/>
  <c r="V82" i="39"/>
  <c r="P83" i="39"/>
  <c r="U83" i="39"/>
  <c r="V83" i="39"/>
  <c r="P84" i="39"/>
  <c r="U84" i="39"/>
  <c r="V84" i="39"/>
  <c r="P85" i="39"/>
  <c r="U85" i="39"/>
  <c r="V85" i="39"/>
  <c r="P86" i="39"/>
  <c r="U86" i="39"/>
  <c r="V86" i="39"/>
  <c r="P87" i="39"/>
  <c r="U87" i="39"/>
  <c r="V87" i="39"/>
  <c r="P88" i="39"/>
  <c r="U88" i="39"/>
  <c r="V88" i="39"/>
  <c r="P89" i="39"/>
  <c r="U89" i="39"/>
  <c r="V89" i="39"/>
  <c r="P90" i="39"/>
  <c r="U90" i="39"/>
  <c r="V90" i="39"/>
  <c r="P91" i="39"/>
  <c r="U91" i="39"/>
  <c r="V91" i="39"/>
  <c r="P92" i="39"/>
  <c r="U92" i="39"/>
  <c r="V92" i="39"/>
  <c r="P93" i="39"/>
  <c r="U93" i="39"/>
  <c r="V93" i="39"/>
  <c r="P94" i="39"/>
  <c r="U94" i="39"/>
  <c r="V94" i="39"/>
  <c r="P95" i="39"/>
  <c r="U95" i="39"/>
  <c r="V95" i="39"/>
  <c r="P96" i="39"/>
  <c r="U96" i="39"/>
  <c r="V96" i="39"/>
  <c r="P97" i="39"/>
  <c r="U97" i="39"/>
  <c r="V97" i="39"/>
  <c r="P98" i="39"/>
  <c r="U98" i="39"/>
  <c r="V98" i="39"/>
  <c r="P99" i="39"/>
  <c r="U99" i="39"/>
  <c r="V99" i="39"/>
  <c r="P100" i="39"/>
  <c r="U100" i="39"/>
  <c r="V100" i="39"/>
  <c r="P101" i="39"/>
  <c r="U101" i="39"/>
  <c r="V101" i="39"/>
  <c r="P102" i="39"/>
  <c r="U102" i="39"/>
  <c r="V102" i="39"/>
  <c r="P103" i="39"/>
  <c r="U103" i="39"/>
  <c r="V103" i="39"/>
  <c r="P104" i="39"/>
  <c r="U104" i="39"/>
  <c r="V104" i="39"/>
  <c r="P105" i="39"/>
  <c r="U105" i="39"/>
  <c r="V105" i="39"/>
  <c r="P106" i="39"/>
  <c r="U106" i="39"/>
  <c r="V106" i="39"/>
  <c r="P107" i="39"/>
  <c r="U107" i="39"/>
  <c r="V107" i="39"/>
  <c r="P108" i="39"/>
  <c r="U108" i="39"/>
  <c r="V108" i="39"/>
  <c r="P109" i="39"/>
  <c r="U109" i="39"/>
  <c r="V109" i="39"/>
  <c r="P110" i="39"/>
  <c r="U110" i="39"/>
  <c r="V110" i="39"/>
  <c r="P111" i="39"/>
  <c r="U111" i="39"/>
  <c r="V111" i="39"/>
  <c r="P112" i="39"/>
  <c r="U112" i="39"/>
  <c r="V112" i="39"/>
  <c r="P113" i="39"/>
  <c r="U113" i="39"/>
  <c r="V113" i="39"/>
  <c r="P114" i="39"/>
  <c r="U114" i="39"/>
  <c r="V114" i="39"/>
  <c r="P115" i="39"/>
  <c r="U115" i="39"/>
  <c r="V115" i="39"/>
  <c r="P116" i="39"/>
  <c r="U116" i="39"/>
  <c r="V116" i="39"/>
  <c r="P117" i="39"/>
  <c r="U117" i="39"/>
  <c r="V117" i="39"/>
  <c r="P118" i="39"/>
  <c r="U118" i="39"/>
  <c r="V118" i="39"/>
  <c r="P119" i="39"/>
  <c r="U119" i="39"/>
  <c r="V119" i="39"/>
  <c r="P120" i="39"/>
  <c r="U120" i="39"/>
  <c r="V120" i="39"/>
  <c r="P121" i="39"/>
  <c r="U121" i="39"/>
  <c r="V121" i="39"/>
  <c r="P122" i="39"/>
  <c r="U122" i="39"/>
  <c r="V122" i="39"/>
  <c r="P123" i="39"/>
  <c r="U123" i="39"/>
  <c r="V123" i="39"/>
  <c r="P124" i="39"/>
  <c r="U124" i="39"/>
  <c r="V124" i="39"/>
  <c r="P125" i="39"/>
  <c r="U125" i="39"/>
  <c r="V125" i="39"/>
  <c r="P126" i="39"/>
  <c r="U126" i="39"/>
  <c r="V126" i="39"/>
  <c r="P127" i="39"/>
  <c r="U127" i="39"/>
  <c r="V127" i="39"/>
  <c r="P128" i="39"/>
  <c r="U128" i="39"/>
  <c r="V128" i="39"/>
  <c r="P129" i="39"/>
  <c r="U129" i="39"/>
  <c r="V129" i="39"/>
  <c r="P130" i="39"/>
  <c r="U130" i="39"/>
  <c r="V130" i="39"/>
  <c r="P131" i="39"/>
  <c r="U131" i="39"/>
  <c r="V131" i="39"/>
  <c r="P132" i="39"/>
  <c r="U132" i="39"/>
  <c r="V132" i="39"/>
  <c r="P133" i="39"/>
  <c r="U133" i="39"/>
  <c r="V133" i="39"/>
  <c r="P134" i="39"/>
  <c r="U134" i="39"/>
  <c r="V134" i="39"/>
  <c r="P135" i="39"/>
  <c r="U135" i="39"/>
  <c r="V135" i="39"/>
  <c r="P136" i="39"/>
  <c r="U136" i="39"/>
  <c r="V136" i="39"/>
  <c r="P137" i="39"/>
  <c r="U137" i="39"/>
  <c r="V137" i="39"/>
  <c r="P138" i="39"/>
  <c r="U138" i="39"/>
  <c r="V138" i="39"/>
  <c r="P139" i="39"/>
  <c r="U139" i="39"/>
  <c r="V139" i="39"/>
  <c r="P140" i="39"/>
  <c r="U140" i="39"/>
  <c r="V140" i="39"/>
  <c r="P141" i="39"/>
  <c r="U141" i="39"/>
  <c r="V141" i="39"/>
  <c r="P142" i="39"/>
  <c r="U142" i="39"/>
  <c r="V142" i="39"/>
  <c r="P143" i="39"/>
  <c r="U143" i="39"/>
  <c r="V143" i="39"/>
  <c r="P144" i="39"/>
  <c r="U144" i="39"/>
  <c r="V144" i="39"/>
  <c r="P145" i="39"/>
  <c r="U145" i="39"/>
  <c r="V145" i="39"/>
  <c r="P146" i="39"/>
  <c r="U146" i="39"/>
  <c r="V146" i="39"/>
  <c r="P147" i="39"/>
  <c r="U147" i="39"/>
  <c r="V147" i="39"/>
  <c r="P148" i="39"/>
  <c r="U148" i="39"/>
  <c r="V148" i="39"/>
  <c r="P149" i="39"/>
  <c r="U149" i="39"/>
  <c r="V149" i="39"/>
  <c r="P150" i="39"/>
  <c r="U150" i="39"/>
  <c r="V150" i="39"/>
  <c r="P151" i="39"/>
  <c r="U151" i="39"/>
  <c r="V151" i="39"/>
  <c r="P152" i="39"/>
  <c r="U152" i="39"/>
  <c r="V152" i="39"/>
  <c r="P153" i="39"/>
  <c r="U153" i="39"/>
  <c r="V153" i="39"/>
  <c r="P154" i="39"/>
  <c r="U154" i="39"/>
  <c r="V154" i="39"/>
  <c r="P155" i="39"/>
  <c r="U155" i="39"/>
  <c r="V155" i="39"/>
  <c r="P156" i="39"/>
  <c r="U156" i="39"/>
  <c r="V156" i="39"/>
  <c r="P157" i="39"/>
  <c r="U157" i="39"/>
  <c r="V157" i="39"/>
  <c r="P158" i="39"/>
  <c r="U158" i="39"/>
  <c r="V158" i="39"/>
  <c r="P159" i="39"/>
  <c r="U159" i="39"/>
  <c r="V159" i="39"/>
  <c r="P160" i="39"/>
  <c r="U160" i="39"/>
  <c r="V160" i="39"/>
  <c r="P161" i="39"/>
  <c r="U161" i="39"/>
  <c r="V161" i="39"/>
  <c r="P162" i="39"/>
  <c r="U162" i="39"/>
  <c r="V162" i="39"/>
  <c r="P163" i="39"/>
  <c r="U163" i="39"/>
  <c r="V163" i="39"/>
  <c r="P164" i="39"/>
  <c r="U164" i="39"/>
  <c r="V164" i="39"/>
  <c r="P165" i="39"/>
  <c r="U165" i="39"/>
  <c r="V165" i="39"/>
  <c r="T3" i="39"/>
  <c r="T4" i="39"/>
  <c r="T5" i="39"/>
  <c r="T6" i="39"/>
  <c r="T7" i="39"/>
  <c r="T8" i="39"/>
  <c r="T9" i="39"/>
  <c r="T10" i="39"/>
  <c r="T11" i="39"/>
  <c r="T12" i="39"/>
  <c r="T13" i="39"/>
  <c r="T14" i="39"/>
  <c r="T15" i="39"/>
  <c r="T16" i="39"/>
  <c r="T17" i="39"/>
  <c r="T18" i="39"/>
  <c r="T19" i="39"/>
  <c r="T20" i="39"/>
  <c r="T21" i="39"/>
  <c r="T22" i="39"/>
  <c r="T23" i="39"/>
  <c r="T24" i="39"/>
  <c r="T25" i="39"/>
  <c r="T26" i="39"/>
  <c r="T27" i="39"/>
  <c r="T28" i="39"/>
  <c r="T29" i="39"/>
  <c r="T30" i="39"/>
  <c r="T31" i="39"/>
  <c r="T32" i="39"/>
  <c r="T33" i="39"/>
  <c r="T34" i="39"/>
  <c r="T35" i="39"/>
  <c r="T36" i="39"/>
  <c r="T37" i="39"/>
  <c r="T38" i="39"/>
  <c r="T39" i="39"/>
  <c r="T40" i="39"/>
  <c r="T41" i="39"/>
  <c r="T42" i="39"/>
  <c r="T43" i="39"/>
  <c r="T44" i="39"/>
  <c r="T45" i="39"/>
  <c r="T46" i="39"/>
  <c r="T47" i="39"/>
  <c r="T48" i="39"/>
  <c r="T49" i="39"/>
  <c r="T50" i="39"/>
  <c r="T51" i="39"/>
  <c r="T52" i="39"/>
  <c r="T53" i="39"/>
  <c r="T54" i="39"/>
  <c r="T55" i="39"/>
  <c r="T56" i="39"/>
  <c r="T57" i="39"/>
  <c r="T58" i="39"/>
  <c r="T59" i="39"/>
  <c r="T60" i="39"/>
  <c r="T61" i="39"/>
  <c r="T62" i="39"/>
  <c r="T63" i="39"/>
  <c r="T64" i="39"/>
  <c r="T65" i="39"/>
  <c r="T66" i="39"/>
  <c r="T67" i="39"/>
  <c r="T68" i="39"/>
  <c r="T69" i="39"/>
  <c r="T70" i="39"/>
  <c r="T71" i="39"/>
  <c r="T72" i="39"/>
  <c r="T73" i="39"/>
  <c r="T74" i="39"/>
  <c r="T75" i="39"/>
  <c r="T76" i="39"/>
  <c r="T77" i="39"/>
  <c r="T78" i="39"/>
  <c r="T79" i="39"/>
  <c r="T80" i="39"/>
  <c r="T81" i="39"/>
  <c r="T82" i="39"/>
  <c r="T83" i="39"/>
  <c r="T84" i="39"/>
  <c r="T85" i="39"/>
  <c r="T86" i="39"/>
  <c r="T87" i="39"/>
  <c r="T88" i="39"/>
  <c r="T89" i="39"/>
  <c r="T90" i="39"/>
  <c r="T91" i="39"/>
  <c r="T92" i="39"/>
  <c r="T93" i="39"/>
  <c r="T94" i="39"/>
  <c r="T95" i="39"/>
  <c r="T96" i="39"/>
  <c r="T97" i="39"/>
  <c r="T98" i="39"/>
  <c r="T99" i="39"/>
  <c r="T100" i="39"/>
  <c r="T101" i="39"/>
  <c r="T102" i="39"/>
  <c r="T103" i="39"/>
  <c r="T104" i="39"/>
  <c r="T105" i="39"/>
  <c r="T106" i="39"/>
  <c r="T107" i="39"/>
  <c r="T108" i="39"/>
  <c r="T109" i="39"/>
  <c r="T110" i="39"/>
  <c r="T111" i="39"/>
  <c r="T112" i="39"/>
  <c r="T113" i="39"/>
  <c r="T114" i="39"/>
  <c r="T115" i="39"/>
  <c r="T116" i="39"/>
  <c r="T117" i="39"/>
  <c r="T118" i="39"/>
  <c r="T119" i="39"/>
  <c r="T120" i="39"/>
  <c r="T121" i="39"/>
  <c r="T122" i="39"/>
  <c r="T123" i="39"/>
  <c r="T124" i="39"/>
  <c r="T125" i="39"/>
  <c r="T126" i="39"/>
  <c r="T127" i="39"/>
  <c r="T128" i="39"/>
  <c r="T129" i="39"/>
  <c r="T130" i="39"/>
  <c r="T131" i="39"/>
  <c r="T132" i="39"/>
  <c r="T133" i="39"/>
  <c r="T134" i="39"/>
  <c r="T135" i="39"/>
  <c r="T136" i="39"/>
  <c r="T137" i="39"/>
  <c r="T138" i="39"/>
  <c r="T139" i="39"/>
  <c r="T140" i="39"/>
  <c r="T141" i="39"/>
  <c r="T142" i="39"/>
  <c r="T143" i="39"/>
  <c r="T144" i="39"/>
  <c r="T145" i="39"/>
  <c r="T146" i="39"/>
  <c r="T147" i="39"/>
  <c r="T148" i="39"/>
  <c r="T149" i="39"/>
  <c r="T150" i="39"/>
  <c r="T151" i="39"/>
  <c r="T152" i="39"/>
  <c r="T153" i="39"/>
  <c r="T154" i="39"/>
  <c r="T155" i="39"/>
  <c r="T156" i="39"/>
  <c r="T157" i="39"/>
  <c r="T158" i="39"/>
  <c r="T159" i="39"/>
  <c r="T160" i="39"/>
  <c r="T161" i="39"/>
  <c r="T162" i="39"/>
  <c r="T163" i="39"/>
  <c r="T164" i="39"/>
  <c r="T165" i="39"/>
  <c r="R116" i="39"/>
  <c r="R114" i="39"/>
  <c r="R112" i="39"/>
  <c r="R111" i="39"/>
  <c r="R110" i="39"/>
  <c r="R108" i="39"/>
  <c r="R106" i="39"/>
  <c r="R104" i="39"/>
  <c r="R103" i="39"/>
  <c r="R101" i="39"/>
  <c r="R99" i="39"/>
  <c r="R97" i="39"/>
  <c r="R95" i="39"/>
  <c r="R93" i="39"/>
  <c r="R91" i="39"/>
  <c r="R88" i="39"/>
  <c r="R89" i="39"/>
  <c r="R90" i="39"/>
  <c r="R87" i="39"/>
  <c r="R85" i="39"/>
  <c r="R83" i="39"/>
  <c r="R81" i="39"/>
  <c r="R79" i="39"/>
  <c r="R78" i="39"/>
  <c r="R76" i="39"/>
  <c r="R74" i="39"/>
  <c r="R72" i="39"/>
  <c r="R71" i="39"/>
  <c r="R69" i="39"/>
  <c r="R67" i="39"/>
  <c r="R65" i="39"/>
  <c r="R64" i="39"/>
  <c r="R62" i="39"/>
  <c r="R60" i="39"/>
  <c r="R58" i="39"/>
  <c r="R56" i="39"/>
  <c r="R54" i="39"/>
  <c r="R52" i="39"/>
  <c r="R50" i="39"/>
  <c r="R48" i="39"/>
  <c r="R46" i="39"/>
  <c r="R44" i="39"/>
  <c r="R42" i="39"/>
  <c r="R40" i="39"/>
  <c r="R38" i="39"/>
  <c r="R36" i="39"/>
  <c r="R34" i="39"/>
  <c r="L10" i="34"/>
  <c r="L8" i="34"/>
  <c r="M10" i="34"/>
  <c r="L5" i="34"/>
  <c r="L3" i="34"/>
  <c r="F166" i="47"/>
  <c r="F165" i="47"/>
  <c r="F164" i="47"/>
  <c r="F163" i="47"/>
  <c r="F162" i="47"/>
  <c r="F161" i="47"/>
  <c r="F160" i="47"/>
  <c r="F159" i="47"/>
  <c r="F158" i="47"/>
  <c r="F157" i="47"/>
  <c r="F156" i="47"/>
  <c r="F155" i="47"/>
  <c r="F154" i="47"/>
  <c r="F153" i="47"/>
  <c r="F152" i="47"/>
  <c r="F151" i="47"/>
  <c r="F150" i="47"/>
  <c r="F149" i="47"/>
  <c r="F148" i="47"/>
  <c r="F147" i="47"/>
  <c r="F146" i="47"/>
  <c r="F145" i="47"/>
  <c r="F144" i="47"/>
  <c r="F143" i="47"/>
  <c r="F142" i="47"/>
  <c r="F141" i="47"/>
  <c r="F140" i="47"/>
  <c r="F139" i="47"/>
  <c r="F138" i="47"/>
  <c r="F137" i="47"/>
  <c r="F136" i="47"/>
  <c r="F135" i="47"/>
  <c r="F134" i="47"/>
  <c r="F133" i="47"/>
  <c r="F132" i="47"/>
  <c r="F131" i="47"/>
  <c r="F130" i="47"/>
  <c r="F129" i="47"/>
  <c r="F128" i="47"/>
  <c r="F127" i="47"/>
  <c r="F126" i="47"/>
  <c r="F125" i="47"/>
  <c r="F124" i="47"/>
  <c r="F123" i="47"/>
  <c r="F122" i="47"/>
  <c r="F121" i="47"/>
  <c r="F120" i="47"/>
  <c r="F119" i="47"/>
  <c r="F118" i="47"/>
  <c r="F117" i="47"/>
  <c r="F116" i="47"/>
  <c r="F115" i="47"/>
  <c r="F114" i="47"/>
  <c r="F113" i="47"/>
  <c r="F112" i="47"/>
  <c r="F111" i="47"/>
  <c r="F110" i="47"/>
  <c r="F109" i="47"/>
  <c r="F108" i="47"/>
  <c r="F107" i="47"/>
  <c r="F106" i="47"/>
  <c r="F105" i="47"/>
  <c r="F104" i="47"/>
  <c r="F103" i="47"/>
  <c r="F102" i="47"/>
  <c r="F101" i="47"/>
  <c r="F100" i="47"/>
  <c r="F99" i="47"/>
  <c r="F98" i="47"/>
  <c r="F97" i="47"/>
  <c r="F96" i="47"/>
  <c r="F95" i="47"/>
  <c r="F94" i="47"/>
  <c r="F93" i="47"/>
  <c r="F92" i="47"/>
  <c r="F91" i="47"/>
  <c r="F90" i="47"/>
  <c r="F89" i="47"/>
  <c r="F88" i="47"/>
  <c r="F87" i="47"/>
  <c r="F86" i="47"/>
  <c r="F85" i="47"/>
  <c r="F84" i="47"/>
  <c r="F83" i="47"/>
  <c r="F82" i="47"/>
  <c r="F81" i="47"/>
  <c r="F80" i="47"/>
  <c r="F79" i="47"/>
  <c r="F78" i="47"/>
  <c r="F77" i="47"/>
  <c r="F76" i="47"/>
  <c r="F75" i="47"/>
  <c r="F74" i="47"/>
  <c r="F73" i="47"/>
  <c r="F72" i="47"/>
  <c r="F71" i="47"/>
  <c r="F70" i="47"/>
  <c r="F69" i="47"/>
  <c r="F68" i="47"/>
  <c r="F67" i="47"/>
  <c r="F66" i="47"/>
  <c r="F65" i="47"/>
  <c r="F64" i="47"/>
  <c r="F63" i="47"/>
  <c r="F62" i="47"/>
  <c r="F61" i="47"/>
  <c r="F60" i="47"/>
  <c r="F59" i="47"/>
  <c r="F58" i="47"/>
  <c r="F57" i="47"/>
  <c r="F56" i="47"/>
  <c r="F55" i="47"/>
  <c r="F54" i="47"/>
  <c r="F53" i="47"/>
  <c r="F52" i="47"/>
  <c r="F51" i="47"/>
  <c r="F50" i="47"/>
  <c r="F49" i="47"/>
  <c r="F48" i="47"/>
  <c r="F47" i="47"/>
  <c r="F46" i="47"/>
  <c r="F45" i="47"/>
  <c r="F44" i="47"/>
  <c r="F43" i="47"/>
  <c r="F42" i="47"/>
  <c r="F41" i="47"/>
  <c r="F40" i="47"/>
  <c r="F39" i="47"/>
  <c r="F38" i="47"/>
  <c r="F37" i="47"/>
  <c r="F36" i="47"/>
  <c r="F35" i="47"/>
  <c r="F34" i="47"/>
  <c r="F33" i="47"/>
  <c r="F32" i="47"/>
  <c r="F31" i="47"/>
  <c r="F30" i="47"/>
  <c r="F29" i="47"/>
  <c r="F28" i="47"/>
  <c r="F27" i="47"/>
  <c r="F26" i="47"/>
  <c r="F25" i="47"/>
  <c r="F24" i="47"/>
  <c r="F23" i="47"/>
  <c r="F22" i="47"/>
  <c r="F21" i="47"/>
  <c r="F20" i="47"/>
  <c r="F19" i="47"/>
  <c r="F18" i="47"/>
  <c r="F17" i="47"/>
  <c r="F16" i="47"/>
  <c r="F15" i="47"/>
  <c r="F14" i="47"/>
  <c r="F13" i="47"/>
  <c r="F12" i="47"/>
  <c r="F11" i="47"/>
  <c r="F10" i="47"/>
  <c r="F9" i="47"/>
  <c r="F8" i="47"/>
  <c r="F7" i="47"/>
  <c r="F6" i="47"/>
  <c r="F5" i="47"/>
  <c r="F4" i="47"/>
  <c r="F3" i="47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F113" i="46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4" i="46"/>
  <c r="F5" i="46"/>
  <c r="F6" i="46"/>
  <c r="F7" i="46"/>
  <c r="F8" i="46"/>
  <c r="F9" i="46"/>
  <c r="F10" i="46"/>
  <c r="F11" i="46"/>
  <c r="F12" i="46"/>
  <c r="F13" i="46"/>
  <c r="F14" i="46"/>
  <c r="F15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" i="46"/>
  <c r="T2" i="39"/>
  <c r="J2" i="39"/>
  <c r="L2" i="39"/>
  <c r="N2" i="45"/>
  <c r="W2" i="45"/>
  <c r="X2" i="45"/>
  <c r="P2" i="45"/>
  <c r="U2" i="45"/>
  <c r="V2" i="45"/>
  <c r="T2" i="45"/>
  <c r="R162" i="39"/>
  <c r="R158" i="39"/>
  <c r="R154" i="39"/>
  <c r="R151" i="39"/>
  <c r="R148" i="39"/>
  <c r="R145" i="39"/>
  <c r="R142" i="39"/>
  <c r="R139" i="39"/>
  <c r="R136" i="39"/>
  <c r="R133" i="39"/>
  <c r="R130" i="39"/>
  <c r="R127" i="39"/>
  <c r="R124" i="39"/>
  <c r="R121" i="39"/>
  <c r="R118" i="39"/>
  <c r="R32" i="39"/>
  <c r="R30" i="39"/>
  <c r="R28" i="39"/>
  <c r="R26" i="39"/>
  <c r="R24" i="39"/>
  <c r="R22" i="39"/>
  <c r="R20" i="39"/>
  <c r="R18" i="39"/>
  <c r="R16" i="39"/>
  <c r="R14" i="39"/>
  <c r="R12" i="39"/>
  <c r="R10" i="39"/>
  <c r="R8" i="39"/>
  <c r="R6" i="39"/>
  <c r="R4" i="39"/>
  <c r="R2" i="39"/>
  <c r="S10" i="43"/>
  <c r="N4" i="43"/>
  <c r="N2" i="39"/>
  <c r="W2" i="39"/>
  <c r="X2" i="39"/>
  <c r="P2" i="39"/>
  <c r="U2" i="39"/>
  <c r="V2" i="39"/>
  <c r="M5" i="34"/>
</calcChain>
</file>

<file path=xl/sharedStrings.xml><?xml version="1.0" encoding="utf-8"?>
<sst xmlns="http://schemas.openxmlformats.org/spreadsheetml/2006/main" count="8374" uniqueCount="709">
  <si>
    <t>REF</t>
  </si>
  <si>
    <t>REF length</t>
  </si>
  <si>
    <t>CON</t>
  </si>
  <si>
    <t>CON READ</t>
  </si>
  <si>
    <t>PER KB</t>
  </si>
  <si>
    <t>ROUND</t>
  </si>
  <si>
    <t>FASTQ LINE</t>
  </si>
  <si>
    <t>ID</t>
  </si>
  <si>
    <t>HEAD</t>
  </si>
  <si>
    <t>head</t>
  </si>
  <si>
    <t>&gt;</t>
  </si>
  <si>
    <t>FPKM</t>
  </si>
  <si>
    <t>A</t>
  </si>
  <si>
    <t>C</t>
  </si>
  <si>
    <t>B</t>
  </si>
  <si>
    <t>D</t>
  </si>
  <si>
    <t>mixA.genes</t>
  </si>
  <si>
    <t>mixB.genes</t>
  </si>
  <si>
    <t>mixA.isoforms</t>
  </si>
  <si>
    <t>mixB.isoforms</t>
  </si>
  <si>
    <t>mixA/mixB</t>
  </si>
  <si>
    <t>log2(mixA/mixB)</t>
  </si>
  <si>
    <t>mixA</t>
  </si>
  <si>
    <t>mixB</t>
  </si>
  <si>
    <t>fq</t>
  </si>
  <si>
    <t>sam</t>
  </si>
  <si>
    <t>attomol/ul</t>
  </si>
  <si>
    <t>Conc reads</t>
  </si>
  <si>
    <t>Genes FPKM</t>
  </si>
  <si>
    <t>MixA</t>
  </si>
  <si>
    <t>MixB</t>
  </si>
  <si>
    <t>R2_1_1</t>
  </si>
  <si>
    <t>R2_6_1</t>
  </si>
  <si>
    <t>R2_6_2</t>
  </si>
  <si>
    <t>R2_7_1</t>
  </si>
  <si>
    <t>R2_7_2</t>
  </si>
  <si>
    <t>R2_14_1</t>
  </si>
  <si>
    <t>R2_14_2</t>
  </si>
  <si>
    <t>R2_14_3</t>
  </si>
  <si>
    <t>R2_18_1</t>
  </si>
  <si>
    <t>R2_18_2</t>
  </si>
  <si>
    <t>R2_19_1</t>
  </si>
  <si>
    <t>R2_19_2</t>
  </si>
  <si>
    <t>R2_20_1</t>
  </si>
  <si>
    <t>R2_20_2</t>
  </si>
  <si>
    <t>R2_24_1</t>
  </si>
  <si>
    <t>R2_24_2</t>
  </si>
  <si>
    <t>R2_26_1</t>
  </si>
  <si>
    <t>R2_26_2</t>
  </si>
  <si>
    <t>R2_27_1</t>
  </si>
  <si>
    <t>R2_27_2</t>
  </si>
  <si>
    <t>R2_28_1</t>
  </si>
  <si>
    <t>R2_28_2</t>
  </si>
  <si>
    <t>R2_28_3</t>
  </si>
  <si>
    <t>R2_32_1</t>
  </si>
  <si>
    <t>R2_32_2</t>
  </si>
  <si>
    <t>R2_32_3</t>
  </si>
  <si>
    <t>R2_33_1</t>
  </si>
  <si>
    <t>R2_37_1</t>
  </si>
  <si>
    <t>R2_37_2</t>
  </si>
  <si>
    <t>R2_37_3</t>
  </si>
  <si>
    <t>R2_38_1</t>
  </si>
  <si>
    <t>R2_38_2</t>
  </si>
  <si>
    <t>R2_38_3</t>
  </si>
  <si>
    <t>R2_38_4</t>
  </si>
  <si>
    <t>R2_41_1</t>
  </si>
  <si>
    <t>R2_41_2</t>
  </si>
  <si>
    <t>R2_42_1</t>
  </si>
  <si>
    <t>R2_42_2</t>
  </si>
  <si>
    <t>R2_42_3</t>
  </si>
  <si>
    <t>R2_45_1</t>
  </si>
  <si>
    <t>R2_45_2</t>
  </si>
  <si>
    <t>R2_45_3</t>
  </si>
  <si>
    <t>R2_45_4</t>
  </si>
  <si>
    <t>R2_46_1</t>
  </si>
  <si>
    <t>R2_46_2</t>
  </si>
  <si>
    <t>R2_46_3</t>
  </si>
  <si>
    <t>R2_47_1</t>
  </si>
  <si>
    <t>R2_47_2</t>
  </si>
  <si>
    <t>R2_53_1</t>
  </si>
  <si>
    <t>R2_53_2</t>
  </si>
  <si>
    <t>R2_53_3</t>
  </si>
  <si>
    <t>R2_54_1</t>
  </si>
  <si>
    <t>R2_54_2</t>
  </si>
  <si>
    <t>R2_55_2</t>
  </si>
  <si>
    <t>R2_55_3</t>
  </si>
  <si>
    <t>R2_57_1</t>
  </si>
  <si>
    <t>R2_57_2</t>
  </si>
  <si>
    <t>R2_59_1</t>
  </si>
  <si>
    <t>R2_59_2</t>
  </si>
  <si>
    <t>R2_59_3</t>
  </si>
  <si>
    <t>R2_60_1</t>
  </si>
  <si>
    <t>R2_60_2</t>
  </si>
  <si>
    <t>R2_63_1</t>
  </si>
  <si>
    <t>R2_63_3</t>
  </si>
  <si>
    <t>R2_65_1</t>
  </si>
  <si>
    <t>R2_66_1</t>
  </si>
  <si>
    <t>R2_66_2</t>
  </si>
  <si>
    <t>R2_67_1</t>
  </si>
  <si>
    <t>R2_68_1</t>
  </si>
  <si>
    <t>R2_68_2</t>
  </si>
  <si>
    <t>R2_71_1</t>
  </si>
  <si>
    <t>R2_71_2</t>
  </si>
  <si>
    <t>R2_72_1</t>
  </si>
  <si>
    <t>R2_72_2</t>
  </si>
  <si>
    <t>R2_72_3</t>
  </si>
  <si>
    <t>R2_72_4</t>
  </si>
  <si>
    <t>R2_73_1</t>
  </si>
  <si>
    <t>R2_73_2</t>
  </si>
  <si>
    <t>R2_76_1</t>
  </si>
  <si>
    <t>R2_76_2</t>
  </si>
  <si>
    <t>R2_76_3</t>
  </si>
  <si>
    <t>R2_105_1</t>
  </si>
  <si>
    <t>R2_115_1</t>
  </si>
  <si>
    <t>R2_115_2</t>
  </si>
  <si>
    <t>R2_116_1</t>
  </si>
  <si>
    <t>R2_116_2</t>
  </si>
  <si>
    <t>R2_116_3</t>
  </si>
  <si>
    <t>R2_117_1</t>
  </si>
  <si>
    <t>R2_117_3</t>
  </si>
  <si>
    <t>R2_150_1</t>
  </si>
  <si>
    <t>R2_150_2</t>
  </si>
  <si>
    <t>R2_151_1</t>
  </si>
  <si>
    <t>R2_151_2</t>
  </si>
  <si>
    <t>R2_151_3</t>
  </si>
  <si>
    <t>R2_152_1</t>
  </si>
  <si>
    <t>R2_152_2</t>
  </si>
  <si>
    <t>R2_153_1</t>
  </si>
  <si>
    <t>R2_153_2</t>
  </si>
  <si>
    <t>R2_153_3</t>
  </si>
  <si>
    <t>R2_154_1</t>
  </si>
  <si>
    <t>R2_154_2</t>
  </si>
  <si>
    <t>TAACTAACTCTCACTACTTAACCCCCCTGCTAAAATCTAACCGAAATATTGAATACCTCCGCAACCCACCACCCAATATTTATCAAAAACCCTTATTGTTGCCCACTAACTCACCTATATCCACGACCATCCACATACCCAGGACCTAAATAGATTCTTCATCTCACCTGAATTAGCCAATTCCCAAAGATAAACCAAATTACACTACACTACCAACATTCCTTTAATGTAACCACACCTCACTCCAACCATCCAAAATAAGTAATCACTTTCTACCTCACAACACAATTTCACATACCATAAACAGGATTTTTCTATAACACACACCCCCAAACTCGGCAATACATAAATTTGTATAGCCCCCCAAAAACCCCTATCACAAAATAAACCGTAAAATCCCCACCAATCCATCACTACCATCCTCAATTCACAAACAACCTCAACCGAATAAAGCCCCCATTTTAAAAAAAATCTGACAATACACACCATTTCGATACCACACATCACGCTTGGCTCCATTGTAAGTACAAGCAAACGAATATATCTTCTGTCTAATTCTGTGTTCCAATTGGTACGATACCGCGGCACGAAATAATAGCTCTTCCCGAGAAATTTAACAGGGTTTTAGGTATATGCGTTGGCACTACAGTATCATAAGTTATCCACCCTTCTAAAAGTTTACTTTGTCATCTTTTTGAGAGTGTCGGTGTTCGGCGGTCGCCAGCCGATGGGACGACAACTGCGGTTACCCCCGTCTATGCTTGATCGCCTTCTGTGACCCCGAAGCTGGTTCGGACAACGCCTCCGCAGTGCGCACGAACCCCCTACCAATGATCGGATCTAAATTTATTAATTGTTGCTTCTAATATGTGTGGGGCCCCGGGTCCTCCAGGACATTGCAGGTTTTCACTTGCCGTCAGCCCCAGTACTACTCCCGTGGCCGACCTAATAGTCAGCGCGGTAGTATTCTCTATTGGGTATTCCAAAACGAAAAG</t>
  </si>
  <si>
    <t>TTGTAAGCGGGGGGTGACTCCCCTAGTCCGGGGCAAGCGAGAAGCTCAGTGACTACTCTGGGACTGCGGGGGGAGGAGAAAAAAGGTGGGGAAAGACGCGTGGGGAAGGTATCGGGGCAATGGAAGTGTAGGAGGAGGTAAACGATATGAGGTGTAGATGGATGCGGCGCGACTGAGGTGGATCCGCCCGTGTGGGCCGGCGACCGATTCTGGTGCGATTGTGGTGCCGGAAAGGTACTGATCGCGGGGGATCATGATGACAGATATCCGGTGTTTCGGGGGTGAGGAGGTTGCCGTGGGTTGTTTTTTCGAAGTGGCTCCGTATGAAGGCGATACTTAGGATGGGTCGTATAACGGGTTGCAGGGACCGTCCGACTGATATGTTCCTCCCCACCCCGGTAGCTTTAGTCGCAGACATGCTTGCAGCCATCAGGTCAGGTACGCGAAGGTTCGCCTTATGGGATCGCTGCACTCGCTCGCTGTCGCTCCTTTCCACATGGTAATCCAGCTGAATCCCAATAGTTCGTCCTGCAAGTGATACATACG</t>
  </si>
  <si>
    <t>ACTCTGGGACTGCGGGGGGAGGAGAAAAAAGGTGGGGAAAGACGCGTGGGGAAGGTATCGGGGCAATGGAAGTGTAGGAGGAGGTAAACGATATGAGGTGTAGATGGATGCGGCGCGACTGAGGTGGATCCGCCCGTGTGGGCCGGCGACCGATTCTGGTGCGATTGTGGTGCCGGAAAGGTACTGATCGCGGGGGATCATGATGACAGATATCCGGTGTTTCGGGGGTGAGGAGGTTGCCGTGGGTTGTTTTTTCGAAGTGGCTCCGTATGAAGGCGATACTTAGGATGGGTCGTATAACGGGGTGTGGGTGCTATATGTTATTGTGTAGGGGACGCTTGGTAATTGCTGTGGTTGGTGGCTTGGGTGTTTTGCTGTTGGTTTCTGCCTGGCGAGAGATATAGTGATTGGGTGGGTGTGGTAGATTTGTGGTCGGCATTGGCCTTGTTCGGAGATTAGCGATTGTAGGGTCGGTTGTACTAGTTGCGAGG</t>
  </si>
  <si>
    <t>ATCCGGCGTCGGGGCAAGCTAAGCTCGATCGCCCAAAGCGGCGGCTAACCATAACTACGGATCCCCGCAGGCCACTTGTAGTTCCCAGGCCTCCACGCGGGTGGTGCCCCTGGAAGAGAGCGCCACGCTGAAAGTGAATCCGCTACTGTTCTCGTAGTCGTTCTTTGCCTGGGCTGGCTCCGAGAAACATGAGAACGGGGGGCGTCCCACCCGTCTAGATGCGTGGAGGGTATTGTGTGGCTCTACCCCGGTGAGTGCTACTCGGTTGGACCGCTTGTGCTGGACAAATCGGGGGTTGGCGTGCTAAGGTTAGTCCGGGCCCCGCGCCGCCCGGTGCAGAACCATAGATCCTACGACCCACATGCGTGGAGGCCTGGCGTCAGACGGATGCCCCCCCAGGCTTGCGCAGCGGTGACAGCCAAGCGGGGTGGCGCCACTCACTGCGCATTCTGCGTACTTTGCCCCCTGAGCACGAGCCATACACGCGCGAGCCCCCAACTAGCCGTACCCGCCACCTCTCAACCTGCGCGCCCTAGGGAACACGCGCACCCGCACGGGGCAGGCTGTTTCGGCTGTCGCGCACCACACACATTCCCCAAAAGACTACATGCCGACTTTCCCAGACAAATACGCCG</t>
  </si>
  <si>
    <t>ATCCGGCGTCGGGGCAAGCTAAGCTCGATCGCCCAAAGCGGCGGCTAACCATAACTACGGATCCCCGCAGGCCACTTGTAGTTCCCAGGCCTCCACGCGGGTGGTGCCCCTGGAAGAGAGCGCCACGCTGAAAGTGAATCCGCTACTGTTCTCGTAGTCGTTCTTTGCCTGGGCTGGCTCCGAGAAACATGAGAACGGGGGGCGTCCCACCCGTCTAGATGCGTGGAGGGTATTGTGTGGCTCTACCCCGGTGAGTGCTACTCGGTTGGACCGCTTGTGCTGGACAAATCGGGGGTTGGCGTGCTAAGGTTAGTCCGGGCCCCGCGCCGCCCGGTGCAGAACCATAGATCCTACGACCCACATGCGTGGAGGCCTGGCGTCAGACGGATGCCCCCCCAGGCTTGCGCAGCGGTGACAGCCAAGCGGGGTGGCGCCACTCACTGCGCATTCTGCGTACTTTGCCCCCTGAGCACGAGCCATACACGCGCGAGCCCCCAACTAGCCGTACCCGCCACCTCTCAACCTGCGCGCCCTAGGGAACACGCGCACCCGCACGGGGCAGGCTAAAGTTCGCGTTGCCCTTCAGACGCCACGTCCGGACTTCCGTTCTCGCAACCATGGCTGAGCGGCATCAACTCGTGGAGCCATTTGATTATTGCTCTCCTAGTCGAAGCGATTTAGTGCAATTCTGCCTTGTCTAATGCCCTCCAGGAGTTCGCGGCAGGCCATCCCACTTTGCAGTATCCGTAGTGACTTGCAGGTAAAAGAAATGAGGAGGGAATAACGGAAGTCCCTCAGACCTTCCCTACACTTATGACGTCCCCGATGACCGACGACTTATACAATAATTCATGTATCCATGGATGTACTCGGGGCAAATGGAGAACTATACTGTTGTCGCCGAACCGGCACACCGAGAGGGGGTAATGTCCATGGGCGCACACTGCCAGGGTTGCGGATATTAGGTAGCACGCCACCCACAATGTTAGAACATCTTAATATAAACCCTGGGGAGTCTCCACTTGCGTGTACCGCCACCACGCCAAGAGAGGTTCTACCCCAGCCATAGGGACATGACAACGCACTTCATGGCCATACTCTCCGGACAGTAAACCACAGTGTGTGCCTCGGGCAACATTCGACGCTCAGGCGCTTCTGATAAGGCATCTTAAAGACTGCCGGCCAGTCCGACTTGATGCCACGACGCACGTTATACTTCGATGAAAGCGCGCGGTTGCGGGCTTCACGATTTTCGGCTGCCTCCCATTGCCGTTTTTCTTCACCTACAGCCCTACTTTCCTAATCGGGCTCGTATGGGGTGATAGGTGGGAGGAGAAGATCGTCAAGCCGTATTGGAAGATCCTTGGTTACGCGCTCCCTACGGTTGATCATGCATTAGGTCTTGGATGCCGGTCTGATGCGTCCCAGGTCTTGTCGAATCCCCGTCTAATGGGAACGGTCCGTTGCCGCGTGTTTCCATGGCTGTGCTCCAGCTCTCGGCCCAATAAGGTCGCCGTCGTGTGTCGCTGTCTGCGGGACCTTGACTGCTACTGCACACAGCGACGGCCTTGGTTGGCTTTGTCCCCACCCGTTGCAGGGCAGGAACTTCTTTCGCCTAGGCCGCCTTGTTGTTGGCCGATTGTAAAACGCGCCTGGGTCCGCTTTTTATGCGCCGGACGGGGTTCATCGAAGGACCGGGCTTACCACTTCAGGCACCTTCATTGCGTG</t>
  </si>
  <si>
    <t>ATTATCAAGTCAAGCTATTTCACTGTCGTTTTTACCGAGAGCCTAGGGTACAGGGACTTGGAATCTTGCTATTCTGCTGTCAAAAACCTCTAGTAAATGCACCTGACACATGCAGGCCAATCGCGTCATCATTGGCGGGAACGGGGGCTTTACTACTGTTCGTACGAATTGCGTGGTGACGCAAACAACGGTGGAGTCTGTCTGAACGCAGCGTTGCATTGATGGCTTCAGCTTGCCTATACGTTTTTTTGCCGTGACGTTTTGGTGGCATCGCGAGAGGGACGAAGTAGCTCTCGGAGAGCGATATCGTGGTCCGGTCGCCGAGAGTGCGTAAGCACGAGCTGTACACATGAATCATACCGATTAATTCTGTGCTACTCTTCGCTTCCTCGAACACCACTGTTTGTGTTTGATTGTCTGTCTTTCGTTTTTTCCTTCTCTTCTTACCCCCATCCGGGTCCTTACATCTAATCTCCAGACAGCGTGTGCACACAAATGGACGCGTTGCGATGGGGAGAGTGTGTGGGCTGGACCAACGGAGGTGTTTAAGATACACAATCTCTGTGAGGTAAGGGGGCCGACGCATTTGGGTTTGCGCGATCTGCAATAAGGTTGGTGGTAACAAAAGAACGGAGACTACAAAAAATCTCACCATGGTTGGCCCATACGCGTCTTGAATCTCTCTATTACTGTTTCGAGTGCCGTAATTCTGCTAGCTTTGCTCTGGACTTTCTAGCTTAAGGAAATTGAAAACTGGTGCAATCGCTCTTTATAGAATTGTCAATAAAACGGCTAATATGGTACGGGCGGGGCGTGATAGCCGAATAATTTACACGATTGACTATGCACCGTGGCCATCGGTTTTGCCGATACAATTCTGCCTAGGTAGTTTTGGGTACGCACGTTTGTACATCGTGGATGAACCCTCTGTCCGGGACTTTGGTAAGGCGGTTCCACCCGTCCCTGAATCAGCTCGAGATTATGAGGGTCCTACCAGGCTTTGCTTGTTCTCCCCGCTGTAGGTCTGTGCGCGAGCTTGTGCAGCTCCTTAGCTGTGCTTTCACTTTAG</t>
  </si>
  <si>
    <t>CTGTACACATGAATCATACCGATTAATTCTGTGCTACTCTTCGCTTCCTCGAACACCACTGTTTGTGTTTGATTGTCTGTCTTTCGTTTTTTCCTTCTCTTCTTACCCCCATCCGGGTCCTTACATCTAATCTCCAGACAGCGTGTGCACACAAATGGACGCGTTGCGATGGGGAGAGTGTGTGGGCTGGACCAACGGAGGTGTTTAAGATACACAATCTCTGTGAGGTAAGGGGGCCGACGCATTTGGGTTTGCGCGATCTGCAATAAGGTTGGTGGTAACAAAAGAACGGAGACTACAAAAAATCTCACCATGGTTGGCCCATACGCGTCTTGAATCTCTCTATTACTGCTGGCACTAGTTAAAGTTCTAAGACCCGATTGAGTGAGTTGTTACTTCGCGTGTCTAGCTTTTAATGCTTATAAGCCTGTCCATTCATTCTCTCCTCTGTCGCCTAAGCAATATCGTTAGAACTGCGCTATTCCAGTGCCTTTGAAGCTTGCGGGGATGTAATTCTTCTCAGACAGGATCTCCTCTTGGTCTTTGGGAATACTTGTCTTAATAGAAAAATCTATTTTAAGTTATAAAGTACAGTG</t>
  </si>
  <si>
    <t>TGGGATATGTTGGCCTAACTACGAACACATCACTCATCATCAGCGCTCAGTAAAAGGGACTGCGGGAAGTGCTGTACAGGCTACCACTGCACACTGGTGTGGCGGTCTTACCCTAAATTGGGCGCTATATAATCCAGGGAGGAATACTTGGTCCTTTTACGTTTGCTTCTGACTCACTTGTCAATTCGGGTCCTATCCCCAACTATCAGTCGATCTTCTTTCGTATGACGACGGTGTTTGCCGTCCACTTCGACTTGTCCTAGCTTGTGTTTCTTCCCCAGAGATCAGCAGACCGGACTAAGATATCTATACTTCCCCGGTGCAGAGGTGGGACTCAGGAACGGCTTGCTGTTTTGTAATGAAGATGGAATGTGTCAACCGGAACTTCATCTTAGTGGGGTCCATTATTTTTCGAGTGCCGTAATTCTGCTAGCTTTGCTCTGGACTTTCTAGCTTAAGGAAATTGAAAACTGGTGCAATCGCTCTTTATAGAATTGTCAATAAAACGGCTAATATGGTACGGGCGGGGCGTGATAGCCGAATAATTTACACGATTGACTATGCACCGTGGCCATCGGTTTTGCCGATACAATTCTGCCTAGGTAGTTTTGGGTACGCACGTTTGTACATCGTGGATGAACCCTCTGTCCGGGACTTTGGTAAGGCGGTTCCACCCGTCCCTGAATCAGCTCGAGATTATGAGGGTCCTACCAGGCTTTGCTTGTTCTCCCCGCTGTAGGTCTGTGCGCGAGCTTGTGCAGCTCCTTAGCTGTGCTTTCACTTTAGGCGTTTTCACCAGGCCTGAGTACGGAACGGCTCTATTACCGCCAGAACGATATGGGGACCTTGTATTCTTCTTGCTTCCTTTGAGGTCAATGAATATGTCATGCGGTAACTCTAAGTGTATGTGGAGTCGCTTGCACTGGATATG</t>
  </si>
  <si>
    <t>CCCTATTTGTTACCTCGGCGCCTGATCAAGCACGTTATGATCTGATCACTGATACCAGGTCGGAGTCGACTTCCCCAACAGCGCAGTATTTTTAATATGATTGTTTGATGTAATAGTTTGAGTGACGAACAAATTCCATGTAAGTTGCACATAAGTTGGGCCACTTATCTAGGATGGGCTATTTAAAGTGAGTGTTACGCAGTCCTATGGTTCAGCCAGTAGAAACGTTGGCTATAAAATAGCCGTACATGATGCAGAACGCGTTTTTGTACTGTATTTCTTTGGAACATATTATTCTGTCGAGTTAGTTGATTATATGTTGTTATAATTGTGCTTTTCCGTTGTTATCTACGTCGCATATTTACGTATAATAAGCTTTCTTCATGATAGGGCGACCTGTATCTATACAATTATATTATTTGGCGAGTCGAAATTTAAAAAAGTATATACATAACTTAGTCATAAACATATAGTATTATTACAATTAATATTTAAATGATCTCGAGCTATGCGCTTTCCACGTGGTCGGAGCGGGGCCTGCTGCCAGGAGGGGGAATGAGGCACGGACGGG</t>
  </si>
  <si>
    <t>TTACTGTTTAAGGTCTAGTTCTTTATATAATCACATTCTTTTTCGTCCTTTATATACGCTACCGTGCTTGGAGACAGGTAATACGCCTGGGTTAAAGATAGATAAAGTATGTCGGCTATTCTGAATACTAAGGGAAACAACGGGTGGGTAATGCAAGCCTAAACTCATAGATGTGCGGGATGATTGTTTGATGTAATAGTTTGAGTGACGAACAAATTCCATGTAAGTTGCACATAAGTTGGGCCACTTATCTAGGATGGGCTATTTAAAGTGAGTGTTACGCAGTCCTATGGTTCAGCCAGTAGAAACGTTGGCTATAAAATAGCCGTACATGATGCAGAACGCGTTTTTGTACTGTATTTCTTTGGAACATATTATTCTGTCGAGTTAGTTGATTATATGTTGTTATAATTGTGCTTTTCCGTTGTTATCTACGTCGCATATTTACGTATAATAAGCTTTCTTCATGATAGGGCGACCTGTATCTATACAATTATATTATTTGGCGAGTCGAAATTTAAAAAAGTATATACATAACTTAGTCATAAACATATAGTATTATTACAATTAATATTTAAATGATCTCGAGCTATGCGCTTTCCACGTGGTCGGAGCGGGGCCTGCTGCCAGGAGGGGGAATGAGGCACGGACGGGCCCATGAAGAGGTGGATTGACAGGTCGCGAGGACCCCTAGTGCAGTCAGGCCG</t>
  </si>
  <si>
    <t>TGGTCAATTACTGCTCAAAGATGCCAGGGACGCTACGAGTACCCGCACAATGTCACGTGATTTATGGGAGCGCGTGTAGTGTGAAAATTTCGTGATGTTAACGCTTTTTCTTCGTTTTAATTTTATTCGGAAACTTGTTGATCACCGCTTTAAAGTGCGATTGCGTTAGGCTCGTTAGATTATTTCGCTTGCTGTAACTTTCGTCGGCGGCATTTGAATGTACAGGCGATGAGCAGCTCAGTTAGCAACTAGCTGCCAAGGACGTAGTACGAACCAAAAATAAGAGTCGGTTCTGGCTCTTCGCGGCGGGGCCATCGTAGCACAACACACCCCAACTGTAGACGCAGGTAGATGCTGACACAAATAGGAGATCTTCAGTAAAGTGCGAAATTCCGGCAGCCCACGTAAGCTAACTTACTTACAGTGATCCGGAGTAATTGTTCGGATTGATAGTACATAAAGAGGATTGGGAAGTGCGCTTCAAATGCTGAGGATGTGATAGGCGTCGTGCGCACACCTATGACTGTCGCCGGTATCGTCAAACAAATCTTTCGAATGCGATTAGTACACTTCTTGGTGAAAGATTTACGTGAGAGGCAAATCAGGGCGTAGGCAATGGTGTATATGAATAGAGTGGTTCCCGACCCACGCCGCGTTTTTGCGAGCAGAGGCTTTACAGCGCATGCGCCATCTTGCGTTGAATCAAAGCAGTACGCCAGTCCTGATCTGTAAGATGGCTTAGGCGGCAATCGAGAGAGGGATATCGTACGGGTAGACCGATCTGGCCTACGCCTTGATGCTGGACTTTTGGCTGATTTTAGTGTGTCAAGACTTTTAATACCGCCTATGTCAAAATATGAGGAAATAAGAAACTGAATGAACAGTCTACATTATCCTTTCGAGTTATACGATTTTAATAATCAATATTGAAATTAGGAATGTATGCCAGAGAGTTTATTGAAACTAGATGCTTTCGATATAGTGGGCTTACTTTTATAGGATTACCACTAAAGAATCCCAGGAAAGACTAAATCACGAAATCTTTTCGAGTATACATCAGTTCTAGATCATATCGTGATTAGTTCAACAAACTGATACTAGAATATGGAAATATCGACCGGTTCCGATAATAACCATAAGTCTGATGACGCGATGATATTATTCCACCTTTATTTTGCCCTTATATGACCGCCATTATGGCAACAGCCTGACTACTTCGTCAGCCTATTATCTCCTACGATCTGAAAACTTTCAGAGAGAACCAGCATGATGATGTCAATAGAAACCCTTCGAAGCATAGGGCATTGCATATTTCCTTCAGGTCAACTACAGTAATCTCAGATGCTGTGTCTCTTTGTCAGTCTAATGCGGTTGGTTTTAGAAAGATGCCAACACGATATTCCGTTAATCAAGACCTCTGTATGGCTAATTTTTCGTCAGCATATAACAGCGACTTTTCCATGCTTGCTAATCACTGTTAAAATTGTCGGACCTAGTCGACTTTTGAGATAACAGGAGAGCCGAAAATCTTAATTTGGGCTTGGACCCTAAGTTCGATCCCGCTCGTTAAATCCAACCAAGACACTGTCCCATCGTCCACCACGAGAAGTTCCCTTAGACAATCTTCTGTGGATTTGTCTACGATGATCTATTTCTTTATACCACTTATCGCTTACGTCTGTAACCTG</t>
  </si>
  <si>
    <t>ATATTTACTCCATGAACAGTAATTCACATAACCAGAGTACAGGTGGCTGCGCACTTGGGTCATGAATACTGGGCAGTCGTTTGTCCAGCCATAATGTCTTATGATAATCTCGGATGTTAGGGCCATCTGTATAGATGATGGAATGTGTTGCGATGTTTTTGTTCACCTTATTAGGGAGGAATTAGAGAAATTAGGATTATAGAGTTATTCCCCCACTTAACTATCTATGGCTCTTCGACATTAAATGGTCGGTGCCTGTTTCATTTAGTGGTACCTATTTAGGAAGGATCGCCAAGTAAAACCGGTTACGTACATGGTGGCATATCTATATGTAGCTTGGTCATCTATTATACATTCTACATATGCTTTCTTTTGCTCTATAAGAAATCGCTGGTTATTGTTTGTCGCAAGGGGATGTATACCGCATGTAACGTAACGGTACAATAGGCAACTTTCAGTCCATTCGATTTTAGCTGAGTTGGATAATGCGTGATTCGATACGCTGTTTAGGTAAAGAGATGATTGGTAATTTTTGTACTACGCGTCAACCACTAACTACAACCACTTTCACTTAAACCTTGATACCACGGATGGGATAGCATACCCTAATATAAGGCACTTATATAACTGTGTCTCATGTGTCTAACAAATGTGATACGGTCGTTCCTGTCGGGTGAAATCCACAATTGCTCATCATCTCTACCCCTTCTAACGTTTTCTACCCTGACGGTCCTCCCACCTAGGCGCTTTCAATCGGAGTCCCCCACACTCAATCATTCCCTTCTACCTAATTATGGGAGCGCGTGTAGTGTGAAAATTTCGTGATGTTAACGCTTTTTCTTCGTTTTAATTTTATTCGGAAACTTGTTGATCACCGCTTTAAAGTGCGATTGCGTTAGGCTCGTTAGATTATTTCGCTTGCTGTAACTTTCGTCGGCGGCATTTGAATGTACAGGCGATGAGCAGCTCAGTTAGCAACTAGCTGCCAAGGACGTAGTACGAACCAAAAATAAGAGTCGGTTCTGGCTCTTCGCGGCGGGGCCATCGTAGCACAACACACCCCAACTGTAGACGCAGGTAGATGCTGACACAAATAGGAGATCTTCAGTAAAGTGCGAAATTCCGGCAGCCCACGTAAGCTAACTTACTTACAGTGATCCGGAGTAATTGTTCGGATTGATAGTACATAAAGAGGATTGGGAAGTGCGCTTCAAATGCTGAGGATGTGATAGGCGTCGTGCGCACACCTATGACTGTCGCCGGTATCGTCAAACAAATCTTTCGAATGCGATTAGTACACTTCTTGGTGAAAGATTTACGTGAGAGGCAAATCAGGGCGTAGGCAATGGTGTATATGAATAGAGTGGACTACAAGAGTCTGAGTCGACGATCAATTAAGATTCTGGCACCCACCGTTGCATTCGCATAAGTCTCATGGCCGCTCGCGCTAGGACCAAATCTGACTTCACGTAAACCCATCGGTTTTTCCAATTACAGTTTTTCTGCCTTCTAGCGCGGAAGTTCTTAGGAAGTACCGTGTTCTATATTGACAAATACATTCAAACTGTGGTGCAATTTTTGGGGTTGCTTGGACTTATAAGGCTCTCACATCGGACCGCACGTTGCACTATGGATCTAGGTTTGTAGTTCTTGTTTTACTATGTATTAATTCGTAGGTACGGATAGACCACACATTGAAATCGTGCGGTGGTCGCAGAAGCCACGCTGAAAAAAGCGGCGACGTACAGAACTTATATAAAGTGATATCAAGGAATCACGAGTTTGAACAGATTAGTACAATGACACGTAAGAGCGAAAGTTTGTAAACGGCAAACTATAAGCGGGAATTAAACAGCGTCGAGGATCAGTGGCCCGAGACAGAAGGGTCTTAGAAGTGACGCTGGTGAAAGGTCACTCATCGACCTGAAGGGCTGAGTAACGGCACCGAAAAACAGAAGTATAGAACGTAGGCGTGTGCTGTGGTCAGGGGGCCGTCTGCTTTTCATTTGCGTCGATACTGCACTCACCTCCTATTAGCGGATGTATCTTCGCACGCCCGTGTCGAATTTTCATGCCCGCGCGTACTTGCCGATACCCTTCGCTAATGATTCCTACGCTCTAAAAGCTAATTGGTTCGTGATTCCTCTCAGCGCTGAGCAATGATTAACGAGCACACAGAACATAAAAACCGTCGTCCAGTCTACTATTGCTACATCTCGCACATTTTACAGACGAATCTCTATATCATACAGTCCCATTTTATAACTGCGTGATCCAGTTAGCTTATGCTCAGACTTGGAACTGCAGAACCAAGCTGATCAACGGTTAAGTCGCACGGTTGGCCACAACTCCTAATTGGGGGACGAATTTATGGAATTGTTCAAGTTACCGGGTTTCCGGTTCGTAAGGAAGCAATTGAGGTATATGCTGACCTCCTGGGCCTATAGTCGGATTGGTGATGAACGGCGAAGATAGATGTATTATGGATAGGAATTAATGAGCTTCCCTCCTACTTACCCCCGCTTCGCACAATGCTTATTTCGTGAGTTATAATTATTTTCAGATGACAGATAACTCCCGATGTTAGTGTAGTCTAGAAAACATTAATAATAAGTAAGCAAAACACAATAAAAGAAATACTAATTGGATCAGTTGTGAAAAGGAGACTAACCCCGACACTTCTATCTACTGATGAGGTGAACCGACAAATCACGGCCCTACTCTCGTACTCAACATAAGCCTATCAGGTTGACACGATGTGTTAATAGCCAGACCTACGCCATGGCAAGCTTCCCGCCTGATAAAACCCACAGAAACATATCAGAACGCGTCTTGTAATTTCAAGTACCGCGCATTTGATCGCTCAGTTTACCGGGCTTGAAAACAAGAATGGGGAAGTTCGGGTTACAGGGTGTCGATTATTACAGATCACTACATAATCACGGTTAATACCTGACAAAAGCTCAGGTTCTTGTGGCTACCTCTTTCGCACATACATCTGCAACCTCTAACTCCGCCCGCTCCCACCCAAGACCCCGCGTTTGTGGCCACATTACCGGCTTTTGCCCGGTTGATCGCTTCACGGTATTACTATTGGAATCACCCGGCCCCGGCTCGCTTTCGCGCTCTTCCGTCTTAACCCTCCCTATTTGACAACTCCTCCCCTGATAGATAGAACGTGCTCGAACTAGTTTTACGACAAATCGATCATTCGGCTGTTTCGGGGCGGACTGGTTAAATACGGGTATATAGTCTGTTTTATGTTTATAATCATATCATGTGTGCAGGGTACCCGATTTTACTAGTCAGCCGGCTCAAATTGTTTGGTTTAAATAGAAAGGCTACCGCCATTTGAATCGTAGGGCAACAGTGACTTTACCGAACATCGTAAGATCCTTATTCGGTTGGTGGGTTTTTGCCTTTCACAGAAAGACTGGTTCATTGTGTAAACACACTCATTTTACTAACGTCATTTCTGCGAACCAATTACACAAGCTTTTCTCCGGATGCACGGCCTGCCACTACCATAAAATCTCATAATACCCTTCCTCCCTTCCCTTTCCCATCTGCGTATATAGATCCGCTCATGTTTGACCAGGAAGAAACCTCCCCCGGCCCATGGGTTTTTTCTTCTTTCCATCAGCCCACCAGGACGGGATGACGCATAACAGTTGCAGATTCCCTTTAGACATTTCGTGTGGAGGCTATTATTTGCTACTCGGATTTTTTTAGCTCTGTCTCGGCGCGAGCATGACAGCATACGGTTTATGAATGGGGTTTTGGACCCCATGCGTGTTCGATCCATGACCCGTCCCGGACTACCCTATACCTTTGCCTGCTAATGACACGTATTGAGTGAGAGAGGGCGGTTCCCAGTTCGAAGTAAATCCACTTAGTATCATTTCTCTTCTACGATTGATTTTGTCGCTTGATGTGTACTTTTCTTTTTGGCTTTCGTGTTTTTTGTGCCTCATATATATCTTGCTTTCTATTTTGGTACGAAAAAAATCTGCTCAGCCACTGTACTTTGCTCCTCTTATCCTTAACATAGGCTGTGATGAAATAGTGCCAAGAGTAGACTATTAAAAGGGAGACAATGGACATCCAGGGACATGGGTCCCGCTCTTGGTGAGTCAAGTCCTGTGAGTTTTTTTGACGCCTGGGAGTCACGGTGCGTAGAGCACCACCTCAATTTTGCGGTGGTTAGATCTACACGTCGTCTTACGGAAAGGTTGGGATTAAAGATGACGTGAGCAATGGGTTGTCTAACGAGGGTAACCGCCTGCTTGTACCTTATAAGGCCTAGAGCACAAGATGGTCACATGTTGTCTTGTCTCGGGTAGTCAATTGTGGGGTTAAGGCTTGTATAGAGGGATTGACGAAGCAGGAAGTACATGGGCATTCTTAAGAGTCCTGCCAGACACTTAAAGCCTTCCCAGCTCCAGCTTTCCCCCCATTCAACTGCGGCAGTATAATTGCTCTTTAGCGTAAGATGTTATTGGCCTTTTTCCCTCTGCGCAAGGGGATTACTTCATTGTGCACCAATAATAGTCCCTGGTTTAATTCTACTCGCTAAGTATCTTACCTATGATTTATCCATAACCGACACTTACTCCTTTCGACGTCACCTATCCCTCTGTAAATAACAGGCCCGCTGCTGTCCGAGGTGCAGCCTGGGTTCTAGCCAATGCCCGAAATGCTTTTACCTCGTTGTTGGTTTACCCCTCATGAACCACTCCCCGCTTTCTCCCTCATAATTTAGTTACTTGCCAAGGTTTAAATTTGCTATGCTCTGTTGTCAACCCCCTACTCTACACAACGAACAGGCCCTAGCCCTGGGGTTTTGCCCAGCAGAGTCGTTTTTTCACACAGATACCGAGGGCATCAATTTTGAGTCACCAGGGGGTCTTATGGATGTGTTTGGCCAATTCAGCTCTACTCTTTAGCTCGTGGTGCAGGGCATCAGTTACCAGTATAGCTCACAGTTGTCACACAAATGCGTTGTCAAAACACCGGTTTTTTTATACGTGATTATTATACCCCCGTCAGATGTGTACGCAAGGTAATGAGTTACAAAGGCCCTTCCCGGCGGAACTCAGGTCGGAGCTCCGGGGCGTATCTAAGCGGTCCCCAAGCATTTGGTTCACTTCTCTTGGAGATATGGTAACAAACTACTACCTTTCCTAATCCATTACTGCCACAGAATGGCGGCGTCCTCTCACTGTCTTGTCGTTTATCAGCACACAGTCCTCGGATCTCATTTACTCGAAGTCATATCAGGTTGGCGTGATCCTAGTGACTGTTACCAGCTTCTTTACTAACGCTATCCAATCACACGTCGGTTGTGTTGCACTCACCATATTCCACCCTCGGATTTCCTATGTACATCCGTCTAACTTATAGCGTTCCCAACCGTCAAGCACGTGGATGCAACCAAAGCGTACTCCCTTACAGTACCTCAGTAGAGTTCGGTGTGCCGCTTCCAGACGTTCTACTATTGATGTAGAAGTATGTCCGGGAATAATGACATTTATTTGGTTAAACCACGTAGCCAATGAGCGTCCTAGGATGGGTTAGTACCAGTCAGGGCAAAGACCGTGTGCGACCATCCTGTTCTACAGAACAGTTTTTGCCCGCAAATGAGTCTAAGGAAGCTATCACCTATGGACAACATGGGCTGGCGCACAATAAGGGAGCCCAGGTCTATAGGTTTGGTATAGAAGTGACGTTCGCAGAGTAGAACCCTAGCATTAAGACAGGGATGAAGGAATACGAGCGGATGTTCTGTCGCCTCTTCGTTAATTGTGGAACTTATCAGATTAGCCTCGAATAGGAAGGATAGGGCTGGAGATCTTCTGCACATTGGCGGTATCTTTACGCTCATTAAATCAATTCCCGACCCACGCCGCGTTTTTGCGAGCAGAGGCTTTACAGCGCATGCGCCATCTTGCGTTGAATCAAAGCAGTACGCCAGTCCTGATCTGTAAGATGGCTTAGGCGGCAATCGAGAGAGGGATATCGTACGGGTAGACCGATCTGGCCTACGCCTTGATGCTGGACTTTTGGCTGATTTTAGTGTGTCAAGACTTTTAATACCGCCTATGTCAAAATATGAGGAAATAAGAAACTGAATGAACAGTCTACATTATCCTTTCGAGTTATACGATTTTAATAATCAATATTGAAATTAGGAATGTATGCCAGAGAGTTTATTGAAACTAGATGCTTTCGATATAGTGGGCTTACTTTTATAGGATTACCACTAAAGAATCCCAGGAAAGACTAAATCACGAAATCTTTTCGAGTATACATCAGTTCTAGATCATATCGTGATTAGTTCAACAAACTGATACTAGAATATGGAAATATCGACCGGTTCCGATAATAACCATAAGTCTGATGACGCGATGATATTATTCCACCTTTATTTTGCCCTTATATGACCGCCATTATGGCAACAGCCTGACTACTTCGTCAGCCTATTATCTCCTACGATCTGAAAACTTTCAGAGAGAACCAGCATGATGATGTCAATAGAAACCCTTCGAAGCATAGGGCATTGCATATTTCCTTCAGGTCAACTACAGTAATCTCAGATGCTGTGTCTCTTTGTCAGTCTAATGCGGTTGGTTTTAGAAAGATGCCAACACGATATTCCGTTAATCAAGACCTCTGTATGGCTAATTTTTCGTCAGCATATAACAGCGACTTTTCCATGCTTGCTAATCACTGTTAAAATTGTCGGACCTAGTCGACTTTTGAGATAACAGGAGAGCCGAAAATCTTAATTTGGGCTTGGACCCTAAGTTCGATCCCGCTCGTTAAATCCAACCAAGACACTGTCCCATCGTCCACCACGAGAAGTTCCCTTAGACAATCTTCTGTGGATTTGTCTACGATGATCTATTTCTTTATACCACTTATCGCTTACGTCTGTAACCTG</t>
  </si>
  <si>
    <t>ACCAGTATGTCACTGAAGGGAAACATCGTAGTAAAAGGATAGGCAAACTAGCGCGTAATACTACTATTTCAACATAGCTTTGATATAAATAATCTTCTTTCCTCAACTTCTGCCTAGGTTCGTGGGCCGCTCAGGTGCGATGTCCGACTTGGCCCCCACCACTCTAACACGCAATAATATGGGCGAACATCTGGGGGAAAAGGCATCCGTCGATCGCATCCCGCTTCTCTGAGGCCGGGGCTTACCCGTTCCCGTCCCATTGACTCTACCCACGCTAGCTGGCGGCGCCCCGATATTGCCGTTCGTATCCCTCCCACCCGCTCACAGCAACGGGGCAAGCACCACGCTGCAAGTTTCTATGCGGGATTTGGCCCCGCTTCCGGTCAGAGCCATGCTCGTGGGTGTTGGGTAATGGTTGCGCGCTATAACGGTGGGTATACCTGCGCCCACATCCCCCTGCTGGCCCTCTGACCTGCGCGGGTGGGGGCTCACTTTAGCATGCCTCACCGAACCCGCACTATTCGATGCCCCTTCGCTCGCTCAAACAGCTCAGGTAAATGTTCCGAAAGGTGCTCAGGGGGCTCCTTCGAGTTTTTATGTTTGAGTTGGATACCCAAGAACCGACACGACATATGTCTATTTACCAACTCATTTATGATACACATTACTCATTCCGCCTCGGGCCAGTATCTGTCGCTCGTTATTCATAGAAAACTGGACTGCCAATGATGGGCAACACGGACGAAACTAAGACACTGAAGAGTCTCGATACAAAATCCTAGCGAGAATAGGGGTGAACACTTGCTACCCTGATGCTTTGCTACATGGGACGAGATGGTCCTTAGTGGGGTGGCGGAAGAGAAACCACCTCTGTGGCCGGTGGCGCAGTACTCGTTAACTTCACATCGTATTTTTATATTTCCCCTATACCTCAATACTACTCATGTTAACCATGGTGTGGGGGCATCTCCGAGTACGAACTCAATATGCAAAATAGCGACGAGTATCGTTTAGTGTCCGCAGTCGCACCACGCTGCCTCATCCTCAGCGCGGAGCCGCCCACAGGCGATGGGCCTCCACCGCCGTTTGACGCGCCCCTATGCGACTCCTGAGCGCAGCGCTCTATCCGTTAGGACGCATCGCAGTAGGACGCAACTAATCTACAGACCAAACAACAAGCTTACTACCCGCCTCTGCCTGGGGGCATGGGCGAGGGCTCTAAAATCCTCGCTCTCACGCATGACAACCCGCCTCTTCG</t>
  </si>
  <si>
    <t>TCTTCTTTCCTCAACTTCTGCCTAGGTTCGTGGGCCGCTCAGGTGCGATGTCCGACTTGGCCCCCACCACTCTAACACGCAATAATATGGGCGAACATCTGGGGGAAAAGGCATCCGTCGATCGCATCCCGCTTCTCTGAGGCCGGGGCTTACCCGTTCCCGTCCCATTGACTCTACCCACGCTAGCTGGCGGCGCCCCGATATTGCCGTTCGTATCCCTCCCACCCGCTCACAGCAACGGGGCAAGCACCACGCTGCAAGTTTCTATGCGGGATTTGGCCCCGCTTCCGGTCAGAGCCATGCTCGTGGGTGTTGGGTAATGGTTGCGCGCTATAACGGTGGGTATACCTGCGCCCACATCCCCCTGCTGGCCCTCTGACCTGCGCGGGTGGGGGCTCACTTTAGCATGCCTCACCGAACCCGCACTATTCGATGCCCCTTCGCTCGCTCAAACAGCTTCAACACCCCCCGGGGCCCTTTTTCGCAGGCGCGTATATTACAATCGTTAGAGGCCACAACTACGACTTTATCCAATACAGTGGCCGTCAGCGCATACCATTACTAAACCCTCACAAACAACAGAAAGAACAATGAGATAAAACATAATCACATGAGCAAACAATACAACAGATAACAATCCACCCACGTATACACCTTAAACTACACTCGCCGTTGCCGATGCACCTTCGGATCATGGGCGCATCTAGCATCAATGATCCTTTGTGGCCATGGGGCGAGAGGATAGATCTCAGGTAAATGTTCCGAAAGGTGCTCAGGGGGCTCCTTCGAGTTTTTATGTTTGAGTTGGATACCCAAGAACCGACACGACATATGTCTATTTACCAACTCATTTATGATACACATTACTCATTCCGCCTCGGGCCAGTATCTGTCGCTCGTTATTCATAGAAAACTGGACTGCCAATGATGGGCAACACGGACGAAACTAAGACACTGAAGAGTCTCGATACAAAATCCTAGCGAGAATAGGGGTGAACACTTGCTACCCTGATGCTTTGCTACATGGGACGAGATGGTCCTTAGTGGGGTGGCGGAAGAGAAACCACCTCTGTGGCCGGTGGCGCAGTACTCGTTAAGTCCCCACTGCAAATTACTAAATAAATACTTGACCTCAGGTCGGGTTGGGTTGTGATCGGTGTAACGGGACAAACAGGTCGTCTGCTACTAGACCAAGAGACTCGAACGGGCTAGAAGAGTCGGGTAGACACACAGGCTCTCAAGCGTGCTGCCCCATCTGCAAATCATTGAAAACGCCAGCTATGCGGCTGGTCTTATTCGCTTCTCCTTATTTCCCTATTTTCAATTGGACCTCGCTCCCAAAG</t>
  </si>
  <si>
    <t>ACTTGATATCTATATTGTATACTCTTATGTCTACCGCAATCCGTGAATAAAACTCTACCAGTGTACTCCTGGAAAACGAGAACCCAGTATTAGACACACCAGATTAATAAGCGCCTCATACGTCGAGGGAAGCGTGGATAACAGTTCGTTCCAGACAACAACGCCATAACAAGCAAGCGGTCGAATCGAGGAAAATAAAATATTCGAAAAGTCTCTTCCGCCGATGGGAGTTGATGACTATGCCCCGTCTTGACGTTTCGCCCAAACCCTCGTCTGCACTTGCGTATATCTACCGTGGAACCACCACTTAACGCCCGCGTAGTCGGGTACGGATGGGTGAAGTGGGCAACAGTCATCAACCGGTGTCCTGCCCCATTCCCTTTGGGATGTCGTGCGTTTAGGTCCTTTATACGCCATTGAACATGATATGGGAAGAATGTAGCAAGCCCGGTGTCCTAACTAGGAAGCGATTTTAATTTGCCCCATCGCCAACTCGGAACAACGTCTGAAATGGGGTCAAGCTCCGCAGTTTCGTTTCATGTCCACTCCTTGTAGCATTACATTAATTAGCGAAATATAGTTGTGTTATTTGCATCTGCAGTCAAGGGTGGGTGGCTCCTCTCAGGGCCCTACCTATCGTAAACCCTCTCCTATCTCTTCACCTTTCCCCTTTTTTGGCCCTTTCCGGTTCCTCTTTGAGCGACAGAAGCGCGGTCAATGTGAGTACCGTGGGTGCGGGTCTGGAGCTACGTCATGGGTGTTAGTATGCCGAAAACACCAAATTTCCATGGGCTTATAGGCGTACTGGAGGAGCATAAGATGGCGGTAATTTGGTTTATTTGAAAGTACGGGAATGATTAGTAGCCCCATGGCGTAGTGTATATGGAACCTCTTTAACTACCTTAATCAATTTTTGAATCATTAGCTTGCCGCTGAATGAAACTTCTACTCTACCATCTTTACCATTCAGAACATCCATGGTGGGCCAAAGTAACGCGTAAAGTGAGCGGAGCAACTGCCTATATCCCCCCCGAATCCCAGCCTTTTATCGCGAATAGCAGTATTCCGAGCCACCTGAGCGCCGGTGCTGTACGCTATGTGGGGGCCGTAATAACTGGATAGCGTCACAACATCTAGACCAGCATTCGCGTTCCCACACGTTAGTCATATATCCCTCTGAATTGCAGATGGTAAAAGAACGTCCAGTTCAATGCCCTGAACGCCTATAACTGGAAAGAAGGAACAAGAGGGTCGAGTGGATATCATAGGGGTAGGTTCAACAAAAAGCAACTGTATGTCTCGGCGGCATTGTGCACTGCCCCTCATCTCGCTCCCTCCCACCTCCTCACCTACATAACCGAGATTGCTGCGAGTACCTCGCGGATTACGTGGCGCCTTGCCGATGGGGCTCATGGGGGTTCTCGCGGAGTCTTTAGTGGAATGCCCTCTTAGCAGCCGCCCGAGGGGAACTGCGCATACACATCGGAAGGGTGCATAACGTAATTTCACGGTATTGATTAAAGTATTAGTTGGTAAACGGCTAGTGCTGTTAGATCGGCTCGGGGGAGGGAGGCTTTAGCGGTGATGGAGCGGCGAACAAACAGTGGGTCGGGGACTTCCACCGCGCACATTCTAGGCAGGAGCCGAAACACCCTCCAAATATATAATATTCGCTCCGGAATGGGTGTTGCCGGGTGCGGTTCTAGCTACGCGGAACCGACGAATGTTTGAAGGGCGAATGTGCTGAACGCTATGATTCTTCCGTCTGGGCGGGTTCTCTTTCACCACCCATACAATCTACCATGAGTACCCTTGAGGGCGCTTAATTGGGAAGCGGTGTAGTAGTGGGTGTGATTTTATCGCCGGCGCGAGTCCTTCTGTTTGTAATCTCCAGCTCCCACTCCCCTCTCACTCGCTCTTGTGAATGCAACAACGGTTTATTTTGAACTACTCCCTATCCAAGGCAAATTGTTCGAAAGAAGCACAAGGAGGTGAGGTATCGAAGCATATGGTCCCCACCACGATTCTTTTACTAAAGCTTGACACCCTTCTGGCCATTCCATCATCCATCTGTGCGAGAATAACGTCGCCATGCAAGTACTCCGGGGAGCGATGGCTGAGCCATAGCTCATCACGCGCGAAAACGTGGCTAGCTCTCAGGCTCCAGAACGGGTGAAAGCTATCGCGGGACGCAGTAACGCCGAGCTCGGGTATGGACGAGCATTCTGCCCGCGACCACAGGAGGAGCCGAGAGCAGACCGATAGTGGCCCTATAAAAGAGCAAATAGATCATAAAGTAACCCTAATACGATATCACACTAACTCGGCCATAACTATGTCAATCGTACTCACCGAGACTTTGGAGCAGCGTAAAGGCGGTTGTGGGGACTAGATAGGGCTCCATGGTCGCTTCTTTCTGCTTCCCCCAGTACTAGTTTTCATTGAATTTATCTTGTATGCCCAGAAGCTTCGCTACTGGTTCGTAGGGGACAGCTGATCCTGCCTATGCGCACGGCCTTTCGTTGCTACCCATCCGTTAACTGCTCGCACATCAATGTTAGTCCAATAGCGGCGGAGTGGGAAGAGGCGGAGATAAGTGGGAATTGTGGATCAAAGTTGTGCACGTTAAAAACAACTGTGGAATTTGGATGGCTCAGTCGTCGTGGTTTTGACTCTTCCACGTATTCTCAGAACGCTGTCCTCTTGCGATGCTCAACAGCAAAATGATCTACTACTACCCGTAAGTAATGAAGGTTCAATGAGTTTAAGGTTCTTCACATTGTAAGGGCAAAAGCTGTCATATATATAAACCAAGCCTGATAATATAAATCTCCACTGGCATACCAAACAAAAGGACGTAATCAATTTGCGCGCTTGCAAGTGGAGGCCAGCAGGGACTCTCGAGTCGTAAAGGAATGTTCATGCGAGGTTCCAAACAAGCTATCCCGGGAGTCACTTCACAGCGCATTCCCTGCTGCCTTGATGTGCCTTAGGCTAGCTCCTTCGAATAGGTCTTTCACTACTCGCAAGGATCAGATCATAAGTGTGTTGTCAGTATCCCCATCTTAAGCATGATACTTCCAGGTGGCCGCGGCAGTTTACGTTAGTTCTTTCTTAGCTCTCCTGATATCCTTTTACTGCCTCTCTTCTCTCAGTTGAAAATGTAAACAGGTCTAATAAATAACGGGGGGACGAAGATCGTAGTGATGGCCCTTTTAAAGATGAATAGGAACGGAAAAAGGGACAGGTACTCATCCATTCCCAGAGGGAGCCGCGACCAGCAGAGTTAACCAGGTTCGTTGAGCACTACTGGTACGGACGGGTGTGCCAGGACGTACTCATGCAACAGGTTATACAATGAACAAGAGGCAACGTACTACGTAGTGAAGATGAATCAGATATCTGAGGCGGCTACCTTTATTTCCTTTTGTTGTATTGAGACATTCACGGCGGCGTACGTATAATGATCTCTGGCACCAAGTTACCAGTGTCGTGATGTATAACATGTGCAAAATTGGGCCCAATAAAATAGAGATAAAAGTAATAAAACAGCAAGAACAAGAGTCCAGTTTTGATTTCGAAGCGGGGTAAGTACTAAGCACTCGACCTTGGACCGTCACTGAGTAGGGGGGGCTGGGGGCGCTAACTCCGCAGCGGCATTAATGACAAAGTCGAAGGATGTGACCCCACACCACTCGAAAATAACACAATTTAACTATCTAAATGCTAAGCGCGCATCACGGCTGCGCCGGTCTTGGGAAACGGTCTAGTCCAACGGGCACGGATGG</t>
  </si>
  <si>
    <t>TGAGAGCTCCGCCCTGTGAATGAAAATGGGCCAAGAAGATCCTTAAACAATCGCGTTGTCATTGGACCAGCTCCCAGACAATCGTGATCTCTGCACTGTTCTCGTTTCCTCGCCTACTGTTCCTTTCATACAGATATGAAGTCGTCCTGTATTACGGTTTTGTCACCTTTTCGGAGATGATGTAATCATCGTTCTCGCGCACGTAAACGCGTAAAGTGAGCGGAGCAACTGCCTATATCCCCCCCGAATCCCAGCCTTTTATCGCGAATAGCAGTATTCCGAGCCACCTGAGCGCCGGTGCTGTACGCTATGTGGGGGCCGTAATAACTGGATAGCGTCACAACATCTAGACCAGCATTCGCGTTCCCACACGTTAGTCATATATCCCTCTGAATTGCAGATGGTAAAAGAACGTCCAGTTCAATGCCCTGAACGCCTATAACTGGAAAGAAGGAACAAGAGGGTCGAGTGGATATCATAGGGGTAGGTTCAACAAAAAGCAACTGTATGTCTCGGCGGCATTGTGCACTGCCCCTCATCTCGCTCCCTCCCACCTCCTCACCTACATAACCGAGATTGCTGCGAGTACCTCGCGGATTACGTGGCGCCTTGCCGATGGGGCTCATGGGGGTTCTCGCGGAGTCTTTAGTGGAATGCCCTCTTAGCAGCCGCCCGAGGGGAACTGCGCATACACATCGGAAGGGTGCATAACGTAATTTCACGGTATTGATTAAAGTATTAGTTGGTAAACGGCTAGTGCTGTTAGATCGGCTCGGGGGAGGGAGGCTTTAGCGGTGATGGAGCGGCGAACAAACAGTGGGTCGGGGACTTCCACCGCGCACATTCTAGGCAGGAGCCGAAACACCCTCCAAATATATAATATTCGCTCCGGAATGGGTGTTGCCGGGTGCGGTTCTAGCTACGCGGAACCGACGAATGTTTGAAGGGCGAATGTGCTGAACGCTATGATTCTTCCGTCTGGGCGGGTTCTCTTTCACCACCCATACAATCTACCATGAGTACCCTTGAGGGCGCTTAATTGGGAAGCGGTGTAGTAGTGGGTGTGATTTTATCGCCGGCGCGAGTCCTTCTGTTTGTAATCCCTCTCACTCGCTCTTGTGAATGCAACAACGGTTTATTTTGAACTACTCCCTATCCAAGGCAAATTGTTCGAAAGAAGCACAAGGAGGTGAGGTATCGAAGCATATGGTCCCCACCACGATTCTTTTACTAAAGCTTGACACCCTTCTGGCCATTCCATCATCCATCTGTGCGAGAATAACGTCGCCATGCAAGTACTCCGGGGAGCGATGGCTGAGCCATAGCTCATCACGCGCGAAAACGTGGCTAGCTCTCAGGCTCCAGAACGGGTGAAAGCTATCGCGGGACGCAGTAACGCCGAGCTCGGGTATGGACGAGCATTCTGCCCGCGACCACAGGAGGAGCCGAGAGCAGACCGATAGTGGCCCTATAAAAGAGCAAATAGATCATAAAGTAACCCTAATACGATATCACACTAACTCGGCCATAACTATGTCAATCGTACTCACCGAGACTTTGGAGCAGCGTAAAGGCGGTTGTGGGGACTAGATAGGGCTCCATGGTCGCTTCTTTCTGCTTCCCCCAGTACTAGTTTTCATTGAATTTATCTTGTATGCCCAGAAGCTTCGCTACTGGTTCGTAGGGGACAGCTGATCCTGCCTATGCGCACGGCCTTTCGTTGCTACCCATCCGTTAACTGCTCGCACATCAATGTTAGTCCAATAGCGGCGGAGTGGGAAGAGGCGGAGATAAGTGGGAATTGTGGATCAAAGTTGTGCACGTTAAAAACAACTGTGGAATTTGGATGGCTCAGTCGTCGTGGTTTTGACTCTTCCACGTATTCTCAGAACGCTGTCCTCTTGCGATGCTCAACAGCAAAATGATCTACTACTACCCGTAAGTAATGAAGGTTCAATGAGTTTAAGGTTCTTCACATTGTAAGGGCAAAAGCTGTCATATATATAAACCAAGCCTGATAATATAAATCTCCACTGGCATACCAAACAAAAGGACGTAATCAATTTGCGCGCTTGCAAGTGGAGGCCAGCAGGGACTCTCGAGTCGTAAAGGAATGTTCATGCGAGGTTCCAAACAAGCTATCCCGGGAGTCACTTCACAGCGCATTCCCTGCTGCCTTGATGTGCCTTAGGCTAGCTCCTTCGAATAGGTCTTTCACTACTCGCAAGGATCAGATCATAAGTGTGTTGTCAGTATCCCCATCTTAAGCATGATACTTCCAGGTGGCCGCGGCAGTTTACGTTAGTTCTTTCTTAGCTCTCCTGATATCCTTTTACTGCCTCTCTTCTCTCAGTTGAAAATGTAAACAGGTCTAATAAATAACGGGGGGACGAAGATCGTAGTGATGGCCCTTTTAAAGATGAATAGGAACGGAAAAAGGGACAGGTACTCATCCATTCCCAGAGGGAGCCGCGACCAGCAGAGTTAACCAGGTTCGTTGAGCACTACTGGTACGGACGGGTGTGCCAGGACGTACTCATGCAACAGGTTATACAATGAACAAGAGGCAACGTACTACGTAGTGAAGATGAATCAGATATCTGAGGCGGCTACCTTTATTTCCTTTTGTTGTATTGAGACATTCACGGCGGCGTACGTATAATGATCTCTGGCACCAAGTTACCAGTGTCGTGATGTATAACATGTGCAAAATTGGGCCCAATAAAATAGAGATAAAAGTAATAAAACAGCAAGAACAAGAGTCCAGTTTTGATTTCGAAGCGGGGTAAGTACTAAGCACTCGACCTTGGACCGTCACTGAGTAGGGGGGGCTGGGGGCGCTAACTCCGCAGCGGCATTAATGACAAAGTCGAAGGATGTGACCCCACACCACTCGAAAATAACACAATTTAACTATCTAAATGCTAAGCGCGCATCACGGCTGCGCCGGTCTTGGGAAACGGTCTAGTCCAACGGGCACGGATG</t>
  </si>
  <si>
    <t>TATGAAAATTTCGACTTCTACTCCCGCTTTCTTCTTACGCGCTACTGCTTTTTTTTTTTTTATTTTAGTAATGCTTTTTGTGCATTGGAAAAGTGGAGGGCCCGGGGCATCACTTATTGACCACTCGACTCCCGATTCGCTAAAGACGATGGCACTCTCGGTTACCCCCCTGCCTTGTATCCCAGGTGCACCATGACGTTTAGCAAATAATGTAATAAATATTATTGTGTCCCAGGGACTCCATTTACGTTTAAGCCGAGAGTTTATAACTAAAAAAAGAATACGTAAGTTGTATCATGTCATTGTAGACATAACTTTTGTCTACAAAATAAATATATTAAATAGCTTTAAGAAATTAGTCGCGTCTTTACGAAAAAAAATTCACTGAAAGATGAACCATGTTGAGGGGAAGCGGGTTGACGCTCCGCTCTATATCCAACAATACAGCATCGTGAGAGGTGAGAGCAGCGAGGGTGTCCTAAGCCATGGAGATTCAGTGTAACTCTAGTATTTACCGCGCGACGCATCGTTTACGGGTCCTCCAGCCCCCCGACGCCCTCCCCTCCAGATTGAGACAGGATACAACCTCTGATACCACACGCCAGTCCAGAGCTGTGGGGTAATGCTTTAACCCAGCTTACCGCTGCGGAGCACATCTTAGCTCCGGGCAGATCTCGTCTGAGAAGTTTCGCGTTAGCCCGCCGTGAGCTCGTTCATTCTCTGCAGGACCAGGCGCGCTGGTTGGGACCAGCCTCCCGCCATTTTGTTCCACTGCCGTACCCTCGGTCCCTACGATGCATGCCAAATACGTGGCGAGGTGTTTACTAATCGTTATCCACCCAGGTGCGGTTTACTATGTTCTTGTAATCCTTTCCCCACTTCACCACAGTCCCATTCTCTACTCTCCTCCTACAGGCTAGTCTTTCTGCTCAGGCCTGGCATTTTCTCGTCACCTTAGGTGTCGGCGACACGTCGATTCTGCTCACGCCGTCGCCTGCCCTTCTGGTGGGGTGTACTTCATTCTGGGTGTTCGAAATCCGTACGACTCCACATACTGGGGTGAAGTAGATAATAGTGATCACGGGGGACAAAGGATGTTTTGATGAAAGTAATACGGCCGTAGATTAGCAGTGAACGAGGGGGACCACGTGAAGGGATCCGAGTGAGTTCGTGACGCTCGCGTGCTTCTCTATGGTGCAGGGTGAACGATGTTGAGGGGGAAAGCTAAAAAGATATAGTCCCAAACCAAGCCTTTGATAAACGACCCCAATTACGCCATTCGCACATCAGCAATGAACCTGAACTTAATTGCTTGCATTTTCTCGACTGGAGCCAGAAGGCTACGCGGAATTTACGCATCCGAAAGATTGGCCCAACATGCTAACGCCTTTTGAGGTGAGTCGCGACGACTTGGGCACCCTCCAGCATCCTCTCCTCTATCGCACCCAGTTCTCGGTTTTATGCCATCGGAATCATCCTCCAGCGGCCGGAGCCTTACTCCACGACCATCGCCCATCTTTGAATTAGTTTGTATATTGTTTTCGTCTAGTCACTCTGAAAGTTTTAATTTGATAGCTTTTTTTTCAGCAGTAAATCCCACAACGTGGCACGTTCCTAAGTAGTGATTTAGCTTGGCCTTGGGAGAAATTACACCCACCTCTCAGACCCGTTAAGCCCCGGCGCCTGCCACATCGGGTTGAGGAGTACCAGTCAGCATGATAGTGTGATGCGTTTGTTCCGTGTGTAACGTAGCCAGGCATACCTCTCAACCTCCCCGGAAACATATACCCATTTTTTGTTTTACCTTTTTTTTTTTTGGCCAAAAATGTTTGGCTTTATCTAGGTGTATGTGACTAAGAATTTCAATAGTAAATCTAGAAAGCGTTTAGTGGTATATCAAGATAGCGGTTAAAGGTATTCAGATAAATCGAGGATTTATCCCCGGGGTAAAGACTCTGTGTCAGGCGGAATCCTTAATTAAAGTCTAATGGGCGGAAGTGGATTCCCCGTTGCGGCTAGGCCGGAAGCATTTTGTATCCAGAGACTCGGAGGATGACTTCCCTGACATGAAGGACGAAGGTATCCATGTACCTGACACAGTGCGCTCGTAGCCTCGGCTTCTACGGTATCTCCGTCACAAGCCTCAAAATACGCGCTGCATGCAGGCGGCCACCTACTAAACTTTGTTTGCGTATGAGGGTATATTTTTGTGTTTTGAGGCCTAGGGGACTTCGCGCTTTTCTCGGTTCACGGTACGCCACTAACTGGGGGCACTCCGCTCATTTGACCTAGCTCAGGCCTCACGTCCTAGGAGAGGATGCTACTGCCCAAACTTCCCCCAGTCCCTGGCCCCTCGATTTCCGATCCTAGTTAATTTGCCGGAGGACTGCCAACAACGGTATACCTATCATTCACCCAGCACTTTTTTTATGTGATAGGTTTTAAGGGGTAGAAATCCTCGTGCCCGAGTCGGCTTTAGGCCGCTGTCGGGTTCGATAGGCCGTGTCCTGTAAGTTCTGGTTCAGACTGATCCAAAAAAATTTTAGTTCTCACCGACATTACTTTATATGCAGACCGAAGTGCCGTTCGAGGTGCGCGTCAGCGAGGATGCGCATACGGCTCCCCCGGTGTAAGGTGGCTGCTGACGCACGGAACCCGGCAAGAGGATCACGGACTCTATACACAACAAAAATTATCTCCACCGGGGAACGATGACATATGAGTCGTTCAAGGAGTTTTCTCTCCACCAGGGCGGTGACGAATGATTCCGAAAGCTAGACGAACGGGCGTGACATGGTCGGGACGTCGACTCCAAGCAACTACTCTGTTCGTGATGGCTGGCGAACTGTAGAGCATCTGCCAACGTCGCGGTCACTGCCCAACAATAACACATCTCGAAACAGGCACGATGATAATCGAAGATAAAAAAGAAGAATCCGGGCCTCGAGTAGCGGAGGCTCGCGGTTTCGGGGATCAATAATAACGAGGCCTAGGGCAGAGTGTAGTGGACTACGCTCAAGAGAGTACCAAGCATCACATAAATCTCCAACATATTCGGGATTAGAATAGCGGGCGGGCCGTACTCTCAGCTGATCGAGGATGCGGCAAGGATGGCGCGATGACTGAGAGGCGCAGCGCGTAAAACACGTGCGATTCGCAACGACTAGGAGCGCCCTCACGGCCCTGACGGAAGAGTCGTAAACCGTCATTAACCCTTCTCCAGACTAAGTGTCCGCTATCCAGCTTCTGGCAGTCAAGTGAATACCTGGGTGATCGCTGATCATTAATCGGGATTTGTTACCGTAGATGTAGGTATATTATCAGCTCGTCTATTTGAGTCGCGGAGTACGCTTTCTAACATAGATGGGCTTCATACTAAACGTGAAGAGCCATTAAGTGATAAGGGTGCGGACCAGCGTTCGATAACGAGGGAGATAATGCGGTATTGCGTTATTTTTTTTGGATTTTTTGTTTTTTTCTGCGCGATTGTACGGACAGGGTTTTTGATACCGCGATCGCGAAATCCTCTGTCATAGGGCCCTCCCAAGGCTCTGAGCTCCTCGCCTACCTCATTGCGACGTTGATTAGTCTAATAGTGCCATTGATACGCAGGGCGTAATGTGTTTCGCTACCTGCGGTAACCATGCCCCTACCCCGGTTTGCCAATGTGCTCCCGGTGAACGTCATGTTGCGGAACGGAGTTCGACCCTGTAGGGCGATCCCCAGCGGTCTTACAGTTCATCTCCACTGATGTGGAGCGGTGTGGTTGGACATGTTTGGGGCACTTTAATTCTGCTACTCCGCTACCCAGCAACACCCCTCTCTACCGCCGTTATAATTTTACGCAAAAAATACAAAGAATGTACGATCTTTCTAATTTACAAACATTATTCGTCGGTTATAACATACCCCTGCGTCTAAGTACATCGTGACGAAGGCGGCATGCTGGCGAGTCAAGCGTCATTTTTTTTGATGTTACCGGTCAGGACTCGTATGTACTGATACGCCGTCGACAAAGCTTTACCTAGCACCTGAACTGGATCCCCCAGCCTTTCCCTCTGATGCTGCCACTGTACGCCGCTAAAACATCGACCCAGCGGGATTATTGTAACGCTGTCCTTGTTTTTTCGAAATGATAGGTCGTGTGTATTGTCCTGACGCTTACTTTCGCGCGAGTGCCACGACCTTACTTCCTTGCCGACGTATCGAGGACCTCCAAGGACCGTGTCCCGTCGCAAGGGAAAGCACTCAATAGTAAATTCGCTCTACTATCTAAATTATGAGAGTGTTTAATCTATTCCACCGCAGCTCTAGGAAACGTTTAGGGTACGTAAGTAACAAATATTATAGTCTCTACTTTAGTCTTAGCTAGTAACGATTATCGCACAAAACAAAATTATG</t>
  </si>
  <si>
    <t>ATGAAAATTTCGACTTCTACTCCCGCTTTCTTCTTACGCGCTACTGCTTTTTTTTTTTTTATTTTAGTAATGCTTTTTGTGCATTGGAAAAGTGGAGGGCCCGGGGCATCACTTATTGACCACTCGACTCCCGATTCGCTAAAGACGATGGCACTCTCGGTTACCCCCCTGCCTTGTATCCCAGGTGCACCATGACGTTTAGCAAATAATGTAATAAATATTATTGTGTCCCAGGGACTCCATTTACGTTTAAGCCGAGAGTTTATAACTAAAAAAAGAATACGTAAGTTGTATCATGTCATTGTAGACATAACTTTTGTCTACAAAATAAATATATTAAATAGCTTTAAGAAATTAGTCGCGTCTTTACGAAAAAAAATTCACTGAAAGATGAACCATGTTGAGGGGAAGCGGGTTGACGCTCCGCTCTATATCCAACAATACAGCATCGTGAGAGGTGAGAGCAGCGAGGGTGTCCTAAGCCATCAGTCTCCCCGCTGCAAACGCGAAATGACCGAAAAAAAATATACAGAAGTCCGTTGATATATTGGAGTGATAGACATGACAGGGTCCCGTGAATGCGTAACAATTTCGTATAGCAGAATTATCACGGCAACGTTAGCTGTAGGCTTATCAATCAGGCCTAGCTTAAGTATAGGAGCTTGCAACCGAGTAGTCACAAACCGTAAATCTTCCGATATACCAGATTAGAAAGACTCAAATACGATGGTAAAATATTCTGGAGAATTTACAGACGAAAGTACGAAATATACCACACGTAAGGACTATATCATAATAAAATGTAGTTATTTGTGAAAGGCCTCAACAATCTTCAAAATAACGAATGAGAAAGTAAGGATGCTCGAATGGACGCGCAAGGCAATGCATTAACCTAAGCCTAAAGAAATTAAGTACGCCTCAATAGTGTCTAACAGATACGCCTATGAATGACGAAATATAATATTGTAGAACTTCCGAAATAAACGGGGATAAGGTGTGTCAGGGGGGACCGCGGGGGAATAAAAAGGAGTTGGACCATAGCGATAGTTTTGCTTCCATAGAAGTAATACTAGATTGCGTGTAGACTGGCGAACTATTGTTGAAGATAATCGCGCAAACATAACTGGTCAGACCTAACTTCAGTAAGACTAAGATGACGCGCGGCTAATTAATTTGCTCGTTAAATTAAGTCTGCGGCAATTAGTACGAAACTATAACGAAGATTCTATCACAATGCAAAGATTCCAACGAAAACGGCAAACTGAATGGTATTAATATTTAACTCGTGATTATAAAAGTAAGAAATGCCGTAGTGTGTCGTGGATCAAGAGCGGACAACACAGTTATTATTCATTAATTGTGTAAATTTCGCTATTTAGCTTTCGTTGTTTAGCAGGCAACGGGTGTTTCCCAGGTG</t>
  </si>
  <si>
    <t>ATGGTCCCCTGTCGGGGGGTGTGATTAGAGTGTGATCGTGGTGACGCAGTAGCGAACGCTATAGACCACAGGCCCGGGTCGGAGGACATGTCGACGATAGTGTCTTGAAAGCAGTAAAGAAGGGAATCATATTGGATGCACACCTGAGTGTCTACCCTTAGGATTGAAAGCGGTCCCACGCCGACGCAAGCAGACGGGGGAGAAATGACAATTTACTACGGCAACGCATATTCTTCGCCTCTTAGTTAATTTTGAGAAAATCGCAAACTACTTTTAAATATTACTCTAGGAATTTGTAAGATTCAAGACTGTTCTTATTCCATATGAACATCGAGCCCATGACGATCTCAGTTATGGGAGAGAGGGGTCGCTACCGTGGTAGGGGAGGACGATGTCCGCGTATGGAGCTCGACGCGTTTCAAGCCACTCAAAAAAGGGAGAAAGGAAAACCGTGACGAGCTATGTAAAGAATCGCAATTTACTCAGGAAGAACAGTATGATTCGTGCGTCTGCACGCCCTCCAGTTTGTGGCAAACATGTGTGACACGGTATAATCACGCAGGGAATATCTCAGGCCCGCCTTTGCTGGTCTAGGACGTTAGGATAATAGTTCCCAGCATGCTTCTCATACAACTCTGTCTCGATACGCCACCGAGGCCTGTGTCCACTTTACCCAAACCCTGGCATAAATTGCCCGAGTTTACTTTATCTCAGGTGAAGCGCCCCCTACAGGCCTGGCATCCTAGCCGGATTCTCCTCATTCTCAAATGAGAATGTGTTGGTGCTGAAAGTCGTCGGTCTAATTCCTCTCCGATAGGGATGTACCGGGTTTATCTGTAGAAGGTATTTGTATTGATGGCAAGGGCGTGCCTCTTAGGGCCCTGAAGCTAAGTGTAGTATTCCGAGGCACATGCTCTTTCATAAATGATCACATAATAATCTACTCGTTCCTACTTTCTTGCCTTACGTTTTGCAGTGCACCTCCCCGATTTCAATTCAGAAGGCTGTTGTGATTGTAATTTCTCATACACAGTAACTAACTGACCTGGATACGGCATGGCCGTGCTTCTATGTCTGCCAGTATTTTCACACACTGGTGCTCTACAGACCTAACAGATTGCTCCTCTCGTCTTGGACGCCCAGCTCCCCACGTTAACTATCGCCCTGAAATGTACTTCCGGCGTCAACAAGGGTACTCTGCAATCCCCTTTTCCGTTCCGGCTTTTCTCGGAGTCGCTCTACCTAACTCCGCCCTCCTCTACTCGAAGAATACAGATCCCTCAATGTAGACAGCTACAGACACACCGAGGCTCTACACGCCCGCCTAATGGGATGAGTCTGCCCGTCCTCCAACCCCCCCACCACTGCGCATACCACCCTTTCCTCTCCCCATACAAAACCTTCAACCCACCACCCACTTGGGGTCAAACGGCTGACGCTTTATTGCCCGTACTGGTTCCTCCTGCCCCACGCCGCCTTCCCCCCTTCGCCCCTACCCGCAGCACACCCCGTAACATGTCACATCCCAACCTCTACCCCGGTGAAGCTCTCACTCCCCCCTCCTCTTACTGCCGGCTAGCAGTCCACACTTTCTCGCCGAAACCCGCCGGTCCTACCCCGTCGTGCACCCTCTATGCCCACCGAGGATCACTGTAGGCCGCACTCTACAGGACGCGGAGCATGTGAGCAAGAGATCTACATAGCGGCAGGGTATCGGACTATGCGGTGGCTGATCATGTTGCCTAGGGCCCTATCTCGAGTAGGTCAAAGTGAACTCATGTTAACCTGTGCAGTGAGGTATAGTTTATTACTTTCCAGGCTGTACGGATCTCCTACCCAAATCTATAGACATTTATGACACCTATTGCGTCCCAATGCCCACGTGACATCTTGAGCGTATACCTATAATCCAGATGGGGTGGGCATAATGTATCAATGTCATGGGGAAGAGTTATGATATCATGATGGATGGTAGCGATGGTTTATGGAAAGATAGGAAGGAGTATGCAAAAAAAGACCTGGGATTAAGGGTGCCTTACTAAGGAGGCTACACAGAACGCTTGCAAATTGGACAACCATCCCAACAGTAATATTACAAAACATTGCGTGTCTTAGCTTTGGGAGTTATGTCGGCCCTAGATGAACACTGGCTATAGGGCACCGAAGGACATCGTGTGCGCATTAACGTAGATGTTGTGAATAAGATCCCAACACGTGATTTGCCGCATCGTTCCCACAAGTCTTACCTGTCCCG</t>
  </si>
  <si>
    <t>ACGCAGTAGCGAACGCTATAGACCACAGGCCCGAAATGACAATTTACTACGGCAACGCATATTCTTCGCCTCTTAGTTAATTTTGAGAAAATCGCAAACTACTTTTAAATATTACTCTAGGAATTTGTAAGATTCAAGACTGTTCTTATTCCATATGAACATCGAGCCCATGACGATCTCAGTTATGTGCTAATTTTTAGTATTCCACACTTAAGTTAATACTATTACGCCGATAATCCTGCGTTCTTGTACTCCGCTGCATGCATACTAGGGTTCTTATATCTTATTCAGTGTGTAAGTTAGCTGCAATTCCAATTTTACACTTATCGATTCCACCTGAGTGCATTAAGCTACGTCCTTTGCGGAGAGAGGGGTCGCTACCGTGGTAGGGGAGGACGATGTCCGCGTATGGAGCTCGACGCGTTTCAAGCCACTCAAAAAAGGGAGAAAGGAAAACCGTGACGAGCTATGTAAAGAATCGCAATTTACTCAGGAAGAACAGTATGATTCGTGCGTCTGCACGCCCTCCAGTTTGTGGCAAACATGTGTGACACGGTATAATCACGCAGGGAATATCTCAGGCCCGCCTTTGCTGGTCTAGGACGTTAGGATAATAGTTCCCAGCATGCTTCTCATACAACTCTGTCTCGATACGCCACCGAGGCCTGTGTCCACTTTACCCAAACCCTGGCATAAATTGCCCGAGTTTACTTTATCTCAGGTGAAGCGCCCCCTACAGGCCTGGCATCCTAGCCGGATTCTCCTCATTCTCAAATGAGAATGTGTTGGTGCTGAAAGTCGTCGGTCTAATTCCTCTCCGATAGGGATGTACCGGGTTTATCTGTAGAAGGTATTTGTATTGATGGCAAGGGCGTGCCTCTTAGGGCCCTGAAGCTAAGTGTAGTATTCCGAGGCACATGCTCTTTCATAAATGATCACATAATAATCTACTCGTTCCTACTTTCTTGCCTTACGTTTTGCAGTGCACCTCCCCGATTTCAATTCAGAAGGCTGTTGTGATTGTAATTTCTCATACACAGTAACTAACTGACCTGGATACGGCATGGCCGTGCTTCTATGTCTGCCAGTATTTTCACACACTGGTG</t>
  </si>
  <si>
    <t>CGTCCGAAGGTATATGTTCTCCGTTCATGTTTCGTAAGAGTGGCTTTCAGGTCGTGGATGAACCTATTCCTTGGGGATGTTCGGTAGCTGGACGGAGGATCCGGCATGGTTTCTCGAAGGACGTGAAAGGCCGCAAGCCAAGCGATGATCGCCTAATAAGAGCCCTACGGATAGCAGGGGCGACCTTCAGGAATGTTCACTTAAGGGTAGCATAATGTAGGTGAAGTCGTGTAGGTAAGAAGGGGTGTATTGGGGGTGGTGTAATAGCAAATGATTTTATATACAGCTGTTGTATAAAAGAGATCCCTCCCCTGCGGTCATGCTACAATCCCAGAAATGTAGGATTTCACCAGCCCATCGTCCTCTGGTACATTGGTCATTGGCGATTTTCCTTCGCTCAATTAGGGTTTAGGGCGCTACAACTAAGCGAGGTCTTGATGGACCACAGGATATCCTACCGGAGGCTTCAACTGACCGTTTATCATTTCCAATAGATATTGCTCTTTGCTTGCACTGATTTTGGGCTTAGTAGGCATAATCGCTTTAAAATATATATATTCTAGATTAAGTTTTTGGTCAAAGCGGTATTTGTCACTCGGCTCTCGTCGTCAGCTTTGACAAGAGTTTCACCCGGTTTTTTTAGAGTTAGTCGGTTTATGTAACATTCGAGGGTTAAATCTCGTTTTATATCATTAATATTTAAAATTAGAGTAACTGAGGGTCTGACCGCTATATATGTGCAAGACGGGAGATTTATGTGGAAGATATTTCTTTCTACAATACATAGTTTACTCTTACGTATTCAATATATTCGTGCCACGCGTCCCAATCGATCGTGATAGGCAAGGCACTTCGAGAGTCTTAGCATTATCATACCTTTTATTTAGTATCCTGCGGTTAGATGAGTATATGTTTCGACTAATACAAATTTTAGTATAAGGATACGAAAGTCCACTCAAAATTATTATGATTAGATGGCTGAGTGGTTAACAAAGTG</t>
  </si>
  <si>
    <t>CTCCGTTCATGTTTCGTAAGAGTGGCTTTCAGGTCGTGGATGAACCTATTCCTTGGGGATGTTCGGTAGCTGGACGGAGGATCCGGCATGGTTTCTCGAAGGACGTGAAAGGCCGCAAGCCAAGCGATGATCGCCTAATAAGAGCCCTACGGATAGCAGGGGCGACCTTCAGGAATGTTCACTTAAGGGTAGCATAATGTAGGTGAAGTCGTGTAGGTAAGAAGGGGTGTATTGGGGGTGGTGTAATAGCAAATGATTTTATATACAGCTGTTGTATAGTAGTCTTTGGAAATATTTAGGCGCGGGTGATGCTATTCAACTAGAAAACCTGAGAGTTGGTAACATTGTCACGTCCTCGAGGATATCCTTCACGGGTGATTAGTCGCGAGAAGAACGAGGAGGAAGTGATTGAGATCGCTAAACCCCATAGACTTTGTGCTCGAATCGGCCAAAAAGCGCTCTGGTACATCAAGTACGTTGATTCGAACACATTGACACAAAAATTTAGGTTCGTGCGGGACCTAATGATCTAGCTGTTACTAAAAACTTGATCATGACAGTTGCCGACTTCCATAATTGGTAACTATTCCTTTGGCCCTTTCGCATGCTGATTTATTAAACTAACCCGAGTGATATAATATCTCCGTTCATACACTGTTGCCTAAAACTAGCTAGACAATGACTTGTAATGAGAAATGTGAGTCATGTTTTGGTTACGGTATCTTGTACTCTAGCTGCTTACTGTCCATAGGTTCTCAAGCTGTACCAACCCGGTACGACGTGGCTACCCAAGACATCCCCTTGTTGTTGTCACTAGAGTTAGAACTCTGCGGAACCTGTCTCAAACCTCTTATCCTTGTTAACGCGCAGGTTGGGGCTTCGGTTTAAGGCGTCCTTGGGTACTGGGTAAAGCGTTAGGCGCTTGGTTATGGTTAAGTTTTGGGTTGGACTTAGGCATCCGAAGGTGGTAGGGCGGCCAGTCGCTCTTCTCTCGACGGGGTCATTTTTCCTGTGTCTTTAAAAGTTTTAAACATCGCTGTATATCAGGACAGTGGCAGGGTGACGTAAATTTAATATTTAGAGGTTGGATGGATATTCGTTCCGTACGTGTACTACTGTTTATTCATGATTACTGTTATGATAGAAGTGCGGAGGAAAGTATGGCGGGTAAAGTTTTCCGCGCGTTCACGTACTCTCTTTCTACAGGTTCGCGTTCTCAAGGGTGCGTTTATTTACCAACTTTTCCTTAGCTGATGGCATTGAATATAACGGCTGGTTTATAATTACAGTTAAGCGAATTAGAATCACTCAACAATTGACTACCCTGACGATCGAGTAAGACAACCAGTTGGATGTGTATTCTTGGGTTTTGTATATAAGTAGTGTTCACTTCAATCAGATGTAACCCGACTTTGAGCTTAAATCTTGGTGTTGCTTCTTGATCATAGGTGTTCGAAGGGGTACATCGATCCTCCTGAGTTCGCTAGTCCTTCGCTGCCCGTCTTATAAGGCCGGGTGCAGGGGCCTCGTCTGCAGTAGGACCCTCTCGTTTCTTCGACCCGTACCCCTCTACTCACATGCGTCAGGGGACTCCCGGACATTTTTTATCGGTTACTGGCTTCGGCGCGTATGGGACTGCTCTATAGAGTATGCGTTAGGCAGCTCGAATCCAGGGCGCCTCCTCTTGTCTCGCCACCTATCAGGACCGGACTAGGTGAATGTGGACCACCCGATCGTCCGGGCCTTCTGTCCGATAATTTTACATTGATGCAGTCTGACACTCTAAAGCAATACCGGATTGGTATATCCCACATAACACCCTCCGTGACATTATACAATCTCGATCCTTCGTTTTGACCGTGGGAAGGGAAGCGACCCAGTCTCTCGCTTCGTCTGCTCGCAGAAAGAGATCCCTCCCCTGCGGTCATGCTACAATCCCAGAAATGTAGGATTTCACCAGCCCATCGTCCTCTGGTACATTGGTCATTGGCGATTTTCCTTCGCTCAATTAGGGTTTAGGGCGCTACAACTAAGCGAGGTCTTGATGGACCACAGGATATCCTACCGGAGGCTTCAACTGACCGTTTATCATTTCCAATAGATATTGCTCTTTGCTTGCACTGATTTTGGGCTTAGTAGGCATAATCGCTTTAAAATATATATATTCTAGATTAAGTTTTTGGTCAAAGCGGTATTTGTCACTCGGCTCTCGTCGTCAGCTTTGACAAGAGTTTCACCCGGTTTTTTTAGAGTTAGTCGGTTTATGTAACATTCGAGGGTTAAATCTCGTTTTATATCATTAATATTTAAAATTAGAGTAACTGAGGGTCTGACCGCTATATATGTGCAAGACGGGAGATTTATGTGGAAGATATTTCTTTCTACAATACATAGTTTACTCTTACGTATTCAATATATTCGTGCCACGCGTCCCAATCGATCGTGATAGGCAAGGCACTTCGAGAGTCTTAGCATTATCATACCTTTTATTTAGTATCCTGCGGTTAGATGAGTATATGTTTCGACTAATACAAATTTTAGTATAAG</t>
  </si>
  <si>
    <t>CGTAAGAGTGGCTTTCAGGTCGTGGATGAACCTATTCCTTGGGGATGTTCGGTAGCTGGACGGAGGATCCGGCATGGTTTCTCGAAGGACGTGAAAGGCCGCAAGCCAAGCGATGATCGCCTAATAAGAGCCCTACGGATAGCAGGGGCGACCTTCAGGAATGTTCACTTAAGGGTAGCATAATGTAGGTGAAGTCGTGTAGGTAAGAAGGGGTGTATTGGGGGTGGTGTAATAGCAAATGATTTTATATACAGCTGTTGTATAAAAGAGATCCCTCCCCTGCGGTCATGCTACAATCCCAGAAATGTAGGATTTCACCAGCCCATCGTCCTCTGGGTTAAATCTCGTTTTATATCATTAATATTTAAAATTAGAGTAACTGAGGGTCTGACCGCTATATATGTGCAAGACGGGAGATTTATGTGGAAGATATTTCTTTCTACAATACATAGTTTACTCTTACGTATTCAATATATTCGTGCCACGCGTCCCAATCGATCGTGATAGGCAAGGCACTTCGAGAGTCTTAGCATTATCATACCTTTTATTTAGTATCCTGCGGTTAGATGAGTATATGTTTCGACTAATACAAATTTTAGTATAAGG</t>
  </si>
  <si>
    <t>TAGGACAGTCCTGTATGAGTGTACAATACTCGAATCCCTCACAACATTACTACGTTCACTACAGGGGGTTAGTGGTTTATTAGTACTCCTTGCGTGCTCCGTGCGCCCATCGTCGATGACGCGAGTTATTGGAACGCCTACCGCCTCGTCGCACCAGTAGCTCGGGGCATCCGCGAAACGGTACAGTGGTCAATCGAAGCAATTACCAACCTAGAGCACCATGCATGGCATTGGCTCTGTTCGGGCTGTGATTTGGAACTTAGGCACATGGCAATCGCTCAAGTTTAGGATTAATGTCCTATTGTTGAACTGGCGTGCCAAGCATAACTGAACTGTACATTGACGTGAAGGGATTATTGGTCGTACCGACAACGAAAGCTCTGCGATGAATTTCTAACGATGATCTATTTTAACATACGGTAAGAGCTGAAAATGAGGGCAATGAGTGCACGCGCGATAGTATGCTGGGATGCGTAATATCTCTCTCACATGTCAAGGACAAAGTCGGTGCAAAGCTCTCCCATCAGAGATCCCGTGAACACCATCGAGTCCATTGACCAATGTTTTACTCTCGTCTTACTGGGCGATAATTGAAGTGGTACTCTGCTGGATTTTAATTTATTTGTTTGATTGGTGGGTAGCACGTTATTTAATAACAACCGCTTCGCACGAAGTAGGTCCGCTGCGGCCCGTCCCCCTACCTAGACCGTCACGCTCTGCGGCACCCGTACGACTACCTACGCCCCCCCCAAAACCCTCTTCCCATTGCAACTAAAAATGCCCCCAGTCACGCCGCCTCATCTCGACGTGCTGGCACAAATCAGCTCCCCGCACGGCACCACTCTGCAGGCATCCATTCCTTATAATG</t>
  </si>
  <si>
    <t>CAATACTCGAATCCCTCACAACATTACTACGTTCACTACAGGGGGTTAGTGGTTTATTAGTACTCCTTGCGTGCTCCGTGCGCCCATCGTCGATGACGCGAGTTATTGGAACGCCTACCGCCTCGTCGCACCAGTAGCTCGGGGCATCCGCGAAACGGTACAGTGGTCAATCGAAGCAATTACCAACCTAGAGCACCATGCATGGCATTGGCTCTGTTCGGGCTGTGATTTGGAACTTAGGCACATGGCAATCGCTCAAGTTTAGGATTAATGTCCTATTGTTGAACTGGCGTGCCAAGCATAACTGAACTGTACATTGACGTGAAGGGATTATTGGTCGTACCGACAACGAAAGCTCTGCGATGAATTTCTAACGATGATCTATTTTAACATACGGTAAGAGCTGAAAATGAGGGCAATGAGTGCACGCGCGATAGTATGCTGGGATGCGTAATATCTCTCTCACATGTCAAGGACAAAGTCGGTGCAAAGCTCTCCCATCAGAGATCCCGTGAACACCATCGAGTCCATTGCCATCCTCACCACGCGTCGAAGTACGCCCGATCTCAGGTCGTAGCAGCTGTGTCCCTGTTGGCAATGTTGAAGAGTCGAAACAAGAAACACCCTAACTGTAACTGTGAAAGACTGCTATAGGTTGGAAGTGTATTTATGAGAGACTAGGGTCCATATGGCACTAGCCTAATTCTCTTTAGTTTGCGATTCAAGTAGCTAGCGCTTTATTATCTTTGTTAGGCGAATACCGCGTAGACGAGAAAAAAAAGTCGAATCAATAAAGGGCACTCGGATTGCCAGCTGCGCGGCCGCATGACGTACTCTTTTCAAACGGGGTGGCGTGATGAACTACGTGCGAGGACATAGTCACTGGCACAGGCGGAAGATTAATGCCAACTGTGCTCGTTTGAAGAAGCAGCATTTATAGTGATCGATGTCTGGCACTGGCACAACGACCTACGTATACACAGATAGGCGGGGATATGGAGCCAGATGGAGTCGTTGGCCGGAGCCGCCAGGTCTTTAAACGTCAAATGCAGTTACAGAGGGCGCCCGGACTTAAAAAAAACACTAATCAAACAAAAGGTATCGCGAAATACAGAAGTTAATAGGGGGTCAAAACATCATTGAATGTTACAGACGATACAATTTGTATAAAGGAAGGTGAATTAAGGACTGGACGCGGCACATGACACCCTGTCCGGCACCTTGTCACAGTGCAG</t>
  </si>
  <si>
    <t>TACTCGAATCCCTCACAACATTACTACGTTCACTACAGGGGGTTAGTGGTTTATTAGTACTCCTTGCGTGCTCCGTGCGCCCATCGTCGATGACGCGAGTTATTGGAACGCCTACCGCCTCGTCGCACCAGTAGCTCGGGGCATCCGCGAAACGGTACAGTGGTCAATCGAAGCAATTACCAACCTAGAGCACCATGCATGGCATTGGCTCTGTTCGGGCTGTGATTTGGAACTTAGGCACATGGCAATCGCTCAAGTTTAGGATTAATGTCCTATTGTTGAACTGGCGTGCCAAGCATAACTGAACTGTACATTGACGTGAAGGGATTATTGGTCGTACCGACAACGAAAGCTCTGCGATGAATTTCTAACGATGATCTATTTTAACATACGGTAAGAGCTGAAAATGAGGGCAATGAGTGCACGCGCGATAGTATGCTGGGATGCGTAATATCTCTCTCACATGTCAAGGACAAAGTCGGTGCAAAGCTCTCCCATCAGAGATCCCGTGAACACCATCGAGTCCATTGACCAATGTTTTACTCTCGTCTTACTGGGCGATAATTGAAGTGGTACTCTGCTGGATTTTAATTTATTTGTTTGATTGGTGGGTAGCACGTTATTTAATAACAGTGGGGACTGGTTTATAAGGTAGTGACTCATAAACATAGTACATTTAAACTTGAAATTCTGTATGAGGTCTGTCCTAACCCGAGTTCTTGACTGTGGTCCTTAAGGGTCAGTGTCCGCGCTTTGAGGATGTTATTCGAGCTCTGATCTAGTCTCCTTCCCTTCTTCTTACGCCGCTATGTAGGATGACGACATGAACAGGGGACCTCTCCACCCACAGATGTCGGGCCGAGAAGTTTGGAAGCGGAACGTGGCCCTAGCGATGCGGGAAGCCACCCCTCGCAGATAGCGGGTCCCCACACCACGAGGCCCACAACTGCCACCGCGCATAACCTCGCCACCTCCCGTCGCTTCGAAAACATGGAAAAACCTGAGTTGGACCCCCCCCCTTAGCTAGTTCACACATCGGGCCACAGGGCGATGCCGTGACCCCCCTTAGTAAATCCCCCAATCATCGCAACGGGGTGCTGGCCTTTCAGCCGTCCACCCAACAGAGCCCATCTGTCGCGAAGAACCGG</t>
  </si>
  <si>
    <t>GATTGTGTGTGTCTGTCTGTGGGAGGGGTCCTCGGCGACACCTCACGCGGGGCACCTTCCCCCACTGGGGCCTAACTCCCCATCTTGCTAAGATCTCTAGAAAAAATCCTAGATCGAGGTTACAGAACTAAAATCATTGATCCCGTCAGGGTTAGCCTGTCCGATATACAGTGGTAAATCATACGTGTTACTTGTGCTAGTACAACTCAGTCATAACTAAGGCTGGACGTGGTTGTCCACACTTCGCGGAGCATCTGGACGAACGGCACCCTTACTAAAGTCG</t>
  </si>
  <si>
    <t>AAAGCGACCAGTTAAGCTGGTTGCAGGACGTTTGCTCCAGGAAGCCTGGCCGAAAAACATAGTATCCTACTATCATTAGCACACTGCGCGTTTCTGTCCTCCCCTCCATCTCACTTTCATTTCGTCTTGTTCACGTCGTCCTTATTAGTTATATTTAGATAAAGGATTTAATGTAAAAAAGGCGACAGATATGCTGCCGAGCATCTTCGCTTTCGGGAACAATTTAATATAACCAGGTCCAACCATACGTCGCAGGAAAAGTATCTACCTGGCTCTCGCCTGAAACGAGGGGATCAAAAACTAAACCTGAATATAGATCGTATGGGTTGTACCCTATTAGATATGACGTTTGATTGAGCTTACGATACTTATTATTGGACAGTTGGCCATATACTGTTGTGTTATGAAATCTAAACAAAGTACCCAGTTTCACAAATAGCATTTCGAGTAATATGATCCTCATATTCATGCGAAACTTACTTGTTAAGATGTCGGCAGAAGATACGTGCTCGGATAGACACAATGACTAAAAGCGGAATAATGCGCTCGTAGTATTGAGAGTGTAAAGAGGTGAGAGGCGTTAGACGCAATACCCCTAGTGACTAAATCTTTTAAATCATAAATTCGGATCACTTTACACATTAGGACATTAGAGAGGCGCGTGCTCATACTAGATGTCTAATAAATGCCCTTGTTCGCGTGTATAAAACTTCGTTACTGTATCCAACCCAATAGGTTACTCATGTACACTGACTACCTTTGTCTATCGAGGATAAACTGCGCACGATTCATCAATGAATGTGCGACAAAAACACTGTATCCAGTGCCTGCTTCGCCCGGTACAGGTGGAGCCTTTATCACACCTTCCCGAGCCATATGCACTGCTGATTCGCTCCAGTGTACACTCAATGTGTCTGCCTCCAGGCCACGCGGCACTCCCGTCAACGAGAGCCCCTCATGTTCTTGAAAGTGTGTTATTTATTGGTCCTAAGAGTACGTTCTTGGACTTCATCGCCGGCCTTAGCCATCGGACACCAAGGAGGCCCCTTCTCTCCTCTCAGGGAGGTATGGTCAATCACGAGAACCCTAACGAGGTAGCACACCGGGCCTGATTGACTCTTTAACTTGATTGAGAGATTAGAG</t>
  </si>
  <si>
    <t>TTGCAGGACGTTTGCTCCAGGAAGCCTGGCCGAAAAACATAGTATCCTACTATCATTAGCACACTGCGCGTTTCTGTCCTCCCCTCCATCTCACTTTCATTTCGTCTTGTTCACGTCGTCCTTATTAGTTATATTTAGATAAAGGATTTAATGTAAAAAAGGCGACAGATATGCTGCCGAGCATCTTCGCTTTCGGGAACAATTTAATATAACCAGGTCCAACCATACGTCGCAGGAAAAGTATCTACCTGGCTCTCGCCTGAAACGAGGGGATCAAAAACTAAACCTGAATATAGATCGTATGGGTTGTACCCTATTAGATATGACGTTTGATTGAGCTTACGATACTTATTATTGGACAGTTGGCCATATACTGTTGTGTTATGAAATCTAAACAAAGTACCCAGTTTCACAAATAGCATTTCGAGTAATATGATCCTCATATTCATGATATAATGGAATACGCTTTGATTTTACCTTCGATCATCAGCGTTGGGATGAAATTTATTCTACTTAATGACTCCTATTCACTAACTCACGTATACAACAAAGTACCATGAGTTGGCCGCGTCTTAGTGGCCTGCCGGATGGGGAGGTTGATCTTCATCGACCTCCCGCTATACTCACTACCGGTGCTCCAGTACCTGACACTTCGCCTTGGCTTCTCTAAAGTAGTCATTGACTTTTCAATGGATATTTTTAAAGCCTACTTGCCCATTGTTGCTGTTGTTATTCTATAACCTCCTTTAATAATAGTTACTTGACTTCCATGTTTGCTAAGATTCAGTATTCATGTTTTTTTTTTTGGGTTTGGTTTGTTTGCGAACCGATGATCTTGTGTAGTTTAAAGAGCCTTGGTCCGCGGTGCCGTCGACCAGGCTTCGCTCATATCCTAATCGTTCTGGCAAGTGCCCCGATTACATCTATCGTGCCACCCATCCCCCTTGCGCCGGAGCCAATTGCCACATTGGACCTAGAGATGCTTATAAATACCCCAGCATCGTCCAATATTTACGCGCAGTTTTATTCTGTTAGTTGCTGTATGGTATTCTGTTGTTATGATGCCTATGAGTGGGTAGTGTATAACTATGTCACTTTCTTGCGTTGGTCGCGTGGTGGGCAAACTACACTCTTTCTTTAGTCCCTTCAGCTAATAGTAGACGGTTTGCCTTTTGATTTTCAATAGTAATCTAATCAGGTTGTAACATGACACAATTTGAACTACTTTACAATAGCTTTGTAGGCTGGCATTGTGTGAAGATAAATAGGAGCTGATGATGGTATAGTCTCATCCTGGATTTTTCGCTAGAACGTCCTAGCAGGAAGTCTGGCCTTCAATCTCTACTCTCTTTCCTAGGCATACTGGCGGCGGGCTCTCGGTGACTATCCGCCCCACATCACTTGCTATCTCCTACCGGCCAGCTCGCTCAAACCTCGCGGGGACCAGTGCCCTGCTATTTACCCTCAAATATTATCTCTATGGGTAGATTTCTTAGGAGGACGTTGTACGGTACCTCGGCCTTAGGCTTTGATCAGGCGGCTCCCTCACCGTGTTCGAGGCAAACACTCCTAGCAGACCCTATGAGCGCGCTTGGCGCACAGAATTAGCCTTAATAGTCCGTTCTAAAATTTTATGGACAAGACCTCGAAGGATATTTCTCAACTCATTAGATTGAGTACTTTCCTCTCGTACGTATATGAGGCCTCAACTCAAGCTTTTGGGTTTTTTTCACAAATATATTATCGCGTTACGAAACGTTAGATCAGTCAAGAAACCGTCTATTAGGGTCAGGACAGTTGTGCAGCACTACCACGCCAGGGCCAAGGGGATACCTAACGCGATGATGGCTTGGATTCTTACACGAAACGCGCAGGACACATACTACAAAAAATCAAACATAATAGGGTGACCGTGTAATTAGGCAGTCCGGCTTCGAATCGTAGATAACCTACGTAGGCCACAATGAGGGTTTCGGCATCGCTGAGAAGAAGCGTGCGTGAGCCAAATTAATTGCCCATCAGCCTGATCGGGTAACTCTGGTGCACTTTTAGCTCTACTTGGCAACGAGATTCGAGTCCCACAGATTACAGTTATGATATCACCTTGACCAGAGTTTTTCTAGTAGGGGACGGATGGCAAACAACTTGCGCTCGAGTAGGGTAGCGTGGCAGATAAAGAGAGGGTTG</t>
  </si>
  <si>
    <t>CAGGACGTTTGCTCCAGGAAGCCTGGCCGAAAAACATAGTATCCTACTATCATTAGCACACTGCGCGTTTCTGTCCTCCCCTCCATCTCACTTTCATTTCGTCTTGTTCACGTCGTCCTTATTAGTTATATTTAGATAAAGGATTTAATGTAAAAAAGGCGACAGATATGCTGCCGAGCATCTTCGCTTTCGGGAACAATTTAATATAACCAGGTCCAACCATACGTCGCAGGAAAAGTATCTACCTGGCTCTCGCCTGAAACGAGGGGATCAAAAACTAAACCTGAATATAGATCGTATGGGTTGTACCCTATTAGATATGACGTTTGATTGAGCTTACGATACTTATTATTGGACAGTTGGCCATATACTGTTGTGTTATGATATAATGGAATACGCTTTGATTTTACCTTCGATCATCAGCGTTGGGATGAAATTTATTCTACTTAATGACTCCTATTCACTAACTCACGTATGTAGTCAAATTTACTACCTTGTTATCCCCACTCGTTTCCTACTTCGAAGGCCCGATCCGGACCTTAGCTGGTTACAATATATGAGGATACAGTCCCCTGAACCTTAGAACAGGGCCGTGCGATCATAGAATACGTATAATTTAATAAGCCGTCCTTTTCCTAGAACATTAATTAGTATTGGTATACCGTTCGCTAATCGAGGAATAACACTTACCACAGACAACAAAGTACCATGAGTTGGCCGCGTCTTAGTGGCCTGCCGGATGGGGAGGTTGATCTTCATCGACCTCCCGCTATACTCACTACCGGTGCTCCAGTACCTGACACTTCGCCTTGGCTTCTCTAAAGTAGTCATTGACTTTTCAATGGATATTTTTAAAGCCTACTTGCCCATTGTTGCTGTTGTTATTCTATAACCTCCTTTAATAATAGTTACTTGACTTCCATGTTTGCTAAGATTCAGTATTCATGTTTTTTTTTTTGGGTTTGGTTTGTTTGCGAACCGATGATCTTGTGTAGTTTAAAGAGCCTTGGTCCGCGGTGCCGTCGACCAGGCTTCGCTCATATCCTAATCGTTCTGGCAAGTGCCCCGATTACATCTATCGTG</t>
  </si>
  <si>
    <t>TTGGTTTTAAGTGCTATTCGTTGGTTCTCTGTCCGAACGGTGGACTGTCTGGGGCCCATGTCGCTACCTCAGCTGACGTTCAACTCCGCCCGACTCTGTCACTTGTACGCAGCTGCTCCTCCACGCGCTGGACCCATTACCACCGCTGGAGGTGTTTATCTTGATCAATCTTGTTTGGATTTGGGTTGAGTACAGTTTGTTGGCTGTGAGACACCTTGCTTAGTCTCCTCCTGTTTACTTGATACGCCCCCAGCCCCTGATCAGCGTCGGCGCAAATCAAATAATTTTTTTTTTGATTTGTTCGACTGCATAGCCGGTGTTGGATTAGCCAATGACCCTGTGCAGTCACCATTAAGACATGGTCGGTACGGGTACTCGCCGCCTGCTGGACGGGAGCCAATACATATTAGAAGGCATAAAGGGGTAGCAGCTAGCTTAAATGGGTCATCGAGGAGTACAAGAAATCAAGAAGGGAATCAATGTATGACAAACATGAAGTATCTGTGGGGTTAAAGAGCGACAAAGGGGTGGCCTAATTCGACTACGGCACACGTCTAGCGCGCAAGGAATGTGATGGGACGTGGTGGTATTCAGTGGGACCACGGTGCAATCGTCACAGCAATGGGTAACAAGGCGGCATGCTGGGGCATCACGCAATGAAAAGGTTATATCGACTTTACACACCTGAAGTACTTATGGTACGGAGGACAAAAACTATCTAACCTCTAAAACATGTACAAGAGAACTAGTCCCACGATACCCCAGAACGGCGTCCCGTTCGAGTTGCTAAAGATCCACACTGTCTGCACAACGAGACTCAAAGAAGATG</t>
  </si>
  <si>
    <t>TTGGTTTTAAGTGCTATTCGTTGGTTCTCTGTCCGAACGGTGGACTGTCTGGGGCCCATGTCGCTACCTCAGCTGACGTTCAACTCCGCCCGACTCTGTCACTTGTACGCAGCTGCTCCTCCACGCGCTGGACCCATTACCACCGCTGGAGGTGTTTATCTTGATCAATCTTGTTTGGATTTGGGTTGAGTACAGTTTGTTGGCTGTGAGACACCTTGCTTAGTCTCCTCCTGTTTACTTGATACGCCCCCAGCCCCTGATCAGCGTCGGCGCAAATCAAATAATTTTTTTTTTGATTTGTTCGACTGCATAGCCGGTGTTGGATTAGCCAATGACCCTGTGCAGTCACCATTAAGACATGGTCGGTACGGGTACTCGCCGCCTGCTGATCGCGGCGCAGCTGGAGGCACATGTTCGCTCAACGGCTGGGATTATTTTTAGGGACGGTTGACGGCTCAAGTTAGGAACAGCATTCATCTGACGAACTGGGGACTCCGATTATCACGTCTTGATTTTGAAGAGAGACAAGGGAAAAAGAAGAGCTGTTTTGTTGTGGGTAACAAGGCGGCATGCTGGGGCATCACGCAATGAAAAGGTTATATCGACTTTACACACCTGAAGTACTTATGGTACGGAGGACAAAAACTATCTAACCTCTAAAACATGTACAAGAGAACTAGTCCCACGATACCCCAGAACGGCGTCCCGTTCGAGTTGCTAAAGATCCACACTGTCTGCACAACGAGACTCAAAGAAGATG</t>
  </si>
  <si>
    <t>GACAAACGACAGAAAAACGTTCCTGGTTGGTTCACACTTCCATAGTTTAATGCATTCATAAAGCCCCAGCCCCTGATCAGCGTCGGCGCAAATCAAATAATTTTTTTTTTGATTTGTTCGACTGCATAGCCGGTGTTGGATTAGCCAATGACCCTGTGCAGTCACCATTAAGACATGGTCGGTACGGGTACTCGCCGCCTGCTGATTTTTTTTTTCCCTCATGTCAGTTCAAGGTAACGCAGTCCGGTACGTGGCGTCATGATGCATCGCCTCCCACGTCCAGTCGTACAGCGCACGTTTCAGTGTTCTCTCCATCGGGGTACACGCCGTAGTAATATGGACGGGAGCCAATACATATTAGAAGGCATAAAGGGGTAGCAGCTAGCTTAAATGGGTCATCGAGGAGTACAAGAAATCAAGAAGGGAATCAATATCGCGGCGCAGCTGGAGGCACATGTTCGCTCAACGGCTGGGATTATTTTTAGGGACGGTTGACGGCTCAAGTTAGGAACAGCATTCATCTGACGAACTGGGGACTCCGATTATCACGTCTTGATTTTGAAGAGAGACAAGGGAAAAAGAAGAGCTGTTTTGTTGTAATAAACGTTCCGACCTCCATGCCGATGCACGGGGGGTCTAGCTGGGTAACAAGGCGGCATGCTGGGGCATCACGCAATGAAAAGGTTATATCGACTTTACACACCTGAAGTACTTATGGTACGGAGGACAAAAACTATCTAACCTCTAAAACATGTACAAGAGAACTAGTCCCACGATACCCCAGAACGGCGTCCCGTTCGAGTTGCTAAAGATCCACACTGTCTGCACAACGAGACTCAAAGAAGATGTCTGTCTCCATCAAGGATTCGCAG</t>
  </si>
  <si>
    <t>AAACGACAGAAAAACGTTCCTGGTTGGTTCACACTTCCATAGTTTAATGCATTCATAAAGCCCCAGCCCCTGATCAGCGTCGGCGCAAATCAAATAATTTTTTTTTTGATTTGTTCGACTGCATAGCCGGTGTTGGATTAGCCAATGACCCTGTGCAGTCACCATTAAGACATGGTCGGTACGGGTACTCGCCGCCTGCTGATCGCGGCGCAGCTGGAGGCACATGTTCGCTCAACGGCTGGGATTATTTTTAGGGACGGTTGACGGCTCAAGTTAGGAACAGCATTCATCTGACGAACTGGGGACTCCGATTATCACGTCTTGATTTTGAAGAGAGACAAGGGAAAAAGAAGAGCTGTTTTGTTGTGGGTAACAAGGCGGCATGCTGGGGCATCACGCAATGAAAAGGTTATATCGACTTTACACACCTGAAGTACTTATGGTACGGAGGACAAAAACTATCTAACCTCTAAAACATGTACAAGAGAACTAGTCCCACGATACCCCAGAACGGCGTCCCGTTCGAGTTGCTAAAGATCCACACTGTCTGCACAACGAGACTCAAAGAAGATG</t>
  </si>
  <si>
    <t>ACTAACTATTAATTTACTAGTTATTAATTCTTATCTAAACTTGTCCAGGCTCTTTTTCAAAGCAACTATTGCCCGACCTGGATAGACACAAATTCACATTTTCGCTTACGGTCGTAAGTATTTACACGCTCTACTCGGTAATTCTCATGTTTTGAGCGATCTTAATAAGTCCTGATGCAATTTCTTTTTGAGACATGGACAACTAACAATTATAGACCAGTTTACGTAGTACAGAGACTATTGAGCGCCCTCAGATTATTTCTATAGTCAGGCCAAATGCAATAATCACCGTATGATACTTCGCACCCTCGAAAGACCACAGGAATCAGTGAGAAAGGAGAACGGACGGAGAAAACAGTGCGTATCGAAATAACGCGGTTATTCACACACGCGCAGCCCTACAAGGATGCAATGAGCAAGTTTTGAGTTAGCGATTACAGCGCCCGAAGAATGAACTGGGAACAAAGTAAAAGATGATTTAAAACGAACGAGAAAAACCTGCGGATACATCAATACTCAATTGTAGTAGAGAATGGCAAGCATCAGCCCTCAGCTTCACACTGTTATCGCACGCTGAAGTAACCTCGAATTATAAGCGGGAACTATGCAAAGGCTGTCTATTCCGTGCGTCTGACTTTATACACAATTACCTGTGTCATGCTGGGGGCAAGACGGGTAGGTAATAGTGGCGGCATTTAATAGTTGTCTGCTTTAGGCAATGAGGCATTGCAAACCTTTTGACAAGGACAGGCGTAAAAACTGTTGATAACGATGCGAGGAGCGGAATTAAGCCAAGATGACTTCGTCGGACCCCTGTGTAACGAAGAGGGAGTGGCAAAAGGAAGGGAACAGTAGGAGGTGGGATGAACACACACGGAAGGTCGAACCGGGTAATCTGCCTTGATCCGACGCCGCCTGTCAAGTGACATGTCGAGTCAATTTCTGCTCAGAAGGGACCGACGAGGTCGCTGGCTGATATCATCCCCGCCGTAGAGGCCCCGGGAGCTGTCCGGGATTCCCCGGTGGATAGGGAGGACTGCTCCAAAGTGGACACTCTAAGTTATACAAATGCCAGCAACTGGTCTAGGGACCACTAAGTAGCGGGATCAACACAATTTTTTGATCTTTGTTTGCGAATATTGTAACTAAGTAAACTATAATTTATAAAAGCTCGGGCACTAAGCCGGTCGCTGGTCCAGAACCTTTCGATCTGGCAGACTGGTCCCCGTTGGGCCATGTTTAGGATCGACTACTTTGCTGCAACCGGCTTGGTCTAATTGTTCAGACCAACCCTTTCTGATATTGCAACTCCCATCATGGTTTTAAATCTCGCCAAGGTTACCGCGTTCCCCGTCGACTATTTATTTTTCTACCGCCTTAGTGGTGCCGCGTCATCTGGCACTTGTTGTGTTCGATACTACTGTGGCCTATGCGGGTTCTTCTGCTAGCACCCTCGAGGTAAGTGACCGGTTGACAGCTTAACTAGATCGAGGACCTGACGAATCACAGAATCCCCTCAAGATGGGATCCCTCATGTTTTTTATTTCGAATTTAACCGACAGGATTAAATCGTTGGAAGGGCGGCGAGTGAAAAACTAAGTGACGTTGTGATGAGCCGAAGGTAGGTGCTAGGGTTGGTGCGGATGATCGATCCCCATCCGTTGCACAGATCAAGGGAGATAAATTGCCCTTGCTAGGTAGGGCCTTGACACGCAGAATGGGCTTACCTAATCCGGGGTATAGACCACATACTACATCTTGATATATAATCCCTCTGACCATTATTTCCCTGTGAGTGCAAGACGGATGGCTACGTAAGTTCCATTGATGCTATGCTTATCGTCGCTATTCTGCTCCCGCCGCCCTCTTTCCTTCAGCGTGTAAAATCCTCATTTCGCTCATAGTGTTTCGTTATACGGCTGGTGGGAGAACGAAGCCCGTAAACCTTTACAGGTTTCCCTGTTTGAACCGGAGAGTGTATTTAGACTGGACATCAGCATGTAAATCATAAACTTGCATTTGAAATGAAACAAATCATCAAATCAACATCTCGCGCGGTATGTATTATTAATAGTCATCATTGTTCACCGCATAATCAACTGGCGAATTTCTTGTGATTCAGAAAGTAAGCCGTGCAGTGGTCAGCATCGTACTCCAGTGTATCGGGGGCTTTAACTAAGTG</t>
  </si>
  <si>
    <t>AATTATAAGCGGGAACTATGCAAAGGCTGTCTATTCCGTGCGTCTGACTTTATACACAATTACCTGTGTCATGCTGGGGGCAAGACGGGTAGGTAATAGTGGCGGCATTTAATAGTTGTCTGCTTTAGGCAATGAGGCATTGCAAACCTTTTGACAAGGACAGGCGTAAAAACTGTTGATAACGATGCGAGGAGCGGAATTAAGCCAAGATGACTTCGTCGGACCCCTGTGTAACGAAGAGGGAGTGGCAAAAGGAAGGGAACAGTAGGAGGTGGGATGACCGCGTTCCCCGTCGACTATTTATTTTTCTACCGCCTTAGTGGTGCCGCGTCATCTGGCACTTGTTGTGTTCGATACTACTGTGGCCTATGCGGGTTCTTCTGCTAGCACCCTCGAGGTAAGTGACCGGTTGACAGCTTAACTAGATCGAGGACCTGACGAATCACAGAATCCCCTCAAGATGGGATCCCTCATGTTTTTTATTTCGAATTTAACCGACAGGATTAAATCGTTGGAAGGGCGGCGAGTGAAAAACTAAGTGACGTTGTGATGAGCTCAAAATCTTAGAGTCAGGCCATTACCCCGCTGTTTCTGGGCGTCGCAAATGTATGAACTG</t>
  </si>
  <si>
    <t>TAAATTCCATAAGTTTTTCAACAGATACAGACTGGCTGGATGCACCAAGGTTCTTGATAACGAGCTTTTGAAATTAAGCCGCCGTGGATTTGATCTTCGTGAATGCTTAAGTTCGGTTAATAACCGAATATAGTCTGCTTCCAATTATGCATCGCTTTCTTTTGAACAATGATTGGTCTTTACAGTTAGGGCCCCAGTGCCTATTCGTTATTCGACAATCACCCAAACGTGAGCGTGCTCGACGCATTCTTACCCGCGTAGGGGAGGTCGCTAAGGCAATAACGAAGTGTTCAGCACGTTCGCGCACGAACTTGAAGAGAGACAAGCTCAACAACATACTCCGTGCTATCGATCCTTCCCCTATTTGAAACCTCTTCGTCCGATCTTGGTGATGCAATCGCCCCTCATCACCATATCGATCCAACCTTAAATCCCTCACTTCCAGCTCCTCCATCCCCATGCACGCATAAGATAAAGTGAGGTTCACTGCCCCGACTTTAGACCGGCGAGAGGCTACAACAACCTTACATGCCGAGCGGATTCATCCCTATGGGTCTACCTCCAGGAATGGTCCTGACGAAATGCCTGACCTTAAGTGCGATGTTAGCCTCCCATTTCCCTCACATTTTTCCTCCCCTCCAGCAATTCTCTCCACGGTAGACTTTACGCCTTCTAACGAGGAAAGGAGAGAGAGGGGGTGCGTCAGAAGGTAGAACTGATTCCCATCGGACGCCGAATCCGATCGTCACCCGAGAAATCCTATGAACAGTGGGTTTCCCGATGAATAAAGTGAAAATACTGATATCTATGCAAGACGATGGTAATTCGGTTACGGTACTATTTAGCAAATAAACCCCCCCAAACACAACAACCTCTCTTTACACTTAGCACCATACAAAACACTGACCTTACTTGTAATACCTATTTATTCCCATAGATTAGTAGCCAAATATACTGTAGGAGGGTGATCAATATACCAACAAAAACCACTGCGTAGGGCAGTAAGGAGTAATACCACACTTATCGTAAGCTATACCGAAGTTCGCCAAGGTTGTGAGGTCGGGGGTAAAGTGCCAGCAGACAAATTTCTCTTCGTGGGGAGGTTCGCTCGGAGCAATGGGAGCACGTATTAGGGGTGCCACGAATAAAACCGCAATGAAAAAGAGGGCAGAGAGCGAAGGACTGACTAAGGCAAACGAAAGAGCACAGTAAAGCGAAACCTGCGAAGCGCCCATATGAAGAATTTTGACAGGGGACATAAGGCAGCTGAAACTCCGTTGCATGCAATTGAGTATAGAACTGTATCATTGCCTTTCGGCGATTTTGTCAAAGAGGTGTCGAGGTGCCTGCAAAAAGGTAGTCTCCTG</t>
  </si>
  <si>
    <t>TTTGTGGTGACGCCGTTCTACTTAATTTGGAGCTTTAGTTTGTGAGATTGTCGTATATGCTGATATAAAAAAAAATGTAAAATCTTGTACATTCAACTAAGGATCTCATTGTGTAACTATGTCGGTATAGTTATCGATATTATACTCCATTTACCATCTTACTAAACGTCAAAATTCGGGTATAGCTCTCGATTGTATTCTATTCCCCTGTCTGCCCAGATCCTCTGTCGACCAAACATGCTCATTCGAAACACCGCGCCAACCTATGGGGTTAGCAGTTTCGTGATCCTAGTGTTTGGCGTGCTCGACGCATTCTTACCCGCGTAGGGGAGGTCGCTAAGGCAATAACGAAGTGTTCAGCACGTTCGCGCACGAACTTGAAGAGAGACAAGCTCAACAACATACTCCGTGCTATCGATCCTTCCCCTATTTGAATGCAGGACCCCTCGACAAGTACTTGCTCCGTTCTTCATTACGCACTTATGAACTGAAATAAGAGGGCTTCGCGACGTCCGTCGGTCCTCCATACGTGATGCATCCCTGATGACTTGGAGGTGATATAAGGAAAAGTAGAATGTGTTCACTAAAGAAAAGTTTTATGGGTTGTATATCTTTACTCAGATCCAGGGGGCGCTGCCAGTGTCAAGCAGGTCAG</t>
  </si>
  <si>
    <t>ATGTACCACTCCCGGCTAAACAGAGTTCGCATTCATCGCTCCATCCATCTTTTATCCCTAGTTATCTTTGAGTTTTCGTCGGAGGGATTCATAACAACTGTTATCGTAGGTCTAATGGGATTTCCGCTTTACCAACGCTATCGATGTTCCTATACTTTGGTCCATGGACTTCTTATGTCATTCCCAGAAGCTCAAGCTACCATCTACGTGGATCAAATAAAGATTGGTCAGAGAAATGATATACGGACGCGTTCCGCTCCCAGTTTCGTGTGCGGCTGATCCTCCCCCCTCTCGCTGCTGAGCGCAATACCAGCGCTCCAGGCGTGCTCGACGCATTCTTACCCGCGTAGGGGAGGTCGCTAAGGCAATAACGAAGTGTTCAGCACGTTCGCGCACGAACTTGAAGAGAGACAAGCTCAACAACATACTCCGTGCTATCGATCCTTCCCCTATTTGAATGCAGGACCCCTCGACAAGTACTTGCTCCGTTCTTCATTACGCACTTATGAACTGAAATAAGAGGGCTTCGCGACGTCCGTCGGTCCTCCATACGTGATG</t>
  </si>
  <si>
    <t>TCCATCTTATTACGATATTTCACTGTTTCATAGTGCTGTTGTATCTTATTTGTTACTGGATAAGGATTATGAGGTGCATAAAAACGTAAATTAGCAAAATACATCATTATAAATGATTCATACAGATCAGCGTATTGCTTGACTAGACTTGAAGCAAGCGCAACCGGCCCTAGACAAAATTATTTTCGTGCCATCCCTCTTTGGCTGTCGTCAGAGTGTCGCTCTGTACTCGCATCGGCTAGTCCAGTCCTATTACAAGGTTATCCCCTCCGTTGACCTTCTTCTTAGTACTACCGAAATTAAACAAAGACCATGAATTTTGCAGGGAGGGGAAATCGGCTCATAAATAATAGAAGGGGATATATTTTTTCTGAGGTTCATATGAATAGTCTGAAGTCGGTGTCAGCCCTTCTCTCTTCTAGATAGCCAACCATTGCTATTCATATCTTGGTCTTATAGACAATTGAAGAATCCCATGTGTGTGATATCTCCACTTAGCTGGTAATAAGCTAGTCTACAAGCAATGCTGTCTGCATTCAACTGAGTAGACCTTTCCGTTTCAACCTTTCCCATCCACACTTGGTATGCTACCTAAGCTTCAGCCTAACGAGAATTGTCTGCCATTTCACACAATTATAGGGGAGACTGGGCGAGACAACGACTCCTTAGCAGCATGAGACAATCAATTCAACCGGTTATCGGTTGGAAACTTAAAAAGTAAAATGGCCCGGTGGAGTTTTCGGAACGAGCGGACGTGGCGCTAAATCTGATGGGTTATACGATCCCCACCGTATTGAAGGTTCCATTATAGATTGACATAAGTATAAGTACCTGTATGCCTTATAAACAAGTCCTAATAAAAAAATTAATTAAGAGTGTTATAATCCCGTTTATATTCACTTGCTCTCTGCTACACGCCTGAGTCTACTGCATGGCGTGTAATCGATCATCAATTGTACTCCCCGGCCGTGTTCAAGTGCCAACCAACAAAAAAACGATAGCTAATGAGTCGAATGAGTTCGTAAATGAAACCGTGAGGTAAAAGGAAAGAGGGAAAGTAGATGAGCAGGGAAGAGCAAAACAAAAAACGCATAGATGATGAGGAAGTTCAAATAATGGTAGCTGCCGAGAATTGTAGGAGATACGGACTAAGAACGGGGTTCGGCCGTAGTTTTTTCATAGAAATGCATGAGCCGTCATGGATATATACCACCGTTATGCCCGTATTCCCTGGCGACTCTCTAGACACTTACAGGAGACAAATTTCGTTTTAATTCAACATTTACATTCTGTAACCCTACACAATTACCCAATAATCACTAAGAACATTTTAGGGAAGTGACCTGTATATAATTATCGATTTATAAATTAGGATAGGG</t>
  </si>
  <si>
    <t>CTATTTGTGTATGCTACCCGTTCAGATTATGTCGTTCCTCTACCTGTAGAACTCCGCATACATATCTTATAGAAATTCTTGTAAACACTTCATAGGCGGGGTAATAGCGACTGGAACCCCATTTTCATCACACATCCTATTTACCATATCCTATAATTCCCAGTATAACCTGATATCTTATATTCATGACATCAATCACCATATAGGCGAATATAAGGAGTCGTGGACAAATTGTGCACCATGTCAAAAATATTTTGCCGACTGGTCCATTACTTGCTTGTACTCTTACGTCCTATAAGGCGTCGATAGAACAACTCTATCTTATCTTGGGTCCGTATCAACTAATTACATAAAAACCTTAAAACTTGATTAATCATGAATCGCACTGTGTCACAGAAACTACTACTCGCCAACGCTACCTGATGTACGAGAAAATACAAAACAACATGTACGTCGCCTGTATAGACTCGTCGGACAGAAGGCGTAACAGCGGTCTATTAAAACTCAGCTACTGGTACTCACAAGCAGGCAATATGTCAAGAAAAAAACTACTTTCAAAAATTAACAATCCCATTCGGTGGGCAGGCCCCTCTTCCTCAGCGCCAATCTAATCGTGCAAACGGGTGTCGACCCACCACCCCGTAGTGATCGGGGCAATCACTCACTGCTCTTATTTTCGTGCCATCCCTCTTTGGCTGTCGTCAGAGTGTCGCTCTGTACTCGCATCGGCTAGTCCAGTCCTATTACAAGGTTATCCCCTCCGTTGACCTTCTTCTTAGTACTACCGAAATTAAACAAAGACCATGAATTTTGCAGGGAGGGGAAATCGGCTCATAAATAATAGAAGGGGATATATAAGTAAGCAAACAATACCTCTATCTCCAAAAAATCAACTAATGAATTTTATATGAACGTATTTGGTCTTACCATCGGTTATCTTCGTCTACTCTATAATGCCAGACCCACAAATTTTTTCTGAGGTTCATATGAATAGTCTGAAGTCGGTGTCAGCCCTTCTCTCTTCTAGATAGCCAACCATTGCTATTCATATCTTGGTCTTATAGACAATTGAAGAATCCCATGTGTGTGATATCTCCACTTAGCTGGTAATAAGCTAGTCTACAAGCAATGCTGTCTGCATTCAACTGAGTAGACCTTTCCGTTTCAACCTTTCCCATCCACACTTGGTATGCTACCTAAGCTTCAGCCTAACGAGAATTGTCTGCCATTTCACACAATTTTTCGGAACGAGCGGACGTGGCGCTAAATCTGATGGGTTATACGATCCCCACCGTATTGAAGGTTCCATTATAGATTGACATAAGTATAAGTACCTGTATGCCTTATAAACAAGTCCTAATAAAAAAATTAATTAAGAGTGTTATAATCCCGTTTATATTCACTTGCTCTCTGCTACACGCCTGAGTCTACTGCATGGCGTGTAATCGATCATCAATTGTACTCCCCGGCCGTGTTCAAGTGCCAACCAACAAAAAAACGATAGCTAATGAGTCGAATGAGTTCGTAAATGAAACCGTGAGGTAAAAGGAAAGAGGGAAAGTAGATGAGCAGGGAAGAGCAAAACAAAAAACGCATAGATGATGAGGAAGTTCAAATAATGGTAGCTGCCGAGAATTGTAGGAGATACGGACTAAGAACGGGGTTCGGCCGTAGTTTTTTCATAGAAATGCATGAGCCGTCATGGATATATACCACCGTTATGCCCGTATTCCCTGGCGACTCTCTAGACACTTACAGGAGACAAATTTCGTTTTAATTCAACATTTACATTCTGTAACCCTACACAATTACCCAATAATCACTAAGAACATTTTAGGGAAGTGACCTGTATATAATTATCG</t>
  </si>
  <si>
    <t>ATTGGTATTAGAATACAAGAGGTTGTTCCACATCATTAGTGTGTACGATGACTACCGGTGATCGAATAAGGAAGTCTTTTTGTGTATCATAGGCTTGACATTAATTATTGGTGGGAATTAATTGGTTAATAGGATAACATGAGATACGTGACGTGGCTGCCTGTAACTACCTGTGCCATGAACATGTCAAACCACTAGAAAGAGGAAAGTAGGTGGACCAAAGGACTTTTACTCGTACGTTCTGATAAATCTCTCGGATTTTATTTTCGTGCCATCCCTCTTTGGCTGTCGTCAGAGTGTCGCTCTGTACTCGCATCGGCTAGTCCAGTCCTATTACAAGGTTATCCCCTCCGTTGACCTTCTTCTTAGTACTACCGAAATTAAACAAAGACCATGAATTTTGCAGGGAGGGGAAATCGGCTCATAAATAATAGAAGGGGATATATAAGTAAGCAAACAATACCTCTATCTCCAAAAAATCAACTAATGAATTTTATATGAACGTATTTGGTCTTACCATCGGTTATCTTCGTCTACTCTATAATGCCAGACCCACAAATTTTTTCTGAGGTTCATATGAATAGTCTGAAGTCGGTGTCAGCCCTTCTCTCTTCTAGATAGCCAACCATTGCTATTCATATCTTGGTCTTATAGACAATTGAAGAATCCCATGTGTGTGATATCTCCACTTAGCTGGTAATAAGCTAGTCTACAAGCAATGCTGTCTGCATTCAACTGAGTAGACCTTTCCGTTTCAACCTTTCCCATCCACACTTGGTATGCTACCTAAGCTTCAGCCTAACGAGAATTGTCTGCCATTTCACACAATTATAGGGGAGACTGGGCGAGACAACGACTCCTTAGCAGCATGAGACAATCAATTCAACCGGTTATCGGTTGGAAACTTAAAAAGTAAAATGGCCCGGTGGAGTTTTCGGAACGAGCGGACGTGGCGCTAAATCTGATGGGTTATACGATCCCCACCGTATTGAAGGTTCCATTATAGATTGACATAAGTATAAGTACCTGTATGCCTTATAAACAAGTCCTAATAAAAAAATTAATTAAGAGTGTTATAATCCCGTTTATATTCACTTGCTCTCTGCTACACGCCTGAGTCTACTGCATGGCGTGTAATCGATCATCAATTGTACTCCAACATGGCAGTTATGAAGCTTCAAGCTAATGGAATAAGATGCGGATGTTGTATGGTTGTTAAGTTGTCATATTAACTTATTCATATAAAGATTTGATATTATTATAGGACGGAAAAAACGGGATCTATACTCGCAATAGTGGTGGAAAGAAGTGATAACTGAAGATCGTGGATAGGATGTATACATGCTACAGAATAAAAAATATTTTACGTGCGCTTGCTAGACGTGTGGCCGACTGAACTAGGGGGTAATTCTGAGTTAACCTAAAATGGTGAGAGAAGGAGTCCCGATATTATTCGAGTCAGATCAAGCCCGGCCGTGTTCAAGTGCCAACCAACAAAAAAACGATAGCTAATGAGTCGAATGAGTTCGTAAATGAAACCGTGAGGTAAAAGGAAAGAGGGAAAGTAGATGAGCAGGGAAGAGCAAAACAAAAAACGCATAGATGATGAGGAAGTTCAAATAATGGTAGCTGCCGAGAATTGTAGGAGATACGGACTAAGAACGGGGTTCGGCCGTAGTTTTTTCATAGAAATGCATGAGCCGTCATGGATATATACCACCGTTATGCCCGTATTCCCTGGCGACTCTCTAGACACTTACAGGAGACAAATTTCGTTTTAATTCAACATTTACATTCTGTAACCCTACACAATTACCCAATAATCACTAAGAACATTTTAGGGAAGTGACCTGTATATAATTATCGATTTATAAATTAGGATAGGGTTAATATGTAACTAATAGCACGCAGTAAATTGGATCGCCTACTCCCAACATTGAAGTTTGAACTAATACACTTTTTG</t>
  </si>
  <si>
    <t>ATAGAGCACAAAACATTCGATCTTTACATAACCTAACTCAGTATAACTTGAAGCTACGATATCTCGTCAAACAACGTAAAAAATTTCGTCTATGGCGGGATCATCAACTTCAAAGCGGCTAGGCTAAGCGGATACTAATTTTAAAGAAACTATGAATAGCTAATCCAAGCCAAAGCTTCAAATTATCGTATTGCTACCTAGACCTATACCTAATATTTAGTTACTTAGTAAGTTCGTACTCTTCTAGTAGCAATCTGAAGAGTTTTTACTAACACATGGCGAATCATACTCTGATGGATTAATAGCCAAGTCTGAGCAAGATAAGATAAGACTGTAATGCACTCGTACTAAGTCTGTTTTTATGAAGGCTGCAGAAGCACTTGTTCCTCTCCTGTGACACCACACTCGAAAAAATGATCTTGACGTCTAAATCGTATTATTTTCGTGCCATCCCTCTTTGGCTGTCGTCAGAGTGTCGCTCTGTACTCGCATCGGCTAGTCCAGTCCTATTACAAGGTTATCCCCTCCGTTGACCTTCTTCTTAGTACTACCGAAATTAAACAAAGACCATGAATTTTGCAGGGAGGGGAAATCGGCTCATAAATAATAGAAGGGGATATATAAGTAAGCAAACAATACCTCTATCTCCAAAAAATCAACTAATGAATTTTATATGAACGTATTTGGTCTTACCATCGGTTATCTTCGTCTACTCTATAATGCCAGACCCACAAATTTTTTCTGAGGTTCATATGAATAGTCTGAAGTCGGTGTCAGCCCTTCTCTCTTCTAGATAGCCAACCATTGCTATTCATATCTTGGTCTTATAGACAATTGAAGAATCCCATGTGTGTGATATCTCCACTTAGCTGGTAATAAGCTAGTCTACAAGCAATGCTGTCTGCATTCAACTGAGTAGACCTTTCCGTTTCAACCTTTCCCATCCACACTTGGTATGCTACCTAAGCTTCAGCCTAACGAGAATTGTCTGCCATTTCACACAATTATAGGGGAGACTGGGCGAGACAACGACTCCTTAGCAGCATGAGACAATCAATTCAACCGGTTATCGGTTGGAAACTTAAAAAGTAAAATGGCCCGGTGGAGTTTTCGGAACGAGCGGACGTGGCGCTAAATCTGATGGGTTATACGATCCCCACCGTATTGAAGGTTCCATTATAGATTGACATAAGTATAAGTACCTGTATGCCTTATAAACAAGTCCTAATAAAAAAATTAATTAAGAGTGTTATAATCCCGTTTATATTCACTTGCTCTCTGCTACACGCCTGAGTCTACTGCATGGCGTGTAATCGATCATCAATTGTACTCCCCGGCCGTGTTCAAGTGCCAACCAACAAAAAAACGATAGCTAATGAGTCGAATGAGTTCGTAAATGAAACCGTGAGGTAAAAGGAAAGAGGGAAAGTAGATGAGCAGGGAAGAGCAAAACAAAAAACGCATAGATGATGAGGAAGTTCAAATAATGGTAGCTGCCGAGAATTGTAGGAGATACGGACTAAGAACGGGGTTCGGCCGTAGTTTTTTCATAGAAATGCATGAGCCGTCATGGATATATACCACCGTTATGCCCGTATTCCCTGGCGACTCTCTAGACACTTACAGGAGACAAATTTCGTTTTAATTCAACATTTACATTCTGTAACCCTACACAATTACCCAATAATCACTAAGAACATTTTAGGGAAGTGACCTG</t>
  </si>
  <si>
    <t>CTGTCTGTGAATTGATGATTAATGTGAATCTGTCAGTGATCTCTGTATCATGTTCTAAGCAAAAATCAGAAAATTGTTATTTTTAACTTCACGCGCACCCTTTTGTTACCTCCCTCTGGGCTTCTCTTCTGTCATCTCTTAAATACGACTCTCTTAAACTATATTTCTATCCATTGATTAGACTTTGTATTTATAGAAGGGATGCGCGAAACAAGAGAGTTCGTGCATAAGCGATGGGATTGTGGGTGACTTTAGCCATAGCATTTTTTTTCTTTTCTATCGGAATCTCTGTCTGCATCTAACTAGTCGCCGTTATGACGTGGCATCCGAATACTGAGCCCAGTTGTTTGTTGAGGCTGTACCTAAAATATGTTAAAATCTTGGCTAAACACTTAACGTGTTATTCTATTTGTCAGTGGTCGCCAGACGAGTTAAAAAGAAAAGCGCATTAAATTGTAGCCAGCTTCGCAGCAGCTCCACAGTTAGGCTACAACTGGAGATAACACGACAGGCGCGCAGGAGTCTGGGCAAGAATCACTCATACTGGGATACAAACTACAAAAAATCTTACCGTCTATTATTAACTTTATCAAATTAGCTTTCTCCCTTTTCCATCTTGGGAGCGGATGATTGGGTGTCAGACGTTGTGTAATCGGGACTAAGGTGACCAACGTGATCCTCTATGAATACTCGATTGGCGACAATTATATTACCATTCTTAATTTCCATAATAACTCTACGATATTATGCACTAGAGCTATGCTTGTTTAGACTATATAGATGTGTAAAACTAGAATCCGTCACGTGGTACCTGTAGTTCACGTTACTACCTGAAGGTTGGATTATACCTAAACGCCTGGTTTCTTATAATTCCTTGTAACGGTTATAAGCTTTAAAATTCCTTGCCACGTTCAAATTAATACTTATCTACTGTTTTTCTAGTACATGCATCGGATCCTCTAAATGTGCATGCAAAAGAAATTTATTGGGAAGATCCTGATAACTGTGGGTCGTATTATTATCGGTCTTGTAGTTGTTGTCAATTTGATAGCTTTGAGTCCCTCTACTTTCGTTTACGTTTTCGTAGTTGAGTGTTTAGTCTGTCGGTATGTTTTCAGAGGACGAGGTCATTAAATAAGATTCACGTTCAGTACTGTTTAATGTTAGTGTACACATGTCTAATTGTTTTATTATATGTCTTTTTACTGTTATAAATTTGAAGCTTGGGGATTTTTGTACCTAAGTGGACTTATTCATTGACCTTGACGTAGGCTTGGCTGGAAATTTGATCAGATGAACATAGTACTAGTATCCTTTCTTGTCAGGAGTATCAGCAAGTACTTGTATCCACATTAGTGGATACCTATACTTGCTTGGGGTCAAGGCACCTGTCTTAGCGAGATTTTTAGACAAACAATCTCAGAAAGTATAATTATAGTCAAAATTCTTAACTATTTACGATTATATACCTTTGTTAGAAGTTCACGTATCTACACCTCCTATGACTACTTTTTTGACGAAGTTACCGACCTAGTTGTTTTAGTAACTATCACCGTTCCTCCCTACACTCCCCCCCTCTTGACTTTGTACTTCTGGCGAACTACCCCGTAGATCAAACAAGTTATCTCGATGTCTTTGTCCCGCTTTCTACGTCTTGCCCGCCTCCTCGCCATACTACTTTACGGAATATGTCGTAATCAAGATTATCAAACCACCAGGCATCCTTTTCCCCATGGCTAATATCATCGCTGCTATCCAAGCTCTATTCAGAATTTTGCTCCACGACTTATATCAATGATCGGGTTATCCCCCTATGCTCTCCGTTACTCTATGTTTCTTTCCTTTTATACGACGTAGTGAACTAAGATGATTGGTGACTCTGTGATCCAATTAATTCACAAAGCTCCATAGGAGTTATATG</t>
  </si>
  <si>
    <t>TCGGGACTAAGGTGACCAACGTGATCCTCTATGAATACTCGATTGGCGACAATTATATTACCAATGTGTAAAACTAGAATCCGTCACGTGGTACCTGTAGTTCACGTTACTACCTGAAGGTTGGATGGCATTTGGCGTCTTTGAAAAAGTTATACCTAAACGCCTGGTTTCTTATAATTCCTTGTAACGGTTATAAGCTTTAAAATTCCTTGCCACGTTCAAATTAATACTTATCTACTGTTTTTCTAGTACATGCATCGGATCCTCTAAATGTGCATGCAAAAGAAAGTTAAGCAAAGATCTCCGGATAATGAGTATAGCAAATAAATAATTCGATGGACGAGCAATGGACCTGTAGTTTATTGGGAAGATCCTGATAACTGTGGGTCGTATTATTATCGG</t>
  </si>
  <si>
    <t>CTCTTGTATTCGGACCTAATTCTGTATAACGCTATGAGGAATTTATCCATGGCTTTGAGTTCTACAATCTCATAATTTTTACGGCCAAATTCCTTTAAATCTTCTTCTCCGCTCTACTTAATTATGGTCTAACAAAGGAGCAATGCAAGAATTTTAAATGGTTTCTCCAAATTCACAATTCTTATATCTCGATAATGACATATTTGATTGGTATTTTGAACGTTTTAATAGTTCTTAATTTCCATAATAACTCTACGATATTATGCACTAGAGCTATGCTTGTTTAGACTATATAGATGTGTAAAACTAGAATCCGTCACGTGGTACCTGTAGTTCACGTTACTACCTGAAGGTTGGATTATACCTAAACGCCTGGTTTCTTATAATTCCTTGTAACGGTTATAAGCTTTAAAATTCCTTGCCACGTTCAAATTAATACTTATCTACTGTTTTTCTAGTACATGCATCGGATCCTCTAAATGTGCATGCAAAAGAAATTTATTGGGAAGATCCTGATAACTGTGGGTCGTATTATTATCGGTCTTGTAGTTGTTGTCAATTTGATAGCTTTGAGTCCCTCTACTTTCGTTTACGTTTTCGTAGTTGAGTGTTTAGTCTGTCGGTATGTTTTCAGAGGACGAGGTCATTAAATAAGATTCACGTTCAGTACTGTTTAATGTTAGTGTACACATGTCTAATTGTTTTATTATATGTCTTTTTACTGTTATAAATTTGAAGCTTGGGGATTTTTGTACCTAAGTGGACTTATTCATTGACCTTGACGTAGGCTTGGCTGGAAATTTGATCAGATGAACATAGTACTAGTATCCTTTCTTGTCAGGAGTATCAGCAAGTACTTGTATCCACATTAGTGGATACCTATACTTGCTTGGGGTCAAGGCACCTGTCTTAGCGAGATTTTTAGACAAACAATCTCAGAAAGTATAATTATAGTCAAAATTCTTAACTATTTACGATTATATACCTTTGTTAGAAGTTCACG</t>
  </si>
  <si>
    <t>CTCCGCTTCCCCTGCGCCAAAGACATAGGGATGTTGAGATGCGTCATGCTTTTCTTGTACTATGCCTAGTTATGCGGATGCCCCCTTGAAAGAGAGAGATTTCGCGCAATCAGGACAATCTCGTGGCCTTCCTTTCTACGACCGTAGCCTCCCCCCCAGCAGCATGCGGTAATCCTTTGCGTTTGAGAGGGGAATCTAGGACGTATCGTTCATGACTCCCCTTCTTCTATGGATCCCAAATGCTTTGGAGTGCCAATTCTCTACGTTAGTCAAATAGGTGCCGCCTTTTATGATTATCATCAGTCAGGAATATATTCGGCAAAGAGCGCGCCCTCCGAAGGGTACCAGCTTCGTTCTTCCTCGTGCTTGAATCGTGAGAGGACTTGAGTATCGGAAATTGGCGGCCAAGCGTCAGATCTGTGAATCTGAGATTTGAACGTAGGAGTGGCTGGTCTATCCGACTAGGTCCCCCATTTGACACACACTCCATCTTGATTGTTTTTGTCGCTGTCCTGATTAGTTTTTAGCTTACCGTTTTTTTCATGCCACCAAGTCTGTAAACTCCCCCCCTTATACCATTGTTTTAAGTAACCGACTCGCACCGATTCTTTGATCGAATACCTGTAAGAGTAGCGGTTAGCTCCATCACTCCTAAAAACGAAAATTGCCTTACTGTTCTCGGGACGTTGAATCTGGCAGGTCCCTGACGTTGAAAATTCTTTCTTTCATAGGTTAGGCGGTCAGTGTTTGTCTTTCTGTAGGAGTGTATTACGATACGTAAGTGGGAATTAGGAGGCCGACGAAGAATTTTTCATGCTAGATCTGGAAGCCCGGTCCGCGATGAACTTGTCGTGCGCTTTATTTTTGTTATTAGAGAGTCATAGTTGATATGTAACAAGTGGCTAATACATGTCAATGACGTTCCTCCGTATCTTCCTTATGACGCACGCATCCGTCATAAATCTTACATAATAAAGGGTTTTCAGTTGAACACAAGTTCAAGATGGATAAAGGAACGCAACTATGTCGGCAGGGGGGAGTCGTGGCGAGGGAGCTAGTAGAGAAAAATGAGAGAGTCGGGTAGATGCAGGGGTAAAAGCATGGTAACAATTCACACTAGACAGGTTTCGGTGAGTTAACAATTTGATGCTCTCGACATCACAAAATCACACCAGCAACCCAAATATTTGTTAAATATTAATTCTTTGTATGAGGTTTTACTTTAAGAATATATTTAGTTATTTCATGGTGCCACCCTATTTACCCTACCAAGACATCGCAACTCCCTTCGCGTGACGTATTGGATGGGCAAACCACGGGTCATACGAACTAGTCTTATAATGGGTGTGTTGTTTGTAAGAGTTGTGGAGGGAGGTGGTGGAGAGTTAGAGGGGATTGCGCTTTCTTCTCGTAAGTTTTTGTATAAGTGTTAGATTTAGTACTACATTGTAAAAGGGATATAAGCACTGGACCTCTATCGTTATGATTGCTGTCTTGTCGAAAGAGGGCCCAGTATTGACTCCCCTAACTGAAGGTAGTAGGATCGCTCCCCCATCTTTTCCACCTCTACTCCGCATAAACCCAACAGATTCATTAAGGTTTAACGGGAGAGAGGGGGGTTATGGGGGCGTTTAGATGTAGGTCGCTGGGATGGCCACTGGCAGGAGTAATGCGAGATCACGACGGGGTGAGTTGTCTCTCCAAGATGCCGTTCCGCTGTCACAAAAAAATAAAAATACTATAGCTAGAATATCAGACGACCTATGCCGATCGCCCTGAAATTATACTCCCGTTAGCTAATTTTGCCCTTGTCACTTTTGCATGGAAGCAATCGGCTGTAAGTGGCACTGTGCTTCGCCCAGTAGATGGGGTCTGCATATTGCGGACCCTGAATACTGACCCGTAGTCCTCGTCTGAGGGCTATAATGTGAAATGTTAGGGGAAGTATCTGATACGCAGAGTGGTCGGTAGAAGCTACTCTCTCTCGAATATTAGTGTCCTCGAATTAATTTTGGACTGTTCTGCACTATTACCATTAGTACTCGCCCGCAACGATCGTCGACAGTATGGATATGGATGACGGTGAGACAAACGAGTTATTAGACATGTAAATGGCATTCTAGTCAGATACCTGAAGGTAAGGTACTTCTTGCAGTAAGCTTAGATGCGGTAAGTCTGCCTGTAGATACATACATAGTTTTGCTTTCTTGACTTGATCTATAGATCGTCTGTTTACGCTCTCTCCGTCCCGAATCTGAGGGCTACATCCGCGCGAAAAGTTGTCCACGTGCACCAGGTCTGGTACACCGGATAAAAACACCGTTCCGGAGACTTGTTGATTCGCGAGTACTTGAGGTTGCCACAGCTTCGTCGATTTGGGGGATTCTGTTTCTACGCCGCGATCAACATTGATTCGTTAAGGAAGTCGGTTAGATAAATATAGAATCAAGAGAATATGTCTTAAAGAACAAGAAGGAAAAAGAAGAGCGTAAGCGCGAGTTTAACTGACCGGCCTGGCATTCTTGCGTACTATATGGACTGATAGCACGATCGACTACTTTTCGTTCAGGCAAGGCAATATTTCTTCATCAAAGGGGATGCTTTCGGGGGTTATCTCATGGCAGAAGTGCGGGCTTTGGTTAAATAGCTCCGGTGTGGGGGGGTCAAAAGATCGAAGTAAAGGGGAGGTGTGACCCAAGTGTACTCGTCAAGCGTGATCACCTCGTGCCCTACCTGCCGAAAAGGGTTCATAGTTTGATTTTGTGAGCGTATCACAAAACAAACCTCTTCCCATAAAATGTCTGTGACAAATGAGGCAACGTACCACGAGCACGTGTTCTCAGGTCACGATTGGCAATTGAAGGGCGATCACTAGCTGGATGGAGGACGGCCAACGTAAAAGATCCGCGCAGAAGTCAAATTTCCGTTTGGACGACAATCGCGATTCACCCTAGCTTTCCGGATCGCTTTCTACTCCACTAGATACACATTCTCACGTAGAACAGCTAACCTAAATAGTTAGATCAATGGATGAAATTATAATATAACATGTTTGATTATAACAGGTGGTTCTTATATTTTCGTTTGTTGTTTCATATTGTAGTATATTTTGTGCTTTATCGTTGGTATTTGTCAGACACGTCACGCACCCGTGGGTAATTGTCTTTTCATACTTGTTATGGTTTACTGTCGCTTGGCGGGGGATGACGGTATCAACTTAGACTTAAGGTTTGCCAACATCACGCCTGTCAACCACCTGGGGCCCGTCATATTCAAAGTCCTGGGTGCCACCCCCCCGGTAAGTACGTTCTCTCCGCTCTCCCTTGACTTAGTAACTGCACCGAGTTACAGGACAGGTGCCTAGTTAGTTCTAAAGCTCTCTTCGCCAGAATTTTGGTGTTTTTTGAAATTGGGGCCCCCGGAAACGTTTGGTGTCGTCAACCTTAACGACCCATCCTTAAATTTTTATTGAAGTGTGGTGTGATAAGGACTCATAAAATTGCACGGTCTGTACATGGCTGCTACGCACACTGAGATTTTTGTGAGTTGACCAAAAGAGCGTTCTTGAGTAAAAATGTGCGTTAATGAAACGACACTTCGCGAGAATATTGCACCCCTTCAGCGCGACAGGTACCTTTTTTACCACCTTTAACAAACTAATCCTAAGATGAATACGGAAAATAATCGACGAATAGATGTAAACTTTCTGTTTAGTGATCCATGATCCGTTCTGTTGAGAAATGTTTCTGCTATGTCTTGTATAAAATTTAATTAGGTATACGGGGAAAAGATGCTGACATTTGAAGAAGCGTTGTTTTATTTTGTGACTCGCATTTTATTAAAAAGTGTAATATACAATTTACTATTTATTCAGAGGTAATAAGTGAACATGTG</t>
  </si>
  <si>
    <t>GCTAGGTTGTTACTTTCTCTAAATCTACGACTTATCTATTCCAGGGAGCCTAGACATGGTGAAGTGCAGCAACGTAGGCACTGCGAATCTTCACCGTCATCCTGGGACTGTTTTCGTCCCCTTGCGGACCTGCGATACAGATTGCGTTGTGCCGACCCGTTTGTGTAGGAACTAGGGGAGGACGTGCAACGCAGGATTCTTCTTCGTCGAATATAGAGTTCCCCTAAGTTAAGGGACTTTAGCAAAGGACTATCGACATGGGCATAATTTTATCTTCATCTTAACTGATCGTGCCAGGGAAGTTCGAGCCAACGCTAAGTGATGTATACCTCATACGGTTGGTCGCTATGCTGCGCTTCATCCGACGCAATGCGTGTACGCGGAAATCCCATGGCACCTTGACGTTTAATTGCGGCATTATTTAGTTGCCCACCCACAATCGGTCTACTAGCTCCGCGTACTTCTACCATACTCGATTCCTTTTTTACTCGTTTTCAGATTTTTTCATGCCCCTACATGTCCACTTCCGTAGATTACTTTCTTTTGTAATTTTACTTTTATTGAATGGAGCAAAGGGTTATGAGTGGTGAGATCAATGGTGCTGACACTGACATCACAATATCTGGTGCACAAAAGTAACAGGTGGTTCTTATATTTTCGTTTGTTGTTTCATATTGTAGTATATTTTGTGCTTTATCGTTGGTATTTGTCAGACACGTCACGCACCCGTGGGTAATTGTCTTTTCATACTTGTTATGGTTTACTGTCGCTTGGCGGGGGATGACGGTATCAACTTAGACTTAAGGTTTGCCAACATCACGCCTGTCAACCACCTGGGGCCCGTCATATTCAAAGTCCTGGGTGCCACCCCCCCGGTAAGTACGTTCTCTCCGCTCTCCCTTGACTTAGTAACTGCACCGAGTTACAGGACAGGTGCCTAGTTAGTTCTAAAGCTCTCTTCGCCAGAATTTTGGTGTTTTTTGAAATTGGGGCCCCCGGAAACGTTTGGTGTCGTCAACCTTAACGACCCATCCTTAAATTTTTATTGAAGTGTGGTGTGATAAGGACTCATAAAATTGCACGGTCTGTACATGGCTGCTACGCACACTGAGATTTTTGTGAGTTGACCAAAAGAGCGTTCTTGAGTAAAAATGTGCGTTAATGAAACGACACTTCGCGAGAATATTGCACCCCTTCAGCG</t>
  </si>
  <si>
    <t>GGTTAATTAACCAATTGGTCGGTTATATTGGGGGGGTAATTCATTTACTTCATGTAAGCGATATCAACATATCTTTCAACATATTTTTTTTTTATACAATTAATCTTGAGCAAATGCCTGCGTTTTCTGAACATGATACTAAGCCGCTGTGCGGTTTATAGTAGTTGGGGTATTACTACTGTATGAGTCAGTAGGCTTTTATATTGTATCAGGTATGGGCTATTGTATGTTAGTTCAGAGGTGCTTAGCAGATTGTCTCAGCTCAGGAATCGTCGTATATTTGATAAATCAATAATTCAAGTTTGTCCTTTTTCATTTACTTTAGCCTGAGCATACACATTTTCTTTTTCTACCTTCGCCCTTCGATCGGGTGTTAGGGGGAAGTAGTTTGATTGTTCGGATAATTATGTTTCACTATGCTCCTCCGTTCCCATCTTCCTTATCCTGGTCTGTGTTTCTTTGGCGCTAATTGTTCCCGAGTTCTTGAGCTTGATTTTTATGCAGCCGGATGACTATCGGTTTAAGGAGGCTGACATCAACAGCACACTTCTACTCTAACGCTCACAGAAATAAGTTAAGGAAACCCGAGAATGATGCAAAGAGGCATAGCATCTTAAGATCAAATGGTACAAACTTGCCCACCCGCTAGCCGTTTGGTATGTCTATTAGACTTGTTTCCGTAGCCACGCTCGACACGCGTACGGCATCTGCCCCGGCAGACCCTTGATTAAAACGTGTCTCGCCTCGGGGGGTCGGACTTAGTGAGAGGTTTGCCTACTGAAACGGCTGGGTATAGCTCTACCATCAAAATCAGGAGAAGAATGTTATATTAGTCTATCTTTTCGTATTCGGTTAGGTGTACTTCGCTGCGAAACTGCCCTTGAGTACTTCTATACTTGGGTGAGGTTGTCTCTCCGGCAGGACGGGCTCTACAAATTAGTATGCTTTTTCACTACTCCGTTACTACTGACTATGTAAAGTACGCACGTCGACACCTCTTAGGTCCAGCATCTAACAAGACGCTCGTAATGTTTATAGAAGTTCACTGACTGGCTAGCCACGCAGTGGATCCCTCCATAGAAAGATTTAAAACTTAGACTATGTAGTTTGTATATGGAGGATGCATGGCTCATTTCCGTATGACCTCTAGTTGTTAAAAACAAATCTTGATTGCCTGATTGCAATCAGCGCAAGAGCTCTGCATTTTTTGCTGACAGTACCTTAATTAAAATTGATCATTTATATACTCTAAAACAATACGCAACCGGTCCGAAGGTTACAGCCATGCCTCCATGCCCTGCCCAAATGAACGAGAAAGGTGGGGGCGCTTCGAGCGGGTCCAGCAGGCGGGACTGGACATGGTCGGCTTAGTATACGGGTACGCCCAAGCCGTGGTTAGGCGTCCACGAGTACCGGTCGCAGCGGTTAGAGTCCCCATAATCTCGCATGACTTTTCTTATATCTTTCGTACTCTCAAATTACATTGCTGTGAGTTGTTATCCATATAAATCATTCTGCTTTGCATGAGTAAGGAGATTCAACCCATGCACCAGACCACGAAACTACCGAGTAGTCTGAGAGGTATCCGTCACATAAGCGCTAACTGAGTTTCCTAGGTTCATCTATGCCTTTAGCTTCTGTTCTGTCCTCAGTAATATTGCCACGCGAGAGTTATTTGATTAAAGTAACTGTGTCCCAGTCCCAGATAAAGCCTACGAGATCTTTTTGGCTCCGAATTAAGGATCGCTGTCTTTCCTCCTTTTTACGTTTACTACCAATAGAACAGCCAAGCCCTACGGTGTATATGAACATATTTACATTTTAATTTATGTTTGTTTTAGTTAACGAATCTCTTTTCATCCCATATCCAGCAAATCACTAAAAAGATAAGTGAGATCAGGTAATTTCATTTCTGG</t>
  </si>
  <si>
    <t>GAGAACGGGGCGGAGAGGATACTTAAACTGTTGGCTGTACACCGTATACCTGGCCTAGTCTTTCCCGGGGCGGGTGTGAAGAGTAAGCGCATTAGTGTGGTGGGTTACACCGACTGTTTTGCAGGGCTCGCTGATCTTCGTTAGGTGGGTTAGGGAAATCCGTTGGGGTTCAGAGGTCCTTCGTGGCCAAATATGAAACATTAGTTTTCCTTTTATATTTTCGTTAAACCTGGTTTTTTTCTTCTCAGGTATGGGCTATTGTATGTTAGTTCAGAGGTGCTTAGCAGATTGTCTCAGCTCAGGAATCGTCGTATATTTGATAAATCAATAATTCAAGTTTGTCCTTTTTCATTTACTTTAGCCTGAGCATACACATTTTCTTTTTCTACCTTCGCCCTTCGATCGGGTGTTAGGGGGAAGTAGTTTGATTGTTCGGATAATTATGTTTCACTATGCTCCTCCGTTCCCATCTTCCTTATCCTGGTCTGTGTTTCTTTGGCGCTAATTGTTCCCGAGTTCTTGAGCTTGATTTTTATGCAGCCGGATGACTATCGGTTTAAGGAGGCTGACATCAACAGCACACTTCTACTCTAACGCTCACAGAAATAAGTTAAGGAAACCCGAGAATGATGCAAAGAGGCATAGCATCTTAAGATCAAATGGTACAAACTTGCCCACCCGCTAGCCGTTTGGTATGTCTATTAGACTTGTTTCCGTAGCCACGCTCGACACGCGTACGGCATCTGCCCCGGCAGACCCTTGATTAAAACGTGTCTCGCCTCGGGGGGTCGGACTTAGTGAGAGGTTTGCCTACTGAAACGGCTGGGTATAGCTCTACCATCAAAATCAGGAGAAGAATGTTATATTAGTCTATCTTTTCGTATTCGGTTAGGTGTACTTCGCTGCGAAACTGCCCTTGAGTACTTCTATACTTGGGTGAGGTTGTCTCTCCGGCAGGACGGGCTCTACAAATTAGTATGCTTTTTCACTACTCCGTTACTACTGACTATGTAAAGTACGCACGTCGACACCTCTTAGGTCCAGCATCTAACAAGACGCTCGTAATGTTTATAGAAGTTCACTGACTGGCTAGCCACGCAGTGGATCCCTCCATAGAAAGATTTAAAACTTAGACTATGTAGTTTGTATATGGAGGATGCATGGCTCATTTCCGTATGACCTCTAGTTGTTAAAAACAAATCTTGATTGCCTGATTGCAATCAGCGCAAGAGCTCTGCATTTTTTGCTGACAGTACCTTAATTAAAATTGATCATTTATATACTCTAAAACAATACGCAACCGGTCCGAAGGTTACAGCCATGCCTCCATGCCCTGCCCAAATGAACGAGAAAGGTGGGGGCGCTTCGAGCGGGTCCAGCAGGCGGGACTGGACATGGTCGGCTTAGTATACGGGTACGCCCAAGCCGTGGTTAGGCGTCCACGAGTACCGGTCGCAGCGGTTAGAGTCCCCATAATCTCGCATGACTTTTCTTATATCTTTCGTACTCTCAAATTACATTGCTGTGAGTTGTTATCCATATAAATCATTCTGCTTTGCATGAGTAAGGAGATTCAACCCATGCACCAGACCACGAAACTACCGAGTAGTCTGAGAGGTATCCGTCACATAAGCGCTAACTGAGTTTCCTAGGTTCATCTATGCCTTTAGCTTCTGTTCTGTCCTCAGTAATATTGCCACGCGAGAGTTATTTGATTAAAGTAACTGTGTCCCAGTCCCAGATAAAGCCTACGAGATCTTTTTGGCTCCGAATTAAGGATCGCTGTCTTTCCTCCTTTTTACGTTTACTACCAATAGAACAGCCAAGCCCTACGGTGTATATGAACATATTTACATTTTAATTTATGTTTGTTTTAGTTAACGAATCTCTTTTCATCCCATATCCAGCAAATCACTAAAAAGATAAGTGAGATCAGGTAATTTCATTTCTGGCCATACAACGAAGCCTGTGCGCAGGATATCGAACGTG</t>
  </si>
  <si>
    <t>TTAACATTATATCGATTTTAATAACGTTGACACGTAAGCCAAATATGAAACATTAGTTTTCCTTTTATATTTTCGTTAAACCTGGTTTTTTTCTTCTCAGGTATGGGCTATTGTATGTTAGTTCAGAGGTGCTTAGCAGATTGTCTCAGCTCAGGAATCGTCGTATATTTGATAAATCAATAATTCAAGTTTGTCCTTTTTCATTTACTTTAGCCTGAGCATACACATTTTCTTTTTCTACCTTCGCCCTTCGATCGGGTGTTAGGGGGAAGTAGTTTGATTGTTCGGATAATTATGTTTCACTATGCTCCTCCGTTCCCATCTTCCTTATCCTGGTCTGTGTTTCTTTGGCGCTAATTGTTCCCGAGTTCTTGAGCTTGATTTTTATGCAGCCGGATGACTATCGGTTTAAGGAGGCTGACATCAACAGCACACTTCTACTCTAACGCTCACAGAAATAAGTTAAGGAAACCCGAGAATGATGCAAAGAGGCATAGCATCTTAAGATCAAATGGTACAAACTTGCCCACCCGCTAGCCGTTTGGTATGTCTATTAGACTTGTTTCCGTAGCCACGCTCGACACGCGTACGGCATCTGCCCCGGCAGACCCTTGATTAAAACGTGTCTCGCCTCGGGGGGTCGGACTTAGTGAGAGGTTTGCCTACTGAAACGGCTGGGTATAGCTCTACCATCAAAATCAGGAGAAGAATGTTATATTAGTCTATCTTTTCGTATTCGGTTAGGTGTACTTCGCTGCGAAACTGCCCTTGAGTACTTCTATACTTGGGTGAGGTTGTCTCTCCGGCAGGACGGGCTCTACAAATTAGTATGCTTTTTCACTACTCCGTTACTACTGACTATGTAAAGTACGCACGTCGACACCTCTTAGGTCCAGCATCTAACAAGACGCTCGTAATGTTTATAGAAGTTCACTGACTGGCTAGCCACGCAGTGGATCCCTCCATAGAAAGATTTAAAACTTAGACTATGTAGTTTGTATATGGAGGATGCATGATACGCAACCGGTCCGAAGGTTACAGCCATGCCTCCATGCCCTGCCCAAATGAACGAGAAAGGTGGGGGCGCTTCGAGCGGGTCCAGCAGGCGGGACTGGACATGGTCGGCTTAGTATACGGGTACGCCCAAGCCGTGGTTAGGCGTCCACGAGTACCGGTCGCAGCGGTTAGAGTCCCCATAATCTCGCATGACTTTTCTTATATCTTTCGTACTCTCAAATTACATTGCTGTGAGTTGTTATCCATATAAATCATTCTGCTTTGCATGAGTAAGGAGATTCAACCCATGCACCAGACCACGAAACTACCGAGTAGTCTGAGAGGTATCCGTCACATAAGCGCTAACTGAGTTTCCTAGGTTCATCTATGCCTTTAGCTTCTGTTCTGTCCTCAGTAATATTGCCACGCGAGAGTTATTTGATTAAAGTAACTGTGTCCCAGTCCCAGATAAAGCCTACGAGATCTTTTTGGCTCCGAATTAAGGATCGCTGTCTTTCCTCCTTTTTACGTTTACTACCAATAGAACAGCCAAGCCCTACGGTGTATATGAACATATTTACATTTTAATTTATGTTTGTTTTAGTTAACGAATCTCTTTTCATCCCATATCCAGCAAATCACTAAAAAGATAAGTGAGATCAGGTAATTTCATTTCTG</t>
  </si>
  <si>
    <t>TTTTATATTTGATGTTATTTACTAAGATAGATTTGAGGTCTGTAGTTTGTGTTCCGGAACTTAAAAAGTCGTTCAGTTGTGGATTAGGCTAATGTTAAGCCTTTAGATTTACTTGTGTTTAACTTTAAGAGCCTTTATATATTATTCTGACATAAAATACGTGTACAAATCTTGTTAAATACCAATCCTATAGGAGCTTGTTGTTCGTGATTAAAGCAAATAGACTATTATCGGGAAATAAAAAGGAAAATAGGGTGACAGGATTAGAAAAAATATACGTTCCCTCAGAGATTAATTTATTTATATCTATCTCTACATCTTTGACGTTTTTTTGTGCTTTTCGGTAGTAATTATGTTCTTATTAAGGTACCTTTTCACGTTGAAACTTCTATTACGCAATTTGCCCGCCGATTTAAGGTCCGTTTTATGTTTCTTCTATATTTCTCTCGAGCTTTTCTTGTTTCTTTCTGTTGGTGATGTAGTATTGGCATCTGTTTTCTTCACTAATTCTGTTCTTTGGTTGGGGATTCGCAATATCAATCTAAGGTCCCCGTACTTCACCTTAAAACGTGCCTTCGGACACCAATTTGATTTTAATTTGCTTTGTTTTTGAATACGCCTGTTCTAACTATTTATTTAGTGTAAAATTAAGTTCGGTTGAGGCGATGTAACTGTCAGATGTTAGGGAAATGCTGGTGAAGGCATGACGATGATGTGAGATAAAGCAATAATTTCGTGCGAATCGCAAATATTAGAGTTGGGCGTGTGAGCGTGCCTTTTATGCTTGTCGTTGTCCCCGAACTGTGCTTCGCTATACTGGGTCCGACGAGCACCCACTACCAGCTGCTAAGCTTGCTGGGGGCCGTTCGGATGGAGTATAATCCTACCACCTATGTTGCCTCGCAAGGTCTGATACCCGGCCGTATGTGCTCCGCTATTCGCACACCGATTCAATGCCCCATGGATCTGATCTTACCTACTATTCACGATAGTCTCTCATGCGTGAATAAGCAGGGAAAACAACAAAACAGTCCATAAGACTAGATAAAGATAAGAAGTACTTGAAGTCAATAGACACTCCTTAATGGTCATTTGTAATACTCTTTTCCTAAACTAATACACCGGAGAACGGGACGTGAGATAAGAGCCAACGAGATGGTATGACGTGGTGGAGTAACTACACACTGTCTATATAGCCGCTATAAATAAAAAGAAGTGCAAAAAAAGAGGAAAACGCAAAGGCGAGAGATAAAAATGAACGGAGTGTACTTACTATAGCCACGTTGTTTTTACACGTACCGGTTTTGATTTGTGGTTTTAAAAGTCGAACTTTGAAAGGCGCTTGCTATGTGCTTAGTAGATAGGCTAAATCTGGTCTTTTTATGGAATTATCCTTCGCGAAGTTGGAGATGCAGAGCTATAAGCTTGTTTCGTATTATGCCACACACTACTCCATGGTGAGCCGACAATCGTTTAATAGCGCCAAGTCTTGTGCAACGTTGTTACTCAAAGAATACTCCAGCACCTCAATCCGCTTTCTCCCTGGTATTTAGTTAAATGGTTTCGTTTTTTTGAGTGTGGTATATTTGATTCTAGATTTAGAGTGTACTATTGGTGGGTAGCTATTTCACTGCCATTACTAATAAAGTTGTCTGTATCTTCGCCGCCGTAAAGGTACGCCTGGGTTCCGATCTCTAAAAGAAAGTATAATAGCGCCCTGAACGCGCATATATGTTTAAATAAGTATTATGCACGTCCAGTTCAATCTTTAAGTATTTGAGGTTTTTAGAGGACTGCTCGCGCGAATACTGATAGCATATCGTTAATCTTGCAAATGTCATCTATATTAGGTATGTTTAATGACTTGTTAATACTTAAATAACGAGCGCAATCTGGAGACAGCTGGGGACATGGCCGACGTCACCTATATTTATAAAAATCTTATGTAAGATCCAATCTTACAACTAAGTTAACATATCATGTCATGTCTATAACATACAATCTGATGTCCCTCCGAAATTAACCTACGATGATTATCTTCGCATCGGGGACCATATTATTACCTCTGATGGTTCCGTCGGACCTTTCAGTCGACTGGAAGTGTACCGACCGCCCATATTGAAATTGTAGGAGCTGCCTTCCGGGTGCACTTCTTGTCGTACCAAGATGGCCGTACACGTAAATCATAAACAAAAGATACACAAACCGTCTTGTTAACGATTCTAAAAACCCTAATGCAGACATAGCGCGCTAAGTGGGTAAATTGCCGCCAGTGTAGTGTTAATTGGGCAAAAGTTCAGGTCATCTGCTTGAAGGACCGTGTTGATATACTTATGTATCCCACTCATTTAAGGAAGAGACAATAATACCGCTATATTATCCCTTATGATATCCCCATCCTTTTGGTTGGTTCCTTCTTGGGGGTTCTGGGGTAGTGTTTCGTGGGTATATTCCTAGATTAACCAAGTTCACAAAGTGCTCTGATCACCTGTGCCTTTCATACTATTAACCTGAATCAACCATCAACATTTTCTAAATCAACGTAGTTTCACTCAGCTAATATTGTAGTTATTGTTGAACAAGTTCTTTCCATGATAACCTGTACTTATAATGTTCCCTCTCATAAATCATCCCTTTCTAGCATTAGCAACAATACTTATGCTACTACACAGAGGGTGCTAGAAGGAAGCATACTTTTAAAGCCAAGAGAGGAAATTAACCTAGATAGAAACTAGTAGATCGTCGGAGGATCGGGATATCTTGCATGGCATCGCTCGTTCTTTTTGGGACATTGGCTAGCATAATACAATTTTAAGCAAGTTTATCGAATATATCAAGAAAGCAAGGTGCAAGTTATCTAATTGGCCCTTTTTTGATAATCAATTGGTGAGTTGTCACCATCTTAATAAATTTTTCCTGGTTATGTATATCACTTATTATCTTCCTGTAACTGTAGTCACGATACTCTACCTATTCTACAAATATGCGATCTG</t>
  </si>
  <si>
    <t>AATACGTGTACAAATCTTGTTAAATACCAATCCTATAGGAGCTTGTTGTTCGTGATTAAAGCAAATAGACTATTATCGGGAAATAAAAAGGAAAATAGGGTGACAGGATTAGAAAAAATATACGTTCCCTCAGAGATTAATTTATTTATATCTATCTCTACATCTTTGACGTTTTTTTGTGCTTTTCGGTAGTAATTATGTTCTTATTAAGGTACCTTTTCACGTTGAAACTTCTATTACGCAATTTGCCCGCCGATTTAAGGTCCGTTTTATGTTTCTTCTATATTTCTCTCGAGCTTTTCTTGTTTCTTTCTGTTGGTGATGTAGTATTGGCATCTGTTTTCTTCACTAATTCTGTTCTTTGGTTGGGGATTCGCAATATCAATCTAAGGTCCCCGTACTTCACCTTAAAACGTGCCTTCGGACACCAATTTGATTTTAATTTGCTTTGTTTTTGAATACGCCTGTTCTAACTATTTATTTAGTGTAAAATTAAGTTCGGTTGAGGCGATGTAACTGTCAGATGTTAGGGAAATGCTGGTGAAGGCATGACGATGATGTGAGATAAAGCAATAATTTCGTGCGAATCGCAAATATTAGAGTTGGGCGTGTAGTGATTGATTAGTACGTTTTCGTTTCGCCTTGGTATCCCACATATGTTCGTTGAACTATTTTATGACGGCTCTACGTCTTTGTTTACTATTATTTTACTATTCCTTAGTAATCATCATTATAATGTGATGTTGAGGTGATAAATTGGTAACTATTTATCTTCGCTGCAAATTCAGTCGCTCTGGCCAATTTAACCGTCACTCCGCTAAAGCTTTTTTTCAGCAAATTGTAGTTTGGCTATTTTTTCTCCTATGTATGCTTATTGACGTGAAGTAGTTTAGATCTCTACTGCTTGTCGGCATCCATTGTCTTACTTAGTTCCATGATTTTGTTACTGTAGCTATAATGTATAGTTGGTTGGATATATTTTTATATGTTTGGTATAACTCTCAAACTACATTTAATTTATAATCTCCGTTAGCTCAAAGCATGGTTGGGTGTAGTTTAGGTGTTCTTAAAGATTATTCTTACTTAAAATATTAGATATCCGGGCAAAAATTGTATGTTAGGCATCAAAAACAGGCATAATGATTTTTCCGTGTCACATAAGAAAGTTTATCCTATATTAATTATGGGAATGTGGACTGGAGTCAGAATAGGTTAGGAGTTTTGTTAAGGTATTTGTGAGTAATTCATCGTTCGGTTTGACAGTTTCTTTAAAAGTTCGAATTTCATGATGGCCGTTAAACAAAATCTGCGCAATCCCCCAATCTGGTGCATATAATATCTTTTTAATACTTAGCAAGACTATTTGTTTAATAATTCATTCTCTAATAGGTTTCAATCAGAATAATATAATCTAAATAAATCTCAAAAAAATAGAGAGGCATTTATGACCCTTTACATGGAACCATGTTCCGAAATCGATATATTTACTGTGATACCATGTTAGTTCACCTGATAAAATCGAG</t>
  </si>
  <si>
    <t>ATATTTTAGCTGATTAAAAAGGCGGGTTTTATATGAAACTGATAAACTAAAAGATGAGAAGGTGGTGAATTAAAGTGTTCATATTTTAATGGAGAAAAAATGTTATATTATACGTGCACTATCTAGAGTTCCGGAATCAACTGCCGGTCAACTTCTGGTGGATCTCGATATATCATATATTATGTAGCAAGATAAAGAAATCTTACTGTACTTTTCTTTTATCCAAACAAATTGCTACACTATAATCCCTCATTGCTCTGCTTTTCAAAAAAAATGAAATAAAAGCAAGTGTTAGTAATCATGTAAACATGTGAACCATGTTATCATCGTTGTGTTCTAAATAACGCCACCGCTATATAGCCGTTCACGTACGGTAAACCCAAAAGACGAGGCAATTTATAATGAAAGCAACTTAGTCTGGAAACCTTTCGTATCTATGAATAATTCTCAGCACATTTATTGAAACGTCTGCTATTTGTAGAATAAAATGAGCTGATGTCGATCATCTACCATAGCAGCTTTCCAGAATAACATTAAAGATCACTATACATCCCGCATCATTGGATCGTGTTTATAAATTACTTTTTCTAAATCTCAATGTGTATAGTTAATGGCAAACATTACACTCAACTTGAAACTTAGAAAAAATAACACTACAAAG</t>
  </si>
  <si>
    <t>GATTAAAAAGGCGGGTTTTATATGAAACTGATAAACTAAAAGATGAGAAGGTGGTGAATTAAAGTGTTCATATTTTAATGGAGAAAAAATGTTATATTATACGTGCACTATCTAGAGTTCCGGAATCAACTGCCGGTCAACTTCTGGTGGATCTCGATATATCATATATTATCTCAAGTGATGTAGTAGTATCAATGTCGATCTACTCGGTGCATGGAGCTAGAAGGAATTAAGCTCTAGCTTGTGGAGTATATCCCAACTAACTCAGGGAAATGGAGAACCATAATGTAAACCTTTAAAACTTTCAACATCAATGAGTGCTGTTAAAGAGATAGGAGTATAGAGGAAAAAAGGCAGAGGCAATCTACTAAAGGTTCATTATACTATCATCTCCATACCACTTACCTTCGCCCAACATGCACTTAGCACCAGCACAGATACAAACTCGTAGGGCTAGTAGGTGTCCGTAAGTCTGCAGATTTGAATCTCCATCCTAATTTATTAGTGTAAATGGGTTTTCATACTTGTCTACCACAAGTAAGTGAGGTATATACACTCGATACTCTGATGTCTGAAAGTGACCGCTGCAGCCTCAACGAATACCCCTGAAAGCACACAGCGCGAGTAGACAGCCTAGGATGACACAAAGTAAAGAGTTATACTTTTTCTAATCCCCCTTAATATTCCTTCTTAATGATTACTCATCACATAATCTGTTTTGGCTTATCGTGCATGAAGTACTCGTTACCTCATTTAATTGATAAATCCCTAGATGATATTAG</t>
  </si>
  <si>
    <t>CATTCTGGCCAACAAAAAAAACTAAAGAAGTATGGTTGTCGACCTTTCAAAGTGGTGGGAGCGTAGCGATGCCCTGAGGGAGCTAGCCGACATTTGTTTGAATCGGTATGAGGGCAGATGGTCCGCAGAAAACAACTCACCCAGAATCCCTGCAATCACGAACGTGGCCATAATGTGACTTGTGTTGAATTGTAGTCGCCAAACGTGGTACTCAGTGAAATAAATGTTTGCAATGCTACTGCCACTAGTTAGGTACATGTAGATGCAAGACGGGTTTCTTCAGGTTGTTTATGAATACCTTACGTTGGCAATGGTTGGTCTAGTCCTTTCATAGGTAGTTCGTCCTTAGGGACGCGCACAGACCTACCGCTTCTTACATTATGCTTGAGTATGGCTTGACTTTGTATTTAATAGTAGTATCATGTCACTTAGGCGTTTCCCGTCCCGATAGCACTGCACCCCTCCCGTTTCCCCATTTGTGAACAACCGGTTTCGATTCATACGTTAACATCTTGTGAACGGGAGGTGTGGGTGGATTCGGCCGTCTACATGCTGCCGTTCTCATTGCTTTGGTATATATTTAGCAGTTACATTCAATATTCTTGAAAATGTTAGCCACAGGCGATCTCGTCTTTGCACTTCTGACGCACCCGTAATGACCGGAACAGAATGAATCGGCATTATAACCGAACACTGTGATACCCACTTGCCTTCAGTCCAAGCGAACTTTGGATATCTAACACTCTATGGAAATACATAGATATACTAAAACAACGCCCTGTTAAAAATAATGTATTACCACCCGAAAAAGCGCGCTCATGTGGTGTCAGCTGGGCACTCGAAAGGCGAGAATGAGGTGAATAGCGCAATAAGTATGAGAACCGACGGAATGGGATATGCCGACCATTAAATTTTTTCACAGATTCGCACGATCGCTGATCACTCTGAGCGAGTTTTTCTTGATTATGTCAATTAAAACTCCGTCACTCACTCAATCATCCTACCTGATAACAATATTATATTGTTGCTGGTGCTACGTCGACTTTGTGACTCCTAAGGATCCTCTGCCCTATGAGACTCTATGTGTTAATGCCTTATACGCGATAACGTCTGCATCTTTAGTTCGCATGAAAACTATGGATATAGAGGCGAAAGGCTTATTCGATATCAGGCTGACAGGGGTGGTTAGTATAGTCTCCATTCTCGTTTAAGAGACACTAAAGTGAAAAAAATTAGCTCCGATCATGTCTCAAGGCACTGTGCGTCACAAAGAATGGATCAGCTTCGCAGAACTCTAGAACTTAATTGCAATTTCCATGGATGTGGGGGGATATGGTGGGGTGGATATCTACAAATGGATCTCCGTGCAGAAATCATCCTGCTCGGCCGTTG</t>
  </si>
  <si>
    <t>TTCAGGTTGTTTATGAATACCTTACGTTGGCAATGGTTGGTCTAGTCCTTTCATAGGTAGTTCGTCCTTAGGGACGCTTTCCTATTGGTGTCGTCCTAATACCCACTACTCTCTTTACACCAGCGTTTCTATGTTCTCTTCTTTACTCGAATGACATAATCAAAATCCACGTTAGAATTAACATAAATATACGCCGTTTTATCCTATTAATGGTGAACGGCACAGACCTACCGCTTCTTACATTATGCTTGAGTATGGCTTGACTTTGTATTTAATAGTAGTATCATGTCACTTAGGCGTTTCCCGTCCCGATAGCACTGCACCCCTCCCGTTTCCCCATTTGTGAACAACCGGTTTCGATTCATACGTTAACATCTTGTGAACGGGAGGTGTGGGTGGATTCGGCCGTCTACATGCTGCCGTTCTCATTGCTTTGGTATATATTTAGCAGTTACATTCAATATTCTTGAAAATGTTAGCCACAGGCGATCTCGTCTTTGCACTTCTGACGCACCCGTAATGACCGGAACAGAATGAATCGGCATTATAACCGAACACTGTGATACCCACTTGCCCCTCAGTTTCTTTTTCTTACCTTATTCCCTCTCTCCTTTATGCAGATCAGCGTTACGTAAATGTTCAGTCCAAGCGAACTTTGGATATCTAACACTCTATGGAAATACATAGATATACTAAAACAACGCCCTGTTAAAAATAATGTATTACCACCCGAAAAAGCGCGCTCATGTGGTGTCAGCTGGGCACTCGAAAGGCGAGAATGAGGTGAATAGCGCAATAAGTATGAGAACCGACGGAATGGGATATGCCGACCATTAAATTTTTTCACAGATTCGCACGATCGCTGATCACTCTGAGCGAGTTTTTCTTGATTATGTCAATTAAAACTCCGTCACTCACTCAATCATCCTACCTGATAACAATATTATATTGTTGCTGGTGCTACGTCGACTTTGTGACTCCTAAGGATCCTCTGCCCTATGAGACTCTATGTGTTAATGCCTTATACGCGATAACGTCTGCATCTTTAGTTCGCATGAAAACTATGGATATAGAGGCGAAAGGCTTATTCGATATCAGGCTGACAGGGGTGGTTAGTATAGTCTCCATTCTCGTTTAAGAGACACTAAAGTGAAAAAAATTAGCTCCGATCATGTCTCAAGGCACTGTGCGTCACAAAG</t>
  </si>
  <si>
    <t>GCTATTCTTCTGCAATCGGGCTATCCTGGTTTGTGTCATACTGATTATGCGTTATATAGGTCTAGCTTTACAATGTGATCAGTGATCATTCTGAAAACTGTCCCCGGCGCCGACCGCCGGCCGTTTCTACCCCCTTTTCCGATCTATTAAATGAGGAGGGGGACTAGAGCGAGAGGTGACCATGCTACCCCTATTGGCCGGAGTCCGGTGCCTGTGCGCGGGGGGGAAGAGCTACGTCTGCTCCGAGTGTGCGGCTGGAGGCCGGGAACAGTACTCTAGCCGCGTTCCTGGAGCGTGATGACATGCCGGTCAGTCAGCTGGTGCATAATAAAGAGCTCCCCGACCGCTCGCTTCTCGCCGCAACCATGCCCTTAAATAAGTATTTAACCTATAACGACAATTACTGCCCAGTTGCTACATCCTAACTATACCGAGTCCAACGTTACAGAAGGCCGTAAACTACGATTGGCTACCAGGAGCATACGCTGATGCAACGCCAACTGGAAAGAGCCGGAGGGCGCCAACCTATCCCTCGGGTCCCACGGATTGTCTGGTCCCGTCAGTGCGCTGTGGTTAAGTTGTTAGTGTATTATTGCCTCATTGCCCTTCGGGGAGTGGATCTTACGGCCGGCCCCCTTTACCACTGACGTTTTTATGCTAGATAGCTTTCATTTGCAATTGTTTTAGTGGGTGAACGGGTTCTGGCCTGAGCTAGCGACCGCTTCGACATTTCCCGCTTGACCTGGGCAAGATGGACATGACCGTACCATCGTGGACCTGAGCCTATTCCACTGACCGGTTTTTTGATAGCAATAAATAATCAACGCTGATACCATAAACGACACCATTAAACTTTTTTACTTGTGACAGTACATTGGACCTCTATATGTATTGAGTAAACGGTATACATTAATGGATGAGGTTTTAGCCAACTTTTTCTATATTGGATGTTATATAACGGACAATCATCGAGAGATGCTCAGAGGATAGTTGAGGATCTCTGGTTCTCCATTCATGCTTCATCGGGTGCGGTATGGGCACTCACACCGACCACTCGAGGGTAGGGATTCCTCGCTATGAGGATTGTGCCTGAAGAGGACCTCTGCCGTCGTCCGGAGCCATGGCCATCGGAATAATCAGATGGGCCACTGTGGATCACTACGAACGGCCCTACTCTTCCTTCCTGCACTCACATTGCTTCCTCCCACTATAACCACTACCCCGTTTGCCGGCCCGTTTCGCCTTCGTTCTGCCGTTTATTGGTGCCAGCTAGGTGCCCGGGGCCGCGCTTATTGCCATTCTCACAATAATGACCCGACCTGGTGGCTCTTATGCGGCTACAGAGACTAACGCATAGTCACAGACGCGATGGCAGGCATACGTGGCGATCGCCGCATTCGACACCGCCCGTCCCCCAACGCGGTTACGAACTGCTTCCCGAAGCTAAGCCTTCCTGACTGGGACGTTTGGCGTCGCGGCTAACATGGCCCCTAGAGTACGATGCTCTTATGGTCGATGCAACTTAGATATCTGCTCCTAAAAGTACCTACATCCAACCAATGACAACCACCAAAATTAGAGCGGTTGACTTGAATCTTCACGCGGGAATATCAAGAGTGTGAACCTTGCTAGCACTACTCCACTTTACTGATCTTGCCCGTGGGAGGGTCAGGTGGCCCTTGCGTGCCTACCAACTGATCAGGCAGTTTAGTCCCGACGGATTATTTGAACCTCTTTTTTAATATCGCTATCTTTCTTCCTCCCCCATCTCTCCCCTAATTTTTCTTCCCCGTCTTACAGGTAATATATGCTAAAGGAATCCAATGTGCATTTCCCGCTCCACCCGCCGCCATTAGCTGTCATGCGTCAACTATGGCCTGGTGTATTGGCGCCCGATCGCTTAGTCGGCCGGCCATCTAGGCCTTGGTCTACTCCACTCCTTTTACGGGCGTTTCAGTCGGAATGGGCTGAAGTTATAAAGTTGTTAGAACTTTTCGTTGGTCTTAATTCGACAGTCATTAAATCATTTATTTATACTAAATGTTCGCCTAATGTTATTGATAACAGATAACATCATACACCAAAAAACATCTGTGCTACTACTCCATAGGCATCACTTTCTTTCTTCCTCTGCTCTCAGTGGCCGGACTGGTGCCTTTGCCTGCTGCTCCTCCCTTGCTAATTTAATCTAGGCAAATATTGTCGTATTCGGGGCTCTAAATCCTAATCAATCAATTACGCTTCAGTCAACGTATATATAAGGTGGGATAACCGTGTAGGAAAGCCATAGTGTGCGAGAATTATATCCTGCCTCACCGAACGGACGCTAAATCCTATAGAAAGACCTTTGTATGATCGCTTTCTTACTCTGACACATGAAAGATTTAGGGATCAATGCTTATCAATTCTTTGTTAGTTGTTCCTTCTGTGGGGGGGATATCTCTTTTCGGCCGAGACTTCGGAACGTGCCCCACTCTGTACTCTCCACACAGTCGTCCATCCTAACACGCCACGCTTTTGATAGCAAATCGGTGACCACCCGTGCCTGACATCGATGTCTTAGCTTTTTCGTAGAATAAGCACCTTTCGGTGGCTGCCTGGGGAAGTTGCGCTATTCCCCGCCTG</t>
  </si>
  <si>
    <t>TGGAGCGTGATGACATGCCGGTCAGTCAGCTGGTGCATAATAAAGAGCTCCCCGACCGCTCGCTTCTCGCCGCAACCATGCCCTTAAATAAGTATTTAACCTATAACGACAATTACTGCCCAGTTGCTACATCCTAACTATACCGAGTCCAACGTTACAGAAGGCCGTAAACTACGATTGGCTACCAGGAGCATACGCTGATGCAACGCCAACTGGAAAGAGCCGGAGGGCGCCAACCTATCCCTCGGGTCCCACGGATTGTCTGGTCCCGTCAGTGCGCTGTGGTTAAGTTGTTAGTGTATTATTGCCTCATTGCCCTTCGGGGAGTGGATCTTACGGCCGGCCCCCTTTACCACTGACGTTTTTATGCTAGATAGCTTTCATTTGCAATTGTTTTAGTGGGTGAACGGGTTCTGGCCTGAGCTAGCGACCGCTTCGACATTTCCCGCTTGACCTGGGCAAGATGGACATGACCGTACCATCGTGGACCTGAGCCTATTCCACTGACCGGTTTTTTGATAGCAATAAATAATCAACGCTGATACCATAAACGACACCATTAAACTTTTTTACTTGTGACAGTACATTGGACCTCTATATGTATTGAGTAAACGGTATACATTAATGGATGAGGTTTTAGCCAACTTTTTCTATATTGGATGTTATATAACGGACAATCATCGAGAGATGCTCAGAGGATAGTTGAGGATCTCTGGTTCTCCATTCATGCTTCATCGGGTGCGGTATGGGCACTCACACCGACCACTCGAGGGTAGGGATTCCTCGCTATGAGGATTGTGCCTGAAGAGGACCTCTGCCGTCGTCCGGAGCCATGGCCATCGGAATAATCAGATGGGCCACTGTGGATCACTACGAACGGCCCTACTCTTCCTTCCTGCACTCACATTGCTTCCTCCCACTATAACCACTACCCCGTTTGCCGGCCCGTTTCGCCTTCGTTCTGCCGTTTATTGGTGCCAGCTAGGTGCCCGGGGCCGCGCTTATTGCCATTCTCACAATAATGACCCGACCTGGTGGCTCTTATGCGGCTACAGAGACTAACGCATAGTCACAGACGCGATGGCAGGCATACGTGGCGATCGCCGCATTCGACACCGCCCGTCCCCCAACGCGGTTACGAACTGCTTCCCGAAGCTAAGCCTTCCTGACTGGGACGTTTGGCGTCGCGGCTAACATGGCCCCTAGAGTACGATGGTGGGGCTTTTAAGACGATAGGATTGGCGCAGATCATTTGACTAACAGATAGGAGAGGAGATAGAATTGTCATCCCTATTCTACCGCATCCAACGGCGTGGCTCCTATCCTACCATCACCCTGGTCTACGGCTGGCGGTACTCTATACTGCTAATCTTTCATCTACCCGTACTATATATATATCGATCTGGAGTTGTTGATTGTGGTCTTAGCTATGAAACCGGAGATAAGAACACGCGTGCCGCAAAGTGCAGCACGACGAAGCGGTGTAACAATTACTAAACCGTTGAGTGGTGGTTACAAGTGCGGTCTGTAATTACATAGGTGTATTAGTTTATGCTTTTGAAGCTCTTATGGTCGATGCAACTTAGATATCTGCTCCTAAAAGTACCTACATCCAACCAATGACAACCACCAAAATTAGAGCGGTTGACTTGAATCTTCACGCGGGAATATCAAGAGTGTGAACCTTGCTAGCACTACTCCACTTTACTGATCTTGCCCGTGGGAGGGTCAGGTGGCCCTTGCGTGCCTACCAACTGATCAGGCAGTTTAGTCCCGACGGATTATTTGAACCTCTTTTTTAATACTTGGGATATCCCTATAAAGGGCGGTTTGTTCAGTAAAGCTGTCGTGCCAAATTGGGAGTAAGTATATAGAGGGTATTGTAGCCGGACTGGAGATCTCCCATTCTCTACTCCAGTTGAAATAGACCACATTGTTGGGTTGTGTCTCTATATTCTATTTTTTGACCACAACCAATATAAATAAACAGTCGTCTTGTTGGCGTAATATACCTCAGGGGGGAACATAAGGTAGGGTAAATCTATTGCCTAGTGATTGTCCACTCGACGTCCCTGGGACTTCCTACAAGGGTCCTAAGGACAAACCAAAAATAGACTACGGTGCACAGTAGCTTGGTACAGGACGGAGATCGAGGCGGTAGATTCCGGAGGCAATGCAGCAGGGCAGCGCCGAATAGGGCTACAGGCCGAGTCCCGGGGGATATAACGCGCGTACTCAGAGCTGCCTAAATTCATTACTGCCAAGCCGTGCGCTCTCATACTTCATCCTAACTCGAGGTGGGGAAGGCAATCAGCCTGGATGTGCATAAGAGGAAACCTCTTAACATTTTAGATCTACACACGACGTGTCTAATTCTAGTGAGAGGTAACTTTTTTTAACACTGTCTTTAGTTAATATATGTGTATTATCTAAATATGGAGCATTCATTAGAATTAAGACTATTCTTTATGGTTTTTTTTTTTG</t>
  </si>
  <si>
    <t>ATGACATGCCGGTCAGTCAGCTGGTGCATAATAAAGAGCTCCCCGACCGCTCGCTTCTCGCCGCAACCATGCCCTTAAATAAGTATTTAACCTATAACGACAATTACTGCCCAGTTGCTACATCCTAACTATACCGAGTCCAACGTTACAGAAGGCCGTAAACTACGATTGGCTACCAGGAGCATACGCTGATGCAACGCCAACTGGAAAGAGCCGGAGGGCGCCAACCTATCCCTCGGGTCCCACGGATTGTCTGGTCCCGTCAGTGCGCTGTGGTTAAGTTGTTAGTGTATTATTGCCTCATTGCCCTTCGGGGAGTGGATCTTACGGCCGGCCCCCTTTACCACTGACGTTTTTATGCTAGATAGCTTTCATTTGCAATTGTTTTAGTGGGTGAACGGGTTCTGGCCTGAGCTAGCGACCGCTTCGACATTTCCCGCTTGACCTGGGCAAGATGGACATGACCGTACCATCGTGGACCTGAGCCTATTCCACTGACCGGTTTTTTGATAGCAATAAATAATCAACGCTGATACCATAAACGACACCATTAAACTTTTTTACTTGTGACAGTACATTGGACCTCTATATGTATTGAGTAAACGGTATACATTAATGGATGAGGTTTTAGCCAACTTTTTCTATATTGGATGTTATATACTCTTATGGTCGATGCAACTTAGATATCTGCTCCTAAAAGTACCTACATCCAACCAATGACAACCACCAAAATTAGAGCGGTTGACTTGAATCTTCACGCGGGAATATCAAGAGTGTGAACCTTGCTAGCACTACTCCACTTTACTGATCTTGCCCGTGGGAGGGTCAGGTGGCCCTTGCGTGCCTACCAACTGATCAGGCAGTTTAGTCCCGACGGATTATTTGAACCTCTTTTTTAATATCGCTATCTTTCTTCCTCCCCCATCTCTCCCCTAATTTTTCTTCCCCGTCTTACAGGTAATATATGCTAAAGGAATCCAATGTGCATTTCCCGCTCCACCCGCCGCCATTAGCTGTCATGCGTCAACTATGGCCTGGTGTATTGGCGCCCGATCGCTTAGTCGGCCGGCCATCTAGGCCTTG</t>
  </si>
  <si>
    <t>CTCGGCAAAAGATCTTACCATTAAATTCAGTGTAGGTTAACCAGCAATACGATATGATACGGCGGGACAGACGGCAATGAATAACGCACACATTGTACTTAATATTATCGTGGCTCCACGTACGTCGATTTTTCTGATTCTACACGACCCAACACAAAAAAGACGATTACCGGCACGCGAACTATCTGAGTTGGTATTTTCGACCATTGTTGATCCAGCCTTTTATAATTTACGGGGTTAGTTGCTTCAGGTAACGGTGAATAATGGCGTAACCGTGCACTTGACTCTAAAATACGGTGAAAGATCCCTTTACGGTTATTCTCTGTAGGAGGTCGCCAATGAAGCGCTCCGATGTCCCTCGTATGCTGGTTCTTGGATGCGCCTCATCGGCAAACTCCGTATTGAGCTAGTTGTTGAACATACGGCAAGGAAGGGAGGCGGAGAAGAGGGCCGGGAGCATGAGGATGAGGGAGGGAGAGTTGCCATGGGCGTCAAATATTGGTGATCACGTAATAGAGCTGGGAGAGATAATAGCGTATGGGCCCGGCCCCGAGACACACACTTGTCACTGGAAACGTATTGGTGGGCACTTCGGTATCAATTTCAAAGCGGAACAGGCTAGAATTAGCGAACAAGGATCCATTATTTCCTTCATCCGTCAGATCCCCTGCCGGGAGCCCTTGGTCGAACATGCATTTACGCAAGCCCCAATCCACACCCATGGTACTAGAACCGACTCTACTCGCCTCTGCCGCACTGTCGATACATCCCCCAGTCAGGCGTAGAGTTAGTATAATCCAATTTCGTGAAGAGGTGCACAGTCGTATTGAGGGGCAGGACATGCAACTTGGACTATTTCATCCGGCATCGATTAACGCGACCTCTTGGATTGTGGAATGGTTGTCGAAGGCTTGGCATGTGGTGACACTAGTGGGAAGCACGCGTAGGTCATTCACAGCTCTTAAAGCTACCCCTGGGCCGCTTATCTGTTGCGTTCTCATTTTGGACTAAACGTATCTCGCAATGGTTATATTAAAGTGACGAGAGGAAAAAATCCCTAACGGAAAGAAAAAAAGGGAAAGAATTGTTTCAAATGTTTGTAAACGATAGCCCTGAAAGGTGGTACCTGGGGTCTTTTTAAACTTAGATCGTTATCTTATTAACGCGATGAATCCGCACAACGACATG</t>
  </si>
  <si>
    <t>TGATACGGCGGGACAGACGGCAATGAATAACGCACTGGGCCATTCCCAAAGTAAACTGCTGTTTTGATCGCGGATGGTACCTCAAATACTGCTATAAAACCCTTGATTCATGCAAACGTGCATGGCGGTTTGAAATATTAGCACGAGTCTTAGTTATCCGCGCATGTGCCCTGTTGCGCGATGCTGCGCCTGCCTCAAGGGTTGGGGCATGCCCTGATTACATCAAGCATCGTTAGCAGTCACTGGGTGCCACAAAGGTCCAGAACAGTTTGCTATTCCATCCGATAATATGCGACCGCGCAGCCTACTGCGTACCCTCTGACCAGAAGGCATCCTTGTGGTAACCTCTCTTCGGCGCTGACATTGTACTTAATATTATCGTGGCTCCACGTACGTCGATTTTTCTGATTCTACACGCTAGAATCATCGTAACTACCCTCATTACTATGAACCAATTTTCTTGGCCGGGGAAGTTAGGTTTTAATTAACTTTATAAATCCTTTGGAGAACTATATCGACGTCTAGGGACCCTAGGAGTCACTGCAAGTGCAGAATACACTCATGACAGTGAGAGTTTCGTCATACCCAACACAAAAAAGACGATTACCGGCACGCGAACTATCTGAGTTGGTATTTTCGACCATTGTTGATCCAGCCTTTTATAATTTACGGGGTTAGTTGCTTCAGGTAACGGTGAATAATGGCGTAACCGTGCACTTGACTCTAAAATACGGTGAAAGATCCCTTTACGGTTATTCTCTGTAGGAGGTCGCCAATGAAGCGCTCCGATGTCCCTCGTATGCTGGTTCTTGGATGCGCCTCATCGGCAAACTCCGTATTGAGCTAGTTGTTGAACATACGGCAAGGAAGGGAGGCGGAGAAGAGGGCCGGGAGCATGAGGATGAGGGAGGGAGAGTTGCCATGGGCGTCAAATATTGGTGATCACGTAATAGAGCTGGGAGAGATAATAGCGTATGGGCCCGGCCCCGAGACACACACTTGTCACTGGAAACGTATTGGTGGGCACTTCGGTATCAATTTCAAAGCGGAACAGGCTAGAATTAGCGAACAAGGATCCATTATTTCCTTCATCCGTCAGATCCCCTGCCGGGAGCCCTTGGTCGAACATGCATTTACGCAAGCCCCAATCCACACCCATGGTACTAGAACCGACTCTACTCGCCTCTGCCGCACTGTCGATACATCCCCCAGTCAGGCGTAGAGTTAGTATAATCCAATTTCGTGAAGAGGTGCACAGTCGTATTGAGGGGCAGGACATGCAACTTGGACTATTTCATCCGGCATCGATTAACGCGACCTCTTGGATTGTGGAATGGTTGTCGAAGGCTTGGCATGTGGTGACACTAGTGGGAAGCACGCGTAGGTCATTCACAGCTCTTAAAGCTACCCCTGGGCCGCTTATCTGTTGCGTTCTCATTTTGGACTAAACGTATCTCGCAATGGTTATATTAAAGTGACGAGAGGAAAAAATCCCTAACGGAAAGAAAAAAAGGGAAAGAATTGTTTCAAATGTTTGTAAACGATAGCCCTGAAAGGTGGTACCTGGGGTCTTTTTAAACTTAGATCGTTATCTTATTAACGCGATGAATCCGCACAACGACATG</t>
  </si>
  <si>
    <t>CATAATGAGAAGTGCCCACTCTCCCGTATCATAACTGCACTCAGCGAACGGATTGTGGCGTATAAGAACATTGTTAGTTACAAAAATGATTAGAAGGGACAGGCTGTTTCAAAAAAAATTAGAGCTTTATCTTCATGATTCAGGACATCTAAGACGAGCATCAGTTCTATGATTGTGATCGAATGAGGACTGATACAGTATGGCTTTCTTAGTAGCGGATAGGGGGCTGCGCTTGCGTATTACTGGCTAATGAAGGGTAGTGATTCTTAAGACAAAGGATAGCCTAGATCATTAAATTAACCTTCTTAGTCGTCTTGTAAATCACCTATTTACTTATGCTACTTATCCTTGAGTACTAGATCGACAAGTCACCATAATTTTCCTAGTTCTTCCAATGCCTGGTTACTACCTTCTTGTGATCGCTTTGCTAACCAGGTGATATTTATCACTTTACTAACCCGTCCATCATGCTCGCTAATTAAATAAAAAAAACATAATGAAAACTGGTTTACGGTGATTCAGAATGTCGCATTCCTTTTAAAGGTATCACAAACCTGCAAGGTAATTACCCATCTGTTTAATATTAGCCGAGAAGGATTGGCGCTATTATCGAATGCAGTAGGATACGAATCGTTAAACATACTCGTCCAAAACATATCTAACCAAACATCAATGCCTGGTATCTGTAAAACGGATATTGCATAGTTCTGGCTGTTCATTATTTGTCATGATTCGCAAGAACTACCTCATGAAACTCCGCGGCGATAGTTTTAAATTACAGTCTACTGCATTGATAAAAATGGAAATTCATGAAGCAGTGAACATTTCTAGCTCTATGCTGACGGTTTGCTCGGTGTTTTCGCTACAGTGAGAGGATATTTTCATCATGCCCCGGGCGGGGGTCATTTAATGCGCTCGGGCCTGCTGTATTATCCTCGAATATATGCGATGGTGGTGACCAGAGTGTAGACAACCTTTCGTCCGCGTGACTCAAGAACTAGCCCCAAAGTTCCGCGGCTATTTAAACATCTGGTACGGATTCCTCAGAGCTTCCTGGCCCTTCTTTCCCATTTTTTTACGATTCTAATGTTTAGGCAGAGAAGCAGTTAACTAACGTTACCCTACACCTACTCGTGTGATCGAAAACTCTACTTTGAAGTATATGCTTAGATGTATCTCATTAATCATATGCGATTACGTAAAGAGGGTTCGGGACTACTGATCGAGCCTGCTGGTATTAGATAGCCGCTGATAATTGTTGCCAATACTCACTAACTAAGACGATTGCGCCGTTGAAAGTAAAGCAGATAAAAGGGTTACACAAATCACAATATCTGCATCTGAACAATGGTGCTTGGCACTACTAGATATATGCGAATTAGTTGTGCTAGCCTATATGGTGAGGGGCGTTATATTGTAATAGGATATCTATAAAACATGTTACAGAGGCATACGGTGATATGATATCAGAGAAAACAGAAGAGAAGCTATTATATCATTATTGTGTGTCAGATACCGCCTTGTTTAAACTTCGGCAAGAGTGGAAGCGCGCCATTACGAAAAAATTAAGG</t>
  </si>
  <si>
    <t>TGCAGTAGGATACGAATCGTTAAACATACTCGTCCAAAACATATCTAACCAAACATCAATGCCTGGTATCTGTAAAACGGATATTGCATAGTTCTGGCTGTTCATTATTTGTCATGATTCGCAAGAACTACCTCATGAAACTCCGCGGCGATAGTTTTAAATTACAGTCTACTGCTGAGAGGATATTTTCATCATGCCCCGGGCGGGGGTCATTTAATGCGCTCGGGCCTGCTGTATTATCCTCGAATATATGCGATGTATTAAGGTTAAAGAGGGACAAAAACTATCATAAATTAGTATAATTTGGTCAGCGTGCATTTCAGTATTTGAATACATTACTAATTTTCTAAAATAACTGTATGCGTCAACGAACTGTCATGGATGTGCTGTCCCCTATTGTGACTAGGTTCCTTAGGGCAATTTCTGCCTTTTAGTTTAACTTGCATACTCTAAATGACAAGTATTGAAAAAAGACAGTCCTCAATCTAGTGACACCTATTGTATTTTAAAAACTATTCATATAAACTGCGCGAGTGAACTAATGTTATTGCGGTTTAGATTGGGAACGAATTAAAGTAGTACAAATCCTTTTGATTATATCAAACGGAGTTCTAATCGGTTAACTGTACCTTTGTTTCATCTGCTTAGGCTAACATCAAATCCAGCCTAGACAAGAAATTGTGGCGAACTACGAGAGTATTGCCCATTCCGG</t>
  </si>
  <si>
    <t>GCCCGAATAAAATCGCGCTACCCCGACTGGATACTAGGCCAAATTGGTGAAGAAAGCTAGGGTGATAGGAATGAGGACTATAGAGGACACCGTCACAGTGCATTTGAGGTAAGAGCAATCCAGAACAGAGATTAATGAAGTCAAAAACAATATCCACGAAGATTATCATAACAAAAGAACGGACTACTTAGCAACGTGAATGGGAGTGAGTATGGGGAAACTACACACAGAGAGTAAGTGTCTACATCCCACAGCAAGCATTAAAGCTTAACCGGAGTACGGGAAAAAGAGTGTATGCGTAAGCTACATTCCGGCCTTCAAAAGCAACCCATGTTGTTCACAATAAATAGGATCGAACAAAATTAAACCGAGTCAAGAATGAAGGTACAGTACAATCTGAGAGCATGATGGTATAAGCCTTGACCTGTAGGGGGGTTAAGAAGCTGATAACGAATAGATGACCAATCGACACGTTGTATGACACCGTATCAACTCACGTCACAATGAGCTAAAACAGCCAATCGGTGCACCGGACAAAAAAAAGATTAGAACTGCCAGAGCCGTTGACACAACACAGTTTCTCCAAAATGCCAACGGTTAAAAGAAAATAAGAGAAGATTTTAATCGAAGCGGTGTAGGATGCGTGCGAACAAAGGCGAAAACGCAACACACCCAATCTAGATCACTGCATCACATGGATAGCCGTAAGAGACAGACACAGCATGTAAATAATTAACCCTATAGACTTAAGCACAACTAACTGATAGATTACCATTTATCTCCAACGCCACAAGTTAACAATAACATAAATAGCTACGCAATGAGATAGGGTTTAATATATAGAAAACCTCGACCGGTAAGTAACCAAACGCCCCGGACTGACGGCCCTTTGAAAACAGGAAACCAAG</t>
  </si>
  <si>
    <t>ACACAATAGAAAAATCAAAAGTTTCCTGCTGGTCCACTCAGTTCTCTCTATCGAAATGAGAAACAATTAGTTGTATGTCAGATATCTAGAAACAAATATTGCACATGGTATTTATTGATTCTGATTTTCCGTGAAACCTACATAAATTCGCAATTATGACAATATATTACTAGCTAAAGATAGTATAATGTCTCATAAAGAAGTTTATTAAAGCAGCTCGAATACACCAAAACACCAAGCCCGTTTAGGTATCTAACTCTTAAATCGACTACATAAACGAAAGATATTAGGAAGGAGTCAAACGATCACTAACTAAATGAATTGATTTCTATGTTTAATAACTTTGAATAGTAAGGTAGAGCTGCAGCATTGAGCATCTTACACTTTGTTTAGAGTGTTGCTGTATAGCCAGTGAAAAGGTTCTGGTAGGTGAACTACGGGATATTCTTATCTTTTTAAACACAATAGTCTATTTCTAGTCAGCCCCAGACAGAATAATTCTATTGTTATTACCATTCATGTTGCACTCGTTTACATCATCAAAGAATAGGGGTACTTCCTATTGAAGAGCTGTATGTGTCGATTTTCACAATATACTTTTATATTGTTCAACTTCTCTCTTAATAGCTATGCACTCACTCCCTAGATATCTTCAACAATAATAGATACAGATCTGACCAACTAGACGGCTAATGGCTTGGATGCTCAATCAAACCACAAATTAATTCAGGACAACAGCTAGTAAGTGCCTGGAGTTACCCTACCCTACCTTACCATCCTCATAAGAACCTTTCTTAAATCCTTACACCACTATCCACATCTAAACGTGCAGCGATTCCTACATCAATCACACTCGCTCTCGGCAACACACACATAAACATGTGCGTCGCCGGCCCTCATCACTGAAGCAGGCGGCCAGCGAGCATTAATTATTGGAGGCCATGCTGTGGTCCCTCTAGGCCAATAATCCTTATTTTCCGTCGGG</t>
  </si>
  <si>
    <t>CCTGCTGGTCCACTCAGTTCTCTTGAAACCTACATAAATTCGCAATTATGACAATATATTACTAGCTAAAGATAGTATAATGTCTCATAAAGAAGTTTATTAAAGCAGCTCGAATACACCAAAACACCAAGCCCGTTTAGGTATCTAACTCTTAAATCGACTACATAAACGAAAGATATTAGGAAGGAGTCAAACGATCACTAACTAAATGAATTGATTTCTATGTTTAATAACTTTGAATAGTAAGGTAGAGCTGCAGCATTGAGCATCTTACACTTTGTTTAGAGTGTTGCTGTATAGCCAGTGAAAAGGTTCTGGTAGGTGAACTACGGGATATTCTTATCTTTTTAAACACAATAGTCTATTTCTAGTCAGCCCCAGACAGAATAATTCTATTGTTATTACCATTCATGTTGCACTCGTTTACATCATCAAAGAATAGGGGTACTTCCTATTGAAGAGCTGTATGTGTCGATTTTCACAATATACTTTTATATTGTTCAACTTCTCTCTTAATAGCTATGCACTCACTCCCTAGATATCTTCAACAATAATAGATACAGATCTGACCAACTAGACGGCTAATGGCTTGGATGCTCAATCAAACCACAAATTAATTCAGGACAACAGCTAGTAAGTGCCTGGAGTTACCCTACCCTACCTTACCATCCTCATAAGAACCTTTCTTAAATCCTTACACCACTATCCACATCTAAACGTGCAGCGATTCCTACATCAATCACACTCGCTCTCGGCAACACACACATAAACATGTGCGTCGCCGGCCCTCATCACTGAAGCAGGCGGCCAGCGAGCATTAATTATTGGAGGCCATGCTGTGGTCCCTCTAGGCCAATAATCCTTATTTTCCGTCGGGG</t>
  </si>
  <si>
    <t>CTGAGTAAATGCGATTCCCCCGATCCATAACCCGGAGGTCTGTAGATGACAGGGAGTAGGACAGGCACTAGCGCGCTCGAAGGGCTCTTCTTCTATATTACACTTTTATTTGTCCCTACTATTGCCATCTGCAACACTACATTATGCCTTTAAGGCATTTATAAAATATACTCTGTTTTGTCGGTACTTCATAATTAGGGACTTTGAAATGCAACGAGGATTAGAACTAGAATATCTTTGGAATCTGAATTTTTATGATTTTTCGGCTTACTTCCTGGATGATTGTAAGGCAGGTATCTAAAGATTTAGTCTCTGTTTGACTGGGTAACATAACTACAATTTGATCAATGACGTTGGCTGTCTCCTTTTTCAGACATGAACTCATAAATTTTTCGTACGAGCGTCCTGCCCCTTGGTGCCACAACTGATTTTCATTAATCGTCTACGATTTCATCATCTGACGTATTGGTGTTTAGTATTCTGTTTTGATAAATGCATAGTGACTGCGTAAGCTATGTTCTTG</t>
  </si>
  <si>
    <t>CCCGTCAGTAATGAGTGTGCCCTCGGGCGAGTATCATCGCCCCCGATCTTTCATTGGGTTCTCAACCCTCTTACCTTGGCGAGAGAATCTCCGAATACTGTCTAACTTTATGGGACCTTGTACTACGGTAGAATTTTAAGATTACCAATAGATGATTGCTATTAGTTATAAGTAGAGAGTATGAGGGCGAGGAGAGTGTTCCCCTCACCTCTCATAAGCACCAATTACGTCCTCGTTAGTTTATCTTTCATTAGCTACTTCTTCTGAAATATGGTCCCACGGACTGTGAGTCCTATTATACCGGCGTACCACTAACGACTCTTGAATATCCCCTCCGTATCGTCCTCGGATTCCTCTGGCTTTGCATGTATGACCTGCCCCAGCCCTAATGGATTTACCTTCCGCTTCGCGTACCGCTTTTGCCACGTTCCGCGCTAAGACCTGATCCTTGCTACAAGTAGAAGAAAGATGGGGAAATAAAGGGCCGAGTATTCCTGCTGTAGGGAGCGTCGCTCCTTTCCTCCCGCGCTCTGGACTCGGGAAAGACTAGTCTCCAGATGTGAGTGTCCCTGGGGCTTGAGCGTGAGGATGTTTGTGATTTGAGTCTATTTCACCCATAAATTAGGCGACATGTATATCAAGCGGACAAAAGGATTATGTACTAGTAGGTTGTTTTTTCCGTTCAGTATTCCGAGCGGCCGGGCTGCTATACCTCCGCGGCTAGACTTCAACCTTCCCCGGCCCTATACCGACAACCCTCCATCTGTCTGAGTCCTCCCTTCAGGAGAGTACGGTAAATGAATCGTTAAAGGGTTTGTCGCACAAATGCGGCAAAGGAAACAAAGGGAACCAGGGAGCCTAGTGGGTAAGGTCGTTGGAAGGATCGCGGGCGCGATGAGGTAGGGATGACAGGTAAATGGGTGGGGGCCGGGCACCGTTGTGTCTCCAGCCATCGCGAGTCACTATCCCCAACACCAAGGAATCTCGACCAAGGACGGCAATCGTTTGTAAACGCTCGCTAAGATTAGTATGTTGCTCTTTGCTGAGTGATCAAACGGGAGGAAAGGCTCTTAGAAGTAAGTAGCAGGCCCTCTACACTTTTTCGCAAAGTCCACACGCCCGGTTACGATTTTCATTGGTCCGTCATTGGGGGGCTATTGGATGATGCGCCACTAGCCGGTGCGTACGGACGGTTTAGCGCCGGGGGGGGTGACGGGTTTCGTGTTGTTGTTCGCGGGAACTGCGCGGCGACAGGTGCGGACCTACTCCCCGTCTTGTCTACGCCCGTGGACCTCTACGCCTAAACCTGGTACTCAGCTGACGACTGCCCGCACGGTCCCCCCCCCTAGTACTGTCGATCCACTACCCAGCCGTTGCTTGCCAACAAGCGGCCTGGCGATGTGCCTGGGTTTCGTTACCCCCATTAGACTTCACCAACTACACCCCGTACTTCTCGGGGGCGCGCCGAGGACAATACTCGGTTTCTCTAATGGCCGGTACTCTCGCCACGCCCCCACCTTCGATACTCCCGCCGTTTCGTTTTTCACCCCTAGTAGCTCTGGTACTCAAGAGCCACTTAGCCCGACCTGCTGAACACATAACCATCTTCACGTATATATTACTCTTTGTAAGTTAAACCAATCTCCAAGATGCACAAGTGCCTAGAGGTCTGTTGATTTGAGCAGATATTTATATACACAATACTCAGGCTAGGCCGCGTCTGTCCCTCGTGGATAATCCAGCCATTCTGGCAGCATCTCCGCCGAGGGCGCGACGTCAATAGGGGGCGGGATCACCGTTGTACAGGCCCGCCTACGTCAGGGGGATGCGATGGCGGTAACGGTATCGGCGCGGCGGCGTAGGTGCCAGGCACCGGTTGAGGAACCCCCAATAGGGGCACCACACGGCGGAGACACTTACACTACAAAAGCTCAAAAAATAATACCACACTAGCCCTTCAGGCTTTGTAGACACCCCAGCGGAGCCACTTGCATACCCGGTGCCCATAACAATTCTCCATGTGTCGGGGGCGAGAGAGAAAAAAGCGATGGGAGTGAGGGGGTTGATGCTAACTCTACTCTAGCACTGCTCTATTTGCCGCGTTCCTTCATACTTGTTTGGGTACCAATATGTCCGGATCGGTGTAAGGTAAGTCGGAGTGTTGGGATCTTTAGCCGGCAGGTTTGGTATTTGCGGGTTTCTAAACAAGATGTTTGGGAAGGGGTACGTTGCAAAACGGTAGCTGCGGACCCCCTAGCAATGCTCAATATGCTGACAACTGGCCTTGAGATCCGGGTCCACTAAACCGTCTGTGAGTGAGCGGGCGGGGGCGTGAGCCGGTAACACAAAGGTCGGGGAGCCCTCAATAGTTGCTCCTACATTTGTTGTATTTATGCACGTATTGTGTTTTGACGGGGAAGAGTGGTAGTTACTGATACACTTTTGCTTACAGAGGCACCTG</t>
  </si>
  <si>
    <t>TCCAGAACTATCAATGGCTATTAATTGACCATGACAATGATGGTAGCTTTGCCATTTGTGTTAGGTGAGAACGGCAAGAGAGTCGCAAGATAGAATCTACTGGCATGTGACCAAGTTAGTCAACCTAGCGAACTTGGATATGGCGGCGTGTGTGGCCAATCGGCTACACCCAGGGATTGGCAATCGTTTGTAAACGCTCGCTAAGATTAGTATGTTGCTCTTTGCTGAGTGATCAAACGGGAGGAAAGGCTCTTAGAAGTAAGTAGCAGGCCCTCTACACTTTTTCGCAAAGTCCACACGCCCGGTTACGATTTTCATTGGTCCGTCATTGGGGGGCTATTGGATGATGCGCCACTAGCCGGTGCGTACGGACGGTTTAGCGCCGGGGGGGGTGACGGGTTTCGTGTTGTTGTTCGCGGGAACTGCGCGGCGACAGGTGCGGACCTACTCCCCGTCTTGTCTACGCCCGTGGACCTCTACGCCTAAACCTGGTACTCAGCTGACGACTGCCCGCACGGTCCCCCCCCCTAGTACTGTCGATCCACTACCCAGCCGTTGCTTGCCAACAAGCGGCCTGGCGATGTGCCTGGGTTTCGTTACCCCCATTAGACTTCACCAACTACACCCCGTACTTCTCGGGGGCGCGCCGAGGACAATACTCGGTTTCTCTAATGGCCGGTACTCTCGCCACGCCCCCACCTTCGATACTCCCGCCGTTTCGTTTTTCACCCCTAGTAGCTCTGGTACTCAAGAGCCACTTAGCCCGACCTGCTGAACACATAACCATCTTCACGTATATATTACTCTTTGTAAGTTAAACCAATCTCCAAGATGCACAAGTGCCTAGAGGTCTGTTGATTTGAGCAGATATTTATATACACAATACTCAGGCTAGGCCGCGTCTGTCCCTCGTGGATAATCCAGCCATTCTGGCAGCATCTCCGCCGAGGGCGCGACGTCAATAGGGGGCGGGATCACCGTTGTACAGGCCCGCCTACGTCAGGGGGATGCGATGGCGGTAACGGTATCGGCGCGGCGGCGTAGGTGCCAGGCACCGGTTGAGGAACCCCCAATAGGGGCACCACACGGCGGAGACACTTACACTACAAAAGCTCAAAAAATAATACCACACTAGCCCTTCAGGCTTTGTAGACACCCCAGCGGAGCCACTTGCATACCCGGTGCCCATAACAATTCTCCATGTGTCGGGGGCGAGAGAGAAAAAAGCGATGGGAGTGAGGGGGTTGATGCTAACTCTACTCTAGCACTGCTCTATTTGCCGCGTTCCTTCATACTTGTTTGGGTACCAATATGTCCGGATCGGTGTAAGGTAAGTCGGAGTGTTGGGATCTTTAGCCGGCAGGTTTGGTATTTGCGGGTTTCTAAACAAGATGTTTGGGAAGGGGTACGTTGCAAAACGGTAGCTGCGGACCCCCTAGCAATGCTCAATATGCTGACAACTGGCCTTGAGATCCGGGTCCACTAAACCGTCTGTGAGTGAGCGGGCGGGGGCGTGAGCCGTCAGAGGCAATAGCTATAGCAAACATTCGCCTACAACAACAATCTCCAGCTTCGCACAAGACCTCGTACAAACATTACTCCCCCTACCTCTTCAACGCGACCCGCACGCGTGTCACTCTATAGGTTTCGTCCCGTACACGCTTACTCGTCATAGTCTCTACAGTAGGCCATACCGAATCTATACACTAGCCTGGTATTTCTTGCGAGGGTTTCGAACAGTTAAATGTCGGTGCTCACGTCTAGGTCCTGGAGAGCCAGTGCTTGCTCGAACTAAAAAGTTACTAAAGAACGTTTGTTGGGAAGGCTTGGTGCCGGGCCATAAGATTCAGGGCTTAGTTCAGCAACAATGCACGATTGGTAACCTACTGACACAAAGTCATTAAACCCGAGAAGTAATTACATCGAACGAGTTAAGCACTGCGATGTAATAACAGCCCTAAGTTTATAATTGTCTCGTTCCCTCTAATTGGTCTTGTACTCAATTAATATTTATG</t>
  </si>
  <si>
    <t>TGTGACTTGTCGACCCGTAGTATGTGGAAATATCTATGGCAAAAAGGGGGAGCCAAGGCTCCTGTGGGAGTAGTAACTCCCGCCCCGGCCCATAGCTGCACCTGGATCGTAACGTAGCCATACTTGCGGCGCGTCGACCCGATAAACCTGCGGAATCGAGTAGAACGGTGGCCTCTGCTGGTGTGGAAAGAGTTCCGGGATGACCTGATACCGAAATAAATCCGTCTGTAAATTCCTTGGTGTCCCTCTCTGAGTTTAGTACAATGCTTTAACAGCACCTTTAGGCATTGACTTCCCTAGACTTCAGGTAAATATTTTTACTGCTCCTACAAAGGCGTGTTTCTGCCATTCGTCCCTCGGTTACAGACAAGCCTTTGTATTTCCACCTTACGGGAGGTAGCGCGTCCCCGAAATGCATTTTGCTTTACCTAGTTGCATACCTCTTTTCACCCTCTCTTTGGCTTAATTTTCTTGAATGACATAGAAAACATTAATACACTAGCCTTGATGAGTTGGCTACACTTTCGCACGAACGTATTTACGTATATACTTCTGTCATCTGTAATTATCCGCTCAGTCCCATCGCCTCATTATAAGATTTCTTATTAACTACCAACGATTCTCACTACTCGGAACATCTGTTATATGTTATCTGTAACTTGCGCAATCTTCAACTATAAATATTTTAGTATCACTCTATTTAAGTGGGATGTACATTACGACATTAGTGAATATTCTTGGTGTAGCCCTTAATTTAGATTACTACAAATTCCACCCTCGCGGATATCTTACCTGCATAACTACGCGGGGTCGGTTAAGCTCTGAGTAGTGTTAGCCCGATGTGGCAACTGCACCCCTTGATTTTGCAGCTTCCAGGTCGTATCCGTTAGTTGCACCTATGCAAAGTCTCGGCTCAACCGGTAATATCGCATGCTTGCTCATCAGCTAGAATCTAAGTTTTTATGTGTGGGGGTGTCTTACTGGGATTGTCGCGCCGTATCCCGGAGCTAACCTTTCTTTGAGTCTAGCAGTTCGTCCGCGCGCCATCACTCAGGGGTTGTCTCACGAGGAAAGCTCACTACTCGTAATTATATCATGATAATCAACATTCAGCCAGACTCAACATG</t>
  </si>
  <si>
    <t>TGTCGACCCGTAGTATGTGGAAATATCTATGGCAAAAACTGATACCGAAATAAATCCGTCTGTAAATTCCTTGGTGTCCCTCTCTGAGTTTAGTACAATGAACATATATTGCTTTGAGAACGGCAGTAAGACGGATTGAGGTATCTGCTTGGTCTGGCAGAAACCGGAATCAGAGCCCTTTTCTTTTATAATTTCACTCGCCAACGGGAGTAAATATCGCCGGGAGCAACTGCTGTTTATTTTTATTTATTGTGACAAGTGCGCCTTTAACAGCACCTTTAGGCATTGACTTCCCTAGACTTCAGGTAAATATTTTTACTGCTCCTACAAAGGCGTGTTTCTGCCATTCGTCCCTCGGTTACAGACAAG</t>
  </si>
  <si>
    <t>GATGTCAAAGAGATAAATCAAATCTACTTTCGGATTAGCCCAGATGTAAGAGATGCCTTCCATGGTTTCCTCCCTTCCTTAATTCCCCTATGGTCCTACTTTACAGTCTGAATAAATTTTACCATATCGGATCATCGAATAGAAGCCGTGACGTATATAAATTAGCCTAGTAACTTCCTTCCTGCCCCGACCTAGACGCACTGTAAGTTGTCAGGGTCAATTTAGACACCACTCCCCTTATACCCCACCTCCCTTCACCTCCCTATGATTCGCCCTTTCCCGTCCACAGAGACACGGCTTCAGCATATATTCGCGAACATTCCCAAGTTGGCAAAAGAGTCCCATGGTTTTCTTTCTCTCGCACGATCCAGGTGTGTTTTAGAAGGTTTTCTCAAACTTCACTAGTGCTGTGTTATTAACATTAATTATTGTCTTATTCTATTCTCTTGGATGAATATTAATGTTTCCCGGTTTTAATGTGTGATTTTTTGAGCTGTGGTCTGTACACTTTATTGTTGTCCATCGTCTGTATAATTAAAGGGTGCTGTGTCTTGATTTAGGATCTGTTATGTTATGTGTGTTACTTTTATGAAGTTAAAATTAGCTTTATATCAGAATTTCTTATTTTTTAGTTAAGTGTATTAAATTTGAAAATCATCACCACCATCCTTAGGAATTTATTCAAGAGAAGGTAAAGAACACTTGCACACATGTGCTAATGTTTCTCTCACCCTTGCATCCTCATTACTCTCTTAGACGCTTGAATCATGAACGCCCTCGTACTATTAAATTATCTCTTACCAAATCATCACACTACTAAGTATTTTTATATGCTATATGGTCACTCTCTGTTATGAATTTTTTACTCATTACAAAGTCTTTTTACCAGTAAGCATAAGCCACATCATTATTGCTTCATTTCCCAATTAACATACTCTCTACCCTGCCGAATCTTCGTTATTCTATAACTATATGTAGGACATCGAATAGCTTCTCTACAGTGTTTTATTCCTTCCACTGTTTAATTCTCATTCCTATTTATTTACAGATACTTTACATCTATAATTAGTTCTTCTCTATTAGTGTTATTTGGTTTAGGTTAAATATAAAAAGACTCTATTCTTTCGATAAACGATAAGTCCAATTCTGTCTACACGGTCAGAAATTCTATAGTTTTTATTTCCTTTTTCTTCCGTTTGCATTTCGTAGTTCTTCAACCTATTTCTCGCATACCTGTATTTCGTGTTTTTATATCCCTTCGTTGCATGACGGCCTTTGATTATTACCCGCCGGTTTCTTAATAGTTAGTTACTTTTCTGAACCCTTGGGTCCTTTTATTCCTTATTTTTTTGCTGATTCGTCGGGGTCCTCATTAACCGTACTCGTGGATGCCGGTGTAGCTGGATGTCTGTGTGAACAATGGTCCCTTGTATCCCAAATCCCAAACACCCTCGCAGAACTCGTCCTCAATGTCTGACGTTTAGGACAAGCCTGTTGTAACTGGAATGATATTAAAGAAAGCTCGCTGCAGCTCACACATTGTACAGTACCGTACTCGGCTGGGAGAAAACTTGTCAATTCATTTTAAATTACTTGCCCTATATTATCTATACCTTTCGCATTAATAATTTGCTTTCAG</t>
  </si>
  <si>
    <t>GATGTCAAAGAGATAAATCAAATCTACTTTCGGATTAGCCCAGATGTAAGAGATGCCTTCCATGGTTTCCTCCCTTCCTTAATTCCCCTATGGTCCTACTTTACAGTCTGAATAAATTTTACCATATCGGATCATCGAATAGAAGCCGTGACGTATATAAATTAGCCTAGTAACTTCCTTCCTGCCCCGACCTAGACGCACTGTAAGTTGTCAGGGTCAATTTAGACACCACTCCCCTTATACCCCACCTCCCTTCACCTCCCTATGATTCGCCCTTTCCCGTCCACAGAGACACGGCTTCAGCATATATTCGCGAACATTCCCAAGTTGGCAAAAGAGTCCCATGGTTTTCTTTCTCTCGCACGATCCAGGCGTGTCGCCCCTGCAGATACGGGCCACGCTTAAAACCATTTAGATAGCCTGGCTTTGACGGTTCACCGCTCCATTTTAGGAATGTCATCCTATATCATATTTGGCAATTTTAGGCTGGTAATGCAACATGGACTGATCGATACAGCCAGAATCTGTGTTTTAGAAGGTTTTCTCAAACTTCACTAGTGCTGTGTTATTAACATTAATTATTGTCTTATTCTATTCTCTTGGATGAATATTAATGTTTCCCGGTTTTAATGTGTGATTTTTTGAGCTGTGGTCTGTACACTTTATTGTTGTCCATCGTCTGTATAATTAAAGGGTGCTGTGTCTTGATTTAGGATCTGTTATGTTATGTGTGTTACTTTTATGAAGTTAAAATTAGCTTTATATCAGAATTTCTTATTTTTTAGTTAAGTGTATTAAATTTGAAAATCATCACCACCATCCTTAGGAATTTATTCAAGAGAAGGTAAAGAACACTTGCACACATGTGCTAATGTTTCTCTCACCCTTGCATCCTCATTACTCTCTTAGACGCTTGAATCATGAACGCCCTCGTACTATTAAATTATCTCTTACCAAATCATCACACTACTAAGTATTTTTATATGCTATATGGTCACTCTCTGTTATGAATTTTTTACTCATTACAAAGTCTTTTTACCAGTAAGCATAAGCCACATCATTATTGCTTCATTTCCCAATTAACATACTCTCTACCCTGCCGAATCTTCGTTATTCTATAACTATATGTAGGACATCGAATAGCTTCTCTACAGTGTTTTATTCCTTCCACTGTTTAATTCTCATTCCTATTTATTTACAGATACTTTACATCTATAATTAGTTCTTCTCTATTAGTGTTATTTGGTTTAGGTTAAATATAAAAAGACTCTATTCTTTCGATAAACGATAAGTCCAATTCTGTCTACACGGTCAGAAATTCTATAGTTTTTATTTCCTTTTTCTTCCGTTTGCATTTCGTAGTTCTTCAACCTATTTCTCGCATACCTGTATTTCGTGTTTTTATATCCCTTCGTTGCATGACGGCCTTTGATTATTACCCGCCGGTTTCTTAATAGTTAGTTACTTTTCTGAACCCTTGGGTCCTTTTATTCCTTATTTTTTTGCTGATTCGTCGGGGTCCTCATTAACCGTACTCGTGGATGCCGGTGTAGCTGGATGTCTGTGTGAACAATGGTCCCTTGTATCCCAAATCCCAAACACCCTCGCAGAACTCGTCCTCAATGTCTGACGTTTAGGACAAGCCTGTTGTAACTGGAATGATATTAAAGAAAGCTCGCTGCAGCTCACACATTGTACAGTACCGTACTCGGCTGGGAGAAAACTTGTCAATTCATTTTAAATTACTTGCCCTATATTATCTATACCTTTCGCATTAATAATTTGCTTTCAG</t>
  </si>
  <si>
    <t>GATGTCAAAGAGATAAATCAAATCTACTTTCGGATTAGCCCAGATGTAAGAGATGCCTTCCATGGTTTCCTCCCTTCCTTAATTCCCCTATGGTCCTACTTTACAGTCTGAATAAATTTTACCATATCGGATCATCGAATAGAAGCCGTGACGTATATAAATTAGCCTAGTAACTTCCTTCCTGCCCCGACCTAGACGCACTGTAAGTTGTCAGGGTCAATTTAGACACCACTCCCCTTATACCCCACCTCCCTTCACCTCCCTATGATTCGCCCTTTCCCGTCCACAGAGACACGGCTTCAGCATATATTCGCGAACATTCCCAAGTTGGCAAAAGAGTCCCATGGTTTTCTTTCTCTCGCACGATCCAGGGCCCTAAACCATACTCTGCGTGTCGCCCCTGCAGATACGGGCCACGCTTAAAACCATTTAGATAGCCTGGCTTTGACGGTTCACCGCTCCATTTTAGGAATGTCATCCTATATCATATTTGGCAATTTTAGGCTGGTAATGCAACATGGACTGATCGATACAGCCAGAATCTCCCTCGTCTTAATCTTTCGCGATCTGTGTGGACATGACTGCCTCAAAGATTAGCCCCTGCAAGAACGCTGAGCAATAATGTTAGGGACTGTGATTTTGCTTCATAGAATCAGTAGCTCTCGCGAATGTAAAGTCTATCAATCGTGATAGCGGTTGGGTGGTTTAAAATATCATATAGGATCTAATACTTTAAATATTTGTTCTATACAAGTAGTTAGCATATATTTATTGAAGTTAGGTTCTTGTGTCGTTAACTTTTGAAATCATTATTGCTTCTTGTTAATTTTCACCGTTTATCCTTTGTCTGACGCCTTTTGTTTACTTATGATGATAATGGTGCTACGCTATTTCTTGACTCGATTAATTCTAAATGACTCTACGCGTGTTCTAAGCGCTTCGTGTACAAATTTTGTGTCTATTGGGCTCTTTTTGTATTTCCGTCCTTTGCTGTTTACCATTGGTCTGTTTTAGGTAGTATCTTCCATTCAGTATTTTATTCGGAAGATGTTAAAAGGAGCAGAAATAGCGATATAAAAGCATTCTTCACTGGCATGTGTTTTAGAAGGTTTTCTCAAACTTCACTAGTGCTGTGTTATTAACATTAATTATTGTCTTATTCTATTCTCTTGGATGAATATTAATGTTTCCCGGTTTTAATGTGTGATTTTTTGAGCTGTGGTCTGTACACTTTATTGTTGTCCATCGTCTGTATAATTAAAGGGTGCTGTGTCTTGATTTAGGATCTGTTATGTTATGTGTGTTACTTTTATGAAGTTAAAATTAGCTTTATATCAGAATTTCTTATTTTTTAGTTAAGTGTATTAAATTTGAAAATCATCACCACCATCCTTAGGAATTTATTCAAGAGAAGGTAAAGAACACTTGCACACATGTGCTAATGTTTCTCTCACCCTTGCATCCTCATTACTCTCTTAGACGCTTGAATCATGAACGCCCTCGTACTATTAAATTATCTCTTACCAAATCATCACACTACTAAGTATTTTTATATGCTATATGGTCACTCTCTGTTATGAATTTTTTACTCATTACAAAGTCTTTTTACCAGTAAGCATAAGCCACATCATTATTGCTTCATTTCCCAATTAACATACTCTCTACCCTGCCGAATCTTCGTTATTCTATAACTATATGTAGGACATCGAATAGCTTCTCTACAGTGTTTTATTCCTTCCACTGTTTAATTCTCATTCCTATTTATTTACAGATACTTTACATCTATAATTAGTTCTTCTCTATTAGTGTTATTTGGTTTAGGTTAAATATAAAAAGACTCTATTCTTTCGATAAACGATAAG</t>
  </si>
  <si>
    <t>GATGTCAAAGAGATAAATCAAATCTACTTTCGGATTAGCCCAGATGTAAGAGATGCCTTCCATGGTTTCCTCCCTTCCTTAATTCCCCTATGGTCCTACTTTACAGTCTGAATAAATTTTACCATATCGGATCATCGAATAGAAGCCGTGACGTATATAAATTAGCCTAGTAACTTCCTTCCTGCCCCGACCTAGACGCACTGTAAGTTGTCAGGGTCAATTTAGACACCACTCCCCTTATACCCCACCTCCCTTCACCTCCCTATGATTCGCCCTTTCCCGTCCACAGAGACACGGCTTCAGCATATATTCGCGAACATTCCCAAGTTGGCAAAAGAGTCCCATGGTTTTCTTTCTCTCGCACGATCCAGGGCCCTAAACCATACTCTGTATTGCTTCTTGTTAATTTTCACCGTTTATCCTTTGTCTGACGCCTTTTGTTTACTTATGATGATAATGGTGCTACGCTATTTCTTGACTCGATTAATTCTAAATGACTCTACGCGTGTTCTAAGCGCTTCGTGTACAAATTTTGTGTCTATTGGGCTCTTTTTGTATTTCCGTCCTTTGCTGTTTACCATTGGTCTGTTTTAGGTAGTATCTTCCATTCAGTATTTTATTCGGAAGATGTTAAAAGGAGCAGAAATAGCGATATAAAAGCATTCTTCACTGGCATGTGTTTTAGAAGGTTTTCTCAAACTTCACTAGTGCTGTGTTATTAACATTAATTATTGTCTTATTCTATTCTCTTGGATGAATATTAATGTTTCCCGGTTTTAATGTGTGATTTTTTGAGCTGTGGTCTGTACACTTTATTGTTGTCCATCGTCTGTATAATTAAAGGGTGCTGTGTCTTGATTTAGGATCTGTTATGTTATGTGTGTTACTTTTATGAAGTTAAAATTAGCTTTATATCAGAATTTCTTATTTTTTAGTTAAGTGTATTAAATTTGAAAATCATCACCACCATCCTTAGGAATTTATTCAAGAGAAGGTAAAGAACACTTGCACACATGTGCTAATGTTTCTCTCACCCTTGCATCCTCATTACTCTCTTAGACGCTTGAATCATGAACGCCCTCGTACTATTAAATTATCTCTTACCAAATCATCACACTACTAAGTATTTTTATATGCTATATGGTCACTCTCTGTTATGAATTTTTTACTCATTACAAAGTCTTTTTACCAGTAAGCATAAGCCACATCATTATTGCTTCATTTCCCAATTAACATACTCTCTACCCTGCCGAATCTTCGTTATTCTATAACTATATGTAGGACATCGAATAGCTTCTCTACAGTGTTTTATTCCTTCCACTGTTTAATTCTCATTCCTATTTATTTACAGATACTTTACATCTATAATTAGTTCTTCTCTATTAGTGTTATTTGGTTTAGGTTAAATATAAAAAGACTCTATTCTTTCGATAAACGATAAG</t>
  </si>
  <si>
    <t>ACTGTTATCGCAAACCGGGCCACCCGCTTCTCCCGACCCCCTGACCGGATGAGGAAAACAGTCGGATCGGTCACATAGCCATCCCATGTAAATTTCCAACGTTGACTTGTACACCGGTTAAGATAGCAGACTTTAACAATAGACTATATCGATGATCAACGGGCCAGCAGTGGGGGGAAGTTGTGGGGGTTGCTATAATACTCGCGATTGGGGGGAGAGTATGGAAATCATATATGATGACTAATACAAGCGTTACACTCACGGGAGGAAAATCGATATCTAAATAGGTGCGGTGGGATCCACACATTGTATTCAACCCCCGAGCATCCTGACCAAGGGGCAGTGACTGATTCCCTTCCTGCCGCCCTGTTGACGTCACTCCACTCTATCACCCATTCAGTTCCTAGCTGCAGATACAAGCTTACCACCTCCCTACGCCCTCAATTTTTAGTCATGACTGATCGCCTTGTCGGAACACAAAAAAAAAATCCCACGGGGTTTGCTTCCTCTATGTTCCGTTTGTCCCGATCGTGTTGCCGCGCCTGTTATGGACGTTCTGACTTAGAATCGTTACATTGGGAATGGCGCCAAAGCTACTAGATGTTCTAAGGGGGTGCATTGGTGTATTATTCTAAAACGAAATTTGTAACAATGACCGATCTAGCCAGGGCGCAGCATTTCTAGTGTGCCATGTCATGCACCTTACTAGTTCGCTACGGATGCTCACACCGCAGTCATCTTAGGCTCCGGAAATGTCCAAGTTAGCAGCAGGCTTCGCATTCGACTGCGGAACCTTGTTCTCCGTATGCCTGTCCTCTCCGGTCGCATCCCTCATTGACTTTAAACTTAACGTCATATCCTCTACATCGCGAGGAATGAATCTGTTTTGATGTAATATAGGCAAGGGGGTGAGCTGTGCTTGTCTCCTAGTAGTCGGCCTCAAG</t>
  </si>
  <si>
    <t>GGCCACCCGCTTCTCCCGACCCCCTGACCGGATGAGGAAAACAGTCGGATCGGTCACATAGCCATCCCATGTAAATTTCCAACGTTGACTTGTACACCGGTTAAGATAGCAGACTTTAACAATAGACTATATCGATGATCAACGGGCCAGCAGTGGGGGGAAGTTGTGGGGGTTGCTATAATACTCGCGATTGGGGGGAGAGTATGGAAATCATATATGATGACTAATACAAGCGTTACACTCACGGGAGGAAAATCGATATCTAAATAGGTGCGGTGGGATCCACACATTGTATTCAACCCCCGAGCATCCTGACCAAGGGGCAGTGGTACGTGCTGGACACGCCTCCCCTGTTGCGGCCTGGGAGAATAAGATGGTGCGAACTGTCCGCGCAATTGCCCTCTGCAATGCAGTGGTCCGCTGTACACATCGCACTGATTCCCTTCCTGCCGCCCTGTTGACGTCACTCCACTCTATCACCCATTCACAGTGCAACCGGGCGAGAGGTGGCGATGGAGTACCGGGATGAACGCCCTCAAGTTCTTGCCCCGCCTTACAGCAGGCTTCATTGCTCAGTACCCACGTCCTTTCAGAGCTAGACGGCTGGGGTGTAAAACCCCTGGCATCACTACTAGAACACAACCGCACTAAGTAGACGACATGAGCCCGTAAAACGCTACGCAACCCCCGAGTCCAGGTACTCTACTATATCAGGCGGATTACCGAATTTGGAAACTTGACGGGGTATTGACAGCTTTCGTCATACCCTAAGTGTTTTGCGGTATTAGAGTTCGTTGGACAGCGGATCAGCCAAACGAACTTGGACCTTCGCTGCTGCTTAATGGGTACCTCAAAAGTTATGACAAGCTCTTGATAGGAAAGTCGTTTAGTGGTAAAGGGTTCATCCCCCCTATTGCTCACTTTCCCTCAGTCTTGCTTAGCGGTGCAGCAAGGTACTTTAACCTCGCTTTTTGACTCTGTCTACGCCAATCCACTCCAATCCAAATTGTAGACGCTATGCATATTTACTCGATCGCAATTTTCCTATGTTTACCTAGTATCGAACTCTCCATCCCTCCCGAACCTGGGATGGGAATGGCTCATAATTGACTTTCATTTTCATCTTTCTGGCATTTGACTGATTTATGTTATGCGTCACCATTTTACCGTATGGGAATAAGGGTAAAAAGAGCATGCTTCATTGACCATATTGAGATTAGATCCATCCTTAGGTACAGCAACAATAAAAAGGTGATAATGATCGGTGGAACGAACATCATGATGATGCGGTATTTACTACAAGAGATCGATTATGACTGCTCCAGAAAGACTGTTTTCCGTGGCTCAAGTAAGAAGGGTAGATTTTAATTCCCGTAGCACTACAGGACATATGCATGCATCGGCACACGATGTTAGGCAGAAAGTTTCCGGAGGAAAGCGAACGCATTCCTTGATAATCAGCGAGAAAACTACTTAAAGCTAACTGGAGTTACTGTTGAGAAAATTGAATGTTTAAAATTTTAGGGTCTTTAACATAATATCTACACTATAAGCCTAGAAGGTACCGTACGGCAACCAAGCCCACACATTTCAGTAATTTTTTCGCAGATTTCGACTACGCTCTTTCCGTTGGTCCATGACATTGTATGTCGAGCTTAATTTCAATGCATTGGCAAATCTTAGCGTCAACGATGGGGCTCCAGTCTGATTTTTAGTTAGTCAATTACTAAAGGGAAATACAGACAACGACTAAGAATAGCCCAGTTGCTTGTTCTCCCCTGGCGTTTGTCAATCTGTAACTCACTCTATTCTTATTGGAACAGTGTTTTTTGGGTACTGCGCATTAAGGGCATACATAAGCCTGTAAGCCGCTCGTGCATTAACTCTACCTTACCCCAGCAGGTCTACAGACACTACTCGATCGCCAGCTACACCACCCCGATGAATAGTGGTTTTTATTCAAAGCGTTACTAACCGGGATACGTCGGCTACCGCCGCGAGCCCCCAACGACTAATTCCTGTAGGTCGTTCTATTCTTAAACATTATCCTATCTCTATATAGACGGAAGGGCGTTATGCGCGACCAGAGTATCCAGAATCCTTGAGAGGATTGGTCGTAGCCGTAGAGGTATAGGGAGAGATGTTGAACTGCCACACTTGACACCAAGGGCAAAAACTACTAATGTTTATCATTTAAACTTTTTAACTATTAGGAAGTATGGGGATTGCATGTCTTGTTGAGGCCGGAGTCTGGGGAAGAGGCTTAATGGTCCGGTCGTTCTAGGGCTGGACGGGTATTGCACAGTCAATCATCCGTTCTACACGGCTCAGTACCAACGGCAGGGTGATCGAAAATAAAAAAACAGATCAGTGATTTAAGTGTGTTTTCTAAGACCTATTAAAGAATTTTAATCTGGAAATCTTAGCTAAAAAGTAACTGATAAAAACAGCGCGTACACAATAATGGTTGGTCCTACGGTTGTTAAAATCCTGTGGTAAAAGTTGCATCTGTTTATTAACAGAAGTCGGTGTTAGTGAGTTCGAATAATGTAGCTTTATATAGTTAGATTTGTAGCTGAAGTTAGGTTAAGTTCAGCGATCGACAGATTTTTTTCTAGCTCGGTAACGATGTCTCGGAGTGCCGTTTAGACAAGAAGCCTGCTTAGCAAACGTCGATACACGAACTGTAATACCAATAATAACTAAATAGGTGGCGTGATGCTGATTAGTCCGAGGCCTGAGCCATGCATCGTGGCAAGACTGAGGGGAATCATTCCGCAGACTGTGTGGATGGGTAGACAGGGCCAGGACAGCACCCCTTAGTGCATCCCAAGATCAACAATCAGCAGAATCCCAAAAAATTACAATATATTACACAACCACACAAACCCAATGATAATCGCCCCAATTTTTGTAATAAAGATGTGATATCCATGCTCCTTGCGAGTGAGTTCATCCACACATCACCGCGTAGGCTGCACTCTACCCAGAGATATGAGGTTGTGTACGGAATTATTTTGTTGCGTGGTTTGACCGGTCGTCATCGTGGGATTCTCGCACCCTCTATATCCCAGATAGCCCGCTCCGTTATGCCGGTACCTGGCTTAAGGACGACCCAGGGGTTGCGAAATGATTCCGCGGGGCAACATAAAAAAACAAACATCAAGCTTCTCAATCCCGCGACCGCGATACGACCATTGGTTGCCTCTACTCTTAGAGAACTGTTGTCACCGTTCTAGGTCAATCTCAATAAATGAATCGAATAAAGCATAGGTTTTTATCCATTTTGCATTTTTTATGAAGTAAGTTCGTGCCGTAAGTTCACTTTTACTCGAGTTCTATCTATCTCGTACCTAGTGAATTACGGGATCTGACATGGTGTGAATTTTTCTAGTTTGTTTTCCTTATTCTCCGTATATCCTACTTGGTAACTATAGTCTTTCTAGTGCTG</t>
  </si>
  <si>
    <t>TGGCGGGACATATTCTTAATATCTAACACTTTGTTATGAGAGGGGCTGTCACCCCAATTGATTCGCCGGGTCGGCGGATAAAGTATTCAGCCCTGGCGGTACTGGCCCTACTTCAACTCTTGGTCCTAGATTAATGGGTGCTGATTCCCCAAAGACCGAAGATGCTATGCCCTTTAATATTACCCAATTATCAAGTTAGATAATGGTGACACATGAGTTTTAACAGAGCATACGCCCTACCCAGGCGGCTGAAGGAGTTGTGCTCCCCGAATCTCCGGCTATTAAATCTCCTACTCTACCGTTAATTCTATTATCCTATAAATTTGCTGTTTCACTCGTCTTGCGTGTATTCTCAGTGTCCGCTCTACTTCTTGGGATATCAGTAATATTCTTTGTGCTTCCTGAGTTGATCTTGAATACAGACTTATGATCGTTTGATGATTTCGAGGAATGACAAATAGTGCGTCTATACAGCAAGTCACCAGTAGCATGGTCCACACATTTAAGCCTACCGCAGTTTTTGTTGCGCCCGCGATAGTAACATACCACGGGAGAATGATTACCCAAAGCATCTAACCAACATTGTCTCTAATCTGTTCCCCCGTCAAGATGGTCTTGTGAGCCGTTTGAATTGTTAACCGGAATGAGGAGATGGAAAAAATAAGATGCTTAAAGACATTGCAAGTAAATACAACGGTTAAAGAGTCAATGTGGGCCAAAGGTAAATGAAGATAGATGGTACTCGCCCCAAACCTTTGAGCAGACATTGCCTGACGTCAGGAAGTGTATACTATGAACATATGCGCGATGACATCACCCTTAGGTTGACTGACAGTTTCTGCACTCGCTTCCTATAGGCGTGTATTACCTTCTTGTACAATTAAGTATCTTCTATAACAATGAGATTG</t>
  </si>
  <si>
    <t>TCGCCGGGTCGGCGGATAAAGTATTCAGCCCTGGCGGTACTGGCCCTACTTCAACTCTTGGTCCTAGATTAATGGGTGCTGATTCCCCAAAGACCGAAGATGCTATGCCCTTTAATATTACCCAATTATCAAGTTAGATAATGGTGACACATGAGTTTTAACAGAGCATACGCCCTACCCAGGCGGCTGAAGGAGTTGTGCTCCCCGAATCTCCGGCTATTAAATCTCCGGGCAAAGTGTATTGGTAGCCGGAGGCATAGAAAGAACGTCAGAGCTGCGGTCACCATGCCCGTACTCTGAGGCGTGATTAAAGTGGCAGCCACATATAAGGAAAGCCAGTCAGATAACGTAACATATTGCAGTGCTTCCAGTTTGATATCCCACGGGTCGCTGTACTGGAAACTGCTCAGTGTCCGCTCTACTTCTTGGGATATCAGTAATATTCTTTGTGCTTCCTGAGTTGATCTTGAATACAGACTTATGATCGTTTGATGATTTCGAGGAATGACAAATAGTGCGTCTATACAGCAAGTCACCAGTAGCATGGTCCACACATTTAAGCCTACCGCAGTTTTTGTTGCGCCCGCGATAGTAACATACCACGGGAGAATGATTACCCAAAGCATCTAACCAACATTGTCTCTAATCTGTTCCCCCGTCAAGATGGTCTTGTGAGCCGTTTGAATTGTTAACCGGAATGAGGAGATGGAAAAAATAAGATGCTTAAAGACATTGCAAGTAAATACAACGGTTAAAGAGTCAATGTGGGCCAAAGGTAAATGAAGATAGATGGTACTCGCCCCAAACCTTTGAGCAGACATTGCCTGACGTCAGGAAGTGTATACTATGAACATATGCGCGATGACATCACCCTTAGGTTGACTGACAGTTTCTGCACTCGCTTCCTATAGGCGTGTATTACCTTCTTGTACAATTAAGTATCTTCTATAACAATGAGATTGGTTGAAAGGTCAATACTCGTCCCATATGACTACGCTATATACTCTGTCCGAGCTTATTTTAATGGAAG</t>
  </si>
  <si>
    <t>TGGTTTTGATTCGAGTTATCGTATATCAGCAATAATCAGTATTTTAATCGTTGCTTAAATCCTGGTGTTTTCCTCAGCAAATAAAAACATGCTAGCGCGCGCGCATCGGCTAATCCCGACGGACAAATAAGCGCATAGGCTTCCTCGACATCTTTTTTCGGGGTCTTAATGTGTGTGTACTCTACCGTTAATTCTATTATCCTATAAATTTGCTGTTTCACTCGTCTTGCGTGTATTCTCAGTGTCCGCTCTACTTCTTGGGATATCAGTAATATTCTTTGTGCTTCCTGAGTTGATCTTGAATACAGACTTATGATCGTTTGATGATTTCGAGGAATGACAAATAGTGCGTCTATACAGCAAGTCACCAGTAGCATGGTCCACACATTTAAGCCTACCGCAGTTTTTGTTGCGCCCGCGATAGTAACATACCACGGGAGAATGATTACCCAAAGCATCTAACCAACATTGTCTCTAATCTGTTCCCCCGTCAAGATGGTCTTGTGAGCCGTTTGAATTGTTAACCGGAATGAGGAGATGGAAAAAATAAGATGCTTAAAGACATTGCAAGTAAATACAACGGTTAAAGAGTCAATGTGGGCCAAAGGTAAATGAAGATAGATGGTACTCGCCCCAAACCTTTGAGCAGACATTGCCTGACGTCAGGAAGTGTATACTATGAACATATGCGCGATGACATCACCCTTAGGTTGACTGACAGTTTCTGCACTCGCTTCCTATAGGCGTGTATTACCTTCTTGTACAATTAAGTATCTTCTATAACAATGAGATTGGTTGAAAGGTCAATACTCGTCCCATATG</t>
  </si>
  <si>
    <t>ACCATAAAATTAGGTTACGCGTCGTACTCTCACTCAACATTAGCTACCTAGCGTCGTAGTTTTTCACGTGTACACTTACTGTGTTGTGCAAAAGGGTGGGTATGGGGGGGATATTTATGGCTCAGGCAACGGATCAAGTCCTCAATCTGATACTTCTATGTCTCTTAGGTTTTTCATGCCTGCTTCTATGTCTACGAGCTGCAATGGCTCTGCTTATTCTCCCATTACACCTGTGAACGCTCTACTTTGATTCAATTTAATCGTTTTATCTCGCGGCAGAACCATTCGCATTATTCCGCAGCATCGGGATGTCACGTACTTAAAGTAGTTAAGGCTTTCATCTTTCTTCAGCAGTTAGACTCCCATCACTACCGG</t>
  </si>
  <si>
    <t>ATTTTTAAATGTTCGTTATTATTCGTAGCTTTTGGATAGCTTTCGAGCGGATGTATTGACGTATGTTTCAGGTTAGATTCTTTGATTTCCGTTGGATATTTTATTATTGTGAGTTAATTTGTTAGTGCCATGGCTTTTAAGTGATACCTTAAATCTTGTTCGCTTTACTTGTACTTGATGGTTGGAAGCTATTAGTTCACCCTATTTACAACCTTTAGATTCCGTTTCGCCATAACGAAGAGTTATTTTTTAAGATAGATAGTACTCGAAAAAGCATGCTCTCGTTAACTGACAGGTATTATTAGGGTAAACTCTATCTTCTTATGTTTTCTTGTTCTAAGCTAATCTTTCTCTTTCTAAAGTATTAATTTACGTTGTGTTAGTTCTGTCCATTGTAAATTTACTGGGGTGTGAAGTTGAATATGGCATACTGAGAAATCCCACCCCAACGGTTAGTGGATCGCGATAAACAAGGCTTATCTTTAGCTGTACTATATTAGAATATCGGTTACGTGTCTTTCATGGCTTGTTTCTCTACTTTCTTCGAGTTGATCGAGGCCAGGAATTGAATACTTTCTTTATCACTGTCTTTCTATATCAAATTGACATTCCAGCTACAATGCCCTGTTGATAACAATTCGCTTCGCTATGCCGGAGGGATACGTGATTTAAGATAGATTCAACACTAACGAGATCTGTGCAAGATTCAGTGTAGAGTCCACGGTGCCGTTCTAAAGCTGTCGACTAGTCATTCCAGTGCTTTGTACTTGCACTCAAATCATTTTCACATAATG</t>
  </si>
  <si>
    <t>TTCGAGCGGATGTATTGACGTATGTTTCAGGTTAGATTCTTTGATTTCCGTTGGATATTTTATTATTGTGAGTTAATTTGTTAGTGCCATGGCTTTTAAGTGATACCTTAAATCTTGTTCGCTTTACTTGTACTTGATGGTTGGTAATCGTCTAACTATCCAGGACTCTTATTATCCTTGATTATATCACCCGTGAAAGTGATTTGTATGTTGTCCTTTGATCCAATGACTGTAATATCCCTCATAATCTAAAGTAATCTCCATGTTTACCTATATGTTGCAATCCTTTAAATCAAATTAAAGCCCCAGCGTTCAAGTGACAGAAGAGTAAAGTTAAGGATGTCTTGTATACTGTAGGGGCGTTCGTTTTCCTTTAAAGTTGATTGCAAAATAGTCTCAGATAGAGCTCAAACCGCCCCTAATTTAGCATCGAGCACTCACGATTATTCTCCTTTTTTTCATGATGCTTATCTTTAGCTGTACTATATTAGAATATCGGTTACGTGTCTTTCATGGCTTGTTTCTCTACTTTCTTCGAGTTGATCGAGGCCAGGAATTGAATACTTTCTTTATCACTGTCTTTCTATATCAAATTGACATTCCAGCTACAAAAAGGAAACATGGGTTCTTAGTTACATCCTTATAGCCCTTCGACTAGGTTTTTAGTTGTACCTTCACCCAGACCACTTCAATTTCACCCATATTAGGTAATATGACGTTTATCGTCAGTTAATACTATAATAGTAACTATATTTAATATTACTTAAGACGCATTTACGACAGTCACTACAGCTAGTTTCAAGTAAAATTTAATTCCGATTCCAGCTACCGCTCATAAGAAATACTAAAAATATTAAATGATTTTGACCGATCTACCATCGACCGTACTGTTATTAGTAAAAGTACTATCTATGATCGATAATTTATAATTAATGGTGCCAGTTACTATCTAGATTATTCTTAATAATTCAATAAATTATTACTTTAACGACAGTAAGCACGCGTTCGACCTTACGATCAGCGCACAGCACCACTAAATTTTTTG</t>
  </si>
  <si>
    <t>TTGTTATGAATTTAGACGACGCAACCAAGTTCATATAGATATTAATAGCTATCCTTTAGGTAACTCAACCCTGATTTCCGTCATGAAGTTACGGAGACTTTAAAGTGGAAATATTTCTGTGGGCCCGATCTATTGTTGTTTTTAACGGAATTTAACAATAAATAAAGCATATTCGGTTTCTCGAGGTCCCGTTACACCTTTATCTACCTTACTGTGATTCTTTGAGGTATAAGACTTGCTAAAGATCATACGCTTATAAGTGAGCATCGTAGCACGGAATAGGACTCTAGTCATAGACACGAACGGGTTAGCTATTATAAAGATCGCTCCGGAATGATTTTTGGTTCTTACTTTCTATCCCACTTTCTTCAATATCTCAATAAAAACAAAACACTTCCGAAGTGGTAAAAATAAATGTGCTCTGCGATATAAAACAGGTGTCCATCTAATCCAGTCAAAATCAAATTGGCTGATAATTTCGTTCTAACGCAGCCATTAACCCATTTATAATTTCACTGCCCAAAGGGATCGACAGAATATTTCAGTTAAATAAGAATGTAAGTTTGTATCAATTTATGATATTACCATAAGACCTCAGTTCGACAATAGGCTCAAATTTTTACTATATCTTTCTTACTTACCCAAACTTCATTGGGCTCACAGAAAAATATCAGTAAATCCAACAGCCACAAAATCTCTACCAATTAGTGAGTCTGCTATTTATCTATAAGCCGTTTACTGCGCG</t>
  </si>
  <si>
    <t>ATGAATTTAGACGACGCAACCAAGTTCATATAGATATTAATAGCTATCCTTTAGGTAACTCAACCCTGATTTCCGTCATGAAGTTACGGAGACTTTAAAGTGGAAATATTTCTGTGGGCCCGATCTATTGGCCGGTTATAGTTTCTTCATATTAAATTAAAGTGCCTAGGTGCATGCACCGGTCCTGAATAGCATGCTTCCTTGTTGTTTTTAACGGAATTTAACAATAAATAAAGCATATTCGGTTTCTCGAGGTCCCGTTACACCTTTATCTACCTTACTGTGATTCTTTGAGGTATAAGACTTGCTAAAGATCATACGCTTATAAGTGAGCATCGTAGCACGGAATAGGACTCTAGTCATAGACACGAACGGGTTAGCTATTATAAAGATCGCTCCGGAATGATTTTTGGTTCTTACTTTCTATCCCACTTTCTTCAATATCTCAATAAAAACAAAACACTTCCGAAGTGGTAAAAATAAATGTGCTCTGCGATATAAAACAGGTGTCCATCTAATCCAGTCAAAATCAAATTGGCTGATAATTTCGTTCTAACGCAGCCATTAACCCATTTATAATTTCACTGCCCAAAGGTCCAACAGCCACAAAATCTCTACCAATTAGTGAGTCTGCTATTTATCTATAAGCCGTTTACTGCGCGACTAACTTCTTATCTTAGAGATATAAGCGCATTATCTTCAGCCAGCAGG</t>
  </si>
  <si>
    <t>TAAGAGTGAGGAAAGGGAGGGGAAATGTTGTGAGGAAGGCTACGGATGGATGTTTAACTAATAAGAACGCGTGAACACTGGTGAGCGTAAAGGATTTAGGAGCGAACTAGCTTTAGTAGAGAGAGCAATAATATTCTTATGTTGCTTACTTTCTATCCCACTTTCTTCAATATCTCAATAAAAACAAAACACTTCCGAAGTGGTAAAAATAAATGTGCTCTGCGATATAAAACAGGTGTCCATCTAATCCAGTCAAAATCAAATTGGCTGATAATTTCGTTCTAACGCAGCCATTAACCCATTTATAATTTCACTGCCCAAAGGGATCGACAGAATATTTCAGTTAAATAAGAATGTAAGTTTGTATCAATTTATGATATTACCATAAGACCTCAGTTCGACAATAGGCTCAAATTTTTACTATATCTTTCTTACTTACCCAAACTTCATTGGGCTCACAGAAAAATATCAGTAAACTCCACTAGAGTCGATAAGTTCTAACTCCCAATATGTAGTGGTAACGGGTAAAATTCCAGTTGATTCGTGGAAAAACACATCTTCATGTTTTTAAAAATCCAACAGCCACAAAATCTCTACCAATTAGTGAGTCTGCTATTTATCTATAAGCCGTTTACTGCG</t>
  </si>
  <si>
    <t>AAAATTACGAGTCAATGAGAATCGATCAGGAGGAAAGGGCCTTCCCAGTACATGGCTCATCATGATTAAATTGTATAATATTACATTAATGTGCTCGGGTTGCTACATCCCAATAATGCCATATAACTAGTCGCCGTTCCGCACTTTAACTTTTGCTTCTACTATAAAGCCATTTGAGACTCCATCTTTACGTCACGTTATGACGGCGTCCATTACTTGCTTTGGGTGAACCGCGCGATTCTGTCACTTCAACTTTATGCGAGTCGCACCTTGTCACTTATGCCGTACTTTTAGTCGTTTCGCCTATCAGAAAGGGGTATTTGTGCATAACCTTATGTTCTTGTCGCTGATGCACTACTTAGATTTACGCCTGACGAGGGGGTATAAAACAGATTTTAATATGGCGCATTCTGCCTACACGCTAATCGAGCGTAAACGAGCGATGACCTGCTTTTCCTTATCGAAAGACAACAATAAGGTAAGTTCAACAATAATCACTACAGTATACTGATCGAGCTTGAACCACGCATCTCTCTACAGGTTTCGGCGCGGATTAGAAAACAAGGACTCGGTAGGGGATAGGGTGAGTAATGATATGAAAACAGGTGGATACCAGATCGGAGGAAGAGTCAATTTAGCCTTTGACAGTGCGTTCATGTGATTAGATTCCTAGAATAAATATTCGATCGTAAACGAACCCCAATAGATATAGTGCAGTACGTTAAATTATCCTTGTATAGCGTATATACAAGAAATATCTTTGAGATGTGAGTCGTTTTCCTCGTTGAGCGGCTGACTTTAGGTGCTATTGTTTATGAGGTTTGTTTGTCCCCACTTTAGCTAGTGAACTTTTTGGTAGCACCATGCCAGTCCAGCCATTAGCCTATAAATGTCGTTGCGGCTCGAGAATAGATAATGGGATATATCAAAATTACAAAGCAAAGCATACTGTAGGCCTGATACGACTTAAAAGATCAAGCAGGGTGGTGAAACATTGGTCACTTAGCACGCTAGTTACACGATATACCGAACTGTGAAG</t>
  </si>
  <si>
    <t>GGAGGAAAGGGCCTTCCCAGTACATGGCTCATCATGATTAAATTGTATAATATTACATTAATGTGCTCGGGTTGCTACATTCTGAACCGCATTTCACATACACGTCGACATAGAAGTCATAAAGGTATACGCTAGGGTCTGAAGATTCTCTAAATCATGTGCATACACTATCTTGCTATAGCCCCCGCAAACTATCTATGTTCTTAACACTTCTTAGCTCGCGCTGAGTTGACTTAAAAGGCATCTCCACAGCTCTAAACGACCAGCCCAATTTATCATATGAACTCCAATGAACACTAGCGACCTGTTGTTACGAACTTACCCAGTTTGACCATACACGATCGCTTTACAGCGCGTAAACGAGCGATGACCTGCTTTTCCTTATCGAAAGACAACAATAAGGTAAGTTCAACAATAATCACTACAGTATACTGATCGAGCTTGAACCACGCATCTCTCTACAGGTTTCGGCGCGGATTAGAAAACAAGGACTCGGTAGGGGATAGGGTGAGTAATGATATGAAAACAGGTGGATACCAGATCGGAGGAAGAGTCAATTTAGCCTTTGACAGTGCGTTCATGTGATTAGATTCCTAGAATAAATATTCGATCGTAAACGAACCCCAATAGATATAGTGCAGTACGTTAAATTATCCTTGTATAGCGTATATACAAGAAATATCTTTGAGATGTGAGTCGTTTTCCTCGTTGAGCGGCTGACTTTAGGTGCTATTGTTTATGAGGTTTGTTTGTCCCCACTTTAGCTAGTGAACTTTTTGGTAGCACCATGCCAGTCCAGCCATTAGCCTATAAATGTCGTTGCGGCTCGAGAATAGATAATGGGATATATCAAAATTACAAAGCAAAGCATACTGTAGGCCTGATACGACTTAAAAGATCAAGCAGGGTGGTG</t>
  </si>
  <si>
    <t>TCTATTCTGTTTACTTTATCGTTTTTTTCCATGCCTGAGTATATTATCATTGTATGCTGCTATATTGTTGCTACTAATTCTGTACCACTATACGTCCTTCCTGAATATTACTATTTTGCTTAAGAAAAAATTGCACCTCAATCATAATATCATTGCGACTTATCCGAGAAATATTTACCAGTGATATCTTATAATACTACTTGTTTATTTCATTCGACTTTCTATGTGTAAAATATATTATGGAGTAAGGTTTACTCATGTTGGTTTTATGCTTTGATCGCGTTGGTGGTAATATATGGTTAAGGTTTTACGGATTCATTTTAGTTATACGGACGTCTTGTATTACAATAACGCGATTGACCAAACTTGTACCCTTATAAATTGAGGAGAGATCTCATTGTCCGTTCGTTTTGCTGATTCTTTGGTCTACTGAAAATATCATGCCCAAACGGGTCCGCTGTATTATTTAATCTTATTTACTTGCTCCGTCAAGTATAATAGTTTCCATTAAATTTAAGATGGACCAAATTGTCTACCAAGATCATGATATGCCGATTTATTAAGACAGTAAAACATGGAGAGCAATCAGTAACTGTAAAGTTGCTTTGCTTGTGAGATAAGAATGACTTTTAGAGATAAGAAAGGGAGGAGAGTTTAAGACAAAAAATAGGCATTTGGAAATTAGCCAGCAATAATATGCTTAGTAGATGGCCTTTAAAGTTGATGACATGCTTAGCAGACAAACAAATCAAATTAGATTATAATTAGAAATATAGAGCATATTCTTTGCCCACACTTAAGTATTATGAAATCGGTTCTAAAGGTTGGCAGAAAACTTGATCGCAAGTTGAGATAACGACTTATGGGGTGGGAGAAGTAGAGCAATTAACGGATGCCATCCCGCCTTATCAGGCGCCAGGAAGGTGGGACTATAAAGAAGAGTAG</t>
  </si>
  <si>
    <t>GGAGGGGGGAGCAGAGGCGTCTAATCGGTCACGCCATCGTACCTAGCGCAGAACAAATCGAACAAGTACGTGACACATAGCAGACATGAATAGACGATACAAGATACACAGCAACCAGATAAGTATTATCGCATGATGATAATGGACAGTATTCAAGAGGAGATTAAATAAAAATCCGGCAGCTTGAGTATCGTTATAGATTGTAGTTAATACACTAAGGGGAAGCGCACAATATCGCGCGTAGAGACAACGAGCAAGCCTGAGCATGGGAAAGACCGCTGGATGCGACATCAGCTGGAGAGACTTCGCTACGATTCACTACAACAATAACAAACGGTTTAAATCTGCGGACGTCGCTGTGGTGAATCTGGGAGTCCGCGTACCCAGTGGAAGCGAGCGTTTAGCGGATGAAAGGTGGTGGCTCGGATAAGAATTGTGGGGACGGTTCCCAGTCCCAAGGAACCAAATGCCTGGCCTCATACCGACAAAAGCTCAGACACCAAACAAAACACTAAACAAAAAGCTGGAGAAAGACACAACGGAGCTCGACACGACAAAAAAACGGGGCGCCGGCCCCACGTAAAGAGAACCGGACCTAATTCCACAAGGTCATTTTAGACTCCAATCAAAAAAAACTGAAACCGATACACATTCTATCTGTTCAAGTTTTTCTTTGGTAATTTTTGTGATTGTAGCCAGAAAATAACATCCGTCATCAAAGCGGTGATGCTCAGGTAAATTAATTCTACTATTAACATTGATTATGTGTTACTATTTCATCAATGAGAAGAAAACGAGCTCCTTAATCTTAGAGCCTCGGTGACG</t>
  </si>
  <si>
    <t>TCTACTCAAGGACGTCATCTAGCCTACTCCAGACGAGCCTTAATCCAACGGGTATCCCTCTACGCTCACTTCCGTGAACACCGGATCATCAGGGTGTTTACCATTCTGGTCTAGAGGGTGTATGCCTATGGCCTGTTCGTTTCAGAGGTCGCACCGCTTCGTCCCTCCCGTGATCATTACAGACAGGGGCTTCTCCCAACCTAGCTGCCAAGACGTATAGTGCTGATTCTCTCAGATATCTTACAAGAGGATAATTAAAAGCAAGTATATTTGAATTACATGCAATTCTACATGTTACTTGAGAATGGATATATTTGTTCCCCCCCCCCCCTCATATCATTCTCATGTCTCTTCCTGTACCTTTATCCTATTGTCTTATGTTATGTATACAGACAGCAGACAGCAGCATACAGATTATAAGTAACTGACATTTTGCTGGGTGATCGAGATATATAACCCAGTAGAAGTTGAGCTGGGCCAATATTCTCATAAGTGCAACTACTAATTATAACTAATACGTACTCTTTGAAGTTAGTCGGCTTAATGAGCTTGGTTTCTGCATATAAACGGCGAGCCACAAAAAGAAGATCTCGTGTTGTCTTTGGTTTTTACTTTTTAACTATCATCCGAATATTATGGTTAGCAATTTGGAGAAAAACATATAACGTGACAAATAAAGTCGGTTTTCAGTAATTAAATTTCGTCCTTTTTGTTCTTCAATCCATTATATTAGAAGGTTGGAATTACTATTAGCG</t>
  </si>
  <si>
    <t>CCAAACTGTATTGTACCTGTCGCCCATTAGGCTCACATTCCTCTGCTATGTCATCTCCACATTGCGCCTTTGGTATCCGTCATTCTTCCTCCCCTTCTGCTCACAAGAGGGGGAATAATTCCATTCAATACGAGCAAGTCATAAAGCCAGTGACGAAACGTCGCTTGCCATATAAACAGGTGGAGCAATAGTGGGATTTGGTTGAGGAAGTGGACGAGTTGTATATTGGACACTCAGCTTGCCGGGATGCCCTTGCCATCGTAAATTAGGAACTTTTTATGTTTGAGTAGGAATCTACGGCCTGGCGTCGATAGAGTGCATGTCCTAATCGCTCAATGCATTGTAAGGAATACTAAACCCTTCGTCACAATTGAGGCATTCCCAAGAGCTCAGAAAACACACTAGACATAAACGCTATGTAGAAAGACTGGCACATATTGGTACATGCTCGTCCACGCATATTGAGAGAATAGTGTAGTCATTGAAGATGAGGCCGAGGGGAACACCAAGTAGAGCACTGTCAATAATCGGATCATAGGGATCGGGACGCAGTCTCAACCGTGGGCGGGTAGCAACGAGTAAGGATGATTGGAACGAGATAATCACACCCGTCTGATTCACAGAGTGTCTCCCAACCTAGCTGCCAAGACGTATAGTGCTGATTCTCTCAGATATCTTACAAGAGGATAATTAAAAGCAAGTATATTTGAATTACATGCAATTCTACATGTTACTTGAGAATGGATATATTTGTTCCCCCCCCCCCCTCATATCATTCTCATGTCTCTTCCTGTACCTTTATCCTATTGTCTTATGTTATGTATACAGACAGCAGACAGCAGCATACAGATTATAAGCTGGGTGATCGAGATATATAACCCAGTAGAAGTTGAGCTGGGCCAATATTCTCATAAGTGCAACTACTAATTATAACTAATACGTACTCTTTGAAGTTAGTCGGCTTAATGAGCTTGGTTTCTGCATATAAACGGCGAGCCACAAAAAGAAGATCTCGTGTTGTCTTTGGTTTTTACTTTTTAACTATCATCCGAATATTATGGTTAGCAATTTGGAGAAAAACATATAACGTGACAAATAAAGTCGGTTTTCAGTAATTAAATTTCGTCCTTTTTGTTCTTCAATCCATTATATTAGAAGGTTGGAATTACTATTAGCGGGAAGGAAGATATAGAATGAGAGAGCACCCGCCGCAGTCGCGAAGAGGGTAAGAAGCGGGTAAAGCGCGGCATTGAGGGGGGAGGATGAACAGAACAGGCGGGAGGGGGAAGTAAGACAAGGTAGTCTAGGGTTCTACGATCCGCAAATCGCTAAGAAGAGGGGCTGTATCGCACTACGCATCAGTGTGGGAGATGCAAAAAGGGAACAGGGCGGGAGAGGGGCGGGTAGGGAAGGAAATAATTATAGCAAGTGGACAGTGGCGTTGGACGGAAGAGCGGAATAGTGAGTGAGCAAAAAAAGGAAGCAAGGGAAAAGGGAGAGGGTGGAGGTGGAAGGTAAGTAGTAAGGGGGGCTCGAAGCGTGACATGGACGTGGCAAGGAGTGAAGCGGATGCGAGAATAATGAAACAAGGGGAGTTCACGTTATCAGTTCGATAATTATACTACAATTCCTAATTAACATTTTTTATTGTTTCGAAATTTATTGTTGGGCAAGCATTAGAACAGACTAAGATTGGGATCAGATCAATCCTTACGATGCTCCCACAATCACATCCACCAATCTTTGTTACACAACAAAACTAAACCACCTGATTTAACCTATATCGAAATCTGTGTAATCTTATACAAAATTCGACGATTGTGATTAAATTGCCTCAATGTACATG</t>
  </si>
  <si>
    <t>TATATGTAGCAGTGATGCTAAATTGAAGGTTCCTGGTCGCGGATCGTAAACTAGGGGACCTATGTAAGCAATGGAGGCTAAACTGCCGTCGATTGTTAAACGGTTGCTTGCATGACCCTTCCCTTTGGCTGCTTTCCATTGCTCTTTCTTTCTTTCGGTTGAGCGCACATTACAGGTCGTTACATCGTGCTAATCTGTTTACGTGTGCCTTTTCCTAACTATGTGGATCCGAATCTTATAGATGATTCATCAGAACTTTGGTTATATTATCTTAGAGCTTGATGCAAGGCCAGGATGAATGTAGATGATATCAGATGTGGTGGGTGGGGGGTAAATGTGAGGTGCGTGGTGAAGATTAAGGCGCTCACGGGTGGACTACTTCGCATGTTGCCTCCGGATTATGCCACCCTGCTTGACGGTAGGTACTCAGGAGGACTTAACCTGCTCATAATGGTGATAAAAGGAATTTACAACAAGCCTTGACAGGAGTATCGGGTATGCTGATCGCGTTCTTGCGGCTGCGAGTTTGAGACAATTAACTTTGCCTACTCGGCCGTCAAGCAGCATACCCAAGACTCTTCTAGCGGGAATAGTAGGAAGGAGGAGATAGTGTGTGGGGGCGATGGGACAAGAATTGGAAATGCGATGAAAGGGAATCCACGCATATTAGAAGAAGATCTCCTCGCTGTTTGCCTTGTTCCACTCATACACCTCCGTTCTCTTCTTCCGTGTTCTGCCCGTATGTCTACCCATACCGGTACTCTGCTGGAAGGAAATTTAACCCTGGATAGATG</t>
  </si>
  <si>
    <t>TTATTAGGATGTAGTGTTATACAGCAGATGATAGACTTTAGAAGGTCGACTAAAAAAGGAAAATTGAGGCTACTTGGTCTTATTTTATGAGTGCCAGAAGATCAAAGACGATAAGCAAGAAAAGAAGAGAATGGAATAGGGTGTTGGAGGAGAGCGGAAAAATAAATGCACGTGGAGAGCAGTACAGTGGTATGGGTGAGAGGTGAACTGCGATTGGTTGCTCAGCTGCCGTCGATTGTTAAACGGTTGCTTGCATGACCCTTCCCTTTGGCTGCTTTCCATTGCTCTTTCTTTCTTTCGGTTGAGCGCACATTACAGGTCGTTACATCGTGCTAATCTGTTTACGTGTGCCTTTTCCTAACTATGTGGATCCGAATCTTATAGATGATTCATCAGAACTTTGGTTATATTATCTTAGAGCTTGATGCAAGGCCAGGATGAATGTAGATGATATCAGATGTGGTGGGTGGGGGGTAAATGTGAGGTGCGTGGTGAAGATTAAGGCGCTCACGGGTGGACTACTTCGCATGTTGCCTCCGGATTATGCCACCCTGCTTGACGGTAGGTACTCAGGAGGACTTAACCTGCTCATAATGGTGATAAAAGGAATTTACAACAAGCCTTGACAGGAGTATCGGGTATGCTGGGAGTCAGGTGTTAGTGCTCTGCGTAGGGAACACCAGAAGCTTAGCGATATCGCTACGACTAGGTCACGGGCAGCCGATAAACCTGAGCGTTGCTCGAACCAGGGACCGGGTGATCGCGTTCTTGCGGCTGCGAGTTTGAGACAATTAACTTTGCCTACTCGGCCGTCAAGCAGCATACCCAAGACTCTTCTAGCGGGAATAGTAGGAAGGAGGAGATAGTGTGTGGGGGCGATGGGACAAGAATTGGAAATGCGATGAAAGGGAATCCACGCATATTAGAAGAAGATCTCCTCGCTGTTTGCCTTGTTCCACTCATACACCTCCGTTCTCTTCTTCCGTGTTCTGCCCGTATG</t>
  </si>
  <si>
    <t>CTCGAAAAACGTCCCCCCCCTCGGTAGTCTGAGAATAGAAGGGGGATATTTATTTTATATGTAGCAGTGATGCTAAATTGAAGGTTCCTGGTCGCGGATCGTAAACTAGGGGACCTATGTAAGCAATGGAGGCTAAACTGCCGTCGATTGTTAAACGGTTGCTTGCATGACCCTTCCCTTTGGCTGCTTTCCATTGCTCTTTCTTTCTTTCGGTTGAGCGCACATTACAGGTCGTTACATCGTGGAGCTTGATGCAAGGCCAGGATGAATGTAGATGATATCAGATGTGGTGGGTGGGGGGTAAATGTGAGGTGCGTGGTGAAGATTAAGGCGCTCACGGGTGGACTACTTCGCATGTTGCCTCCGGATTATGCCACCCTGCTTGACGGTAGGTACTCAGGAGGACTTAACCTGCTCGTAGACCTCTCTTACGTCGTTCTGGACAATTGATAAGCCTGGCAAGGTGAGGGAGGTCACTGTTTTTTTACACCG</t>
  </si>
  <si>
    <t>CTTAGCGATGCACCTGTCCGTGCATGCCAGCCACGCCAAAAATGAAGGCACAATATACTTAGATACTTATACAGATACACTATACCATATGCATATCAATCTCAATTGATTTATAAGTTACATGTCGTTTCAACAAGTACTCGTACCAATTATAAAATCATATCTACATTTTATTAAGACTTTCGTTATCAATATTACTATTTCATGGATGACATCTGTTAATGACACGATGCCCTAGCTTCTCTCTCTCTTACTCTTTTTCTACCCCGAGTGGCTTGCGACTTCGCTGGCCGTGAGTGTACTACGCTTGAGTCCTACGCCAGAATGCCCACGGCGTAGTGATTATATAATTTTTTCGCGTTATTCGAAATCATGCAGGTAGAAGTCATATAGGGAACCAACATAATTAAGGTTTCTGTAGAATTATGGTAAGTATGTTGTTTAAGTTAACATATGCCCAAGTATGTATATTTGCATCGCTACAGTAGCATGCGTACAAACTAATATTAAATTCGGAATAGAGGTTGTGTTGGTAGGGAAAGGTAGACTAAAGAGTACAGGTACGTTACAAACGAGATGCCTTGGGCTCCGCCTTCTCATCATAAATATTAACTGAAATCTAGGATAAACAAGCATCGGCATGAGGCAGTCAAAATTTCGACAATTTTTACTTTTTTCTACATACCTGATGCCAAGCAGTTCCATGTAGTATCACCGTGGGGACTCTGTCGGATGCGGTTTGACCCGCCCGATAGGAGTGAGCCAATTAAATCAGATGCCCTTAAAATATTCTCACTACGCCTCCGTTATCAAAGCATTACATTCCATTGCCGTTTTTAGTGTCTTACTTCCGTACTTACATCGATATTGAACCAGCTCCCTGCTTGATTTGTGACAATGCTGTATAGATTCCATTTTTTACGAGTGGTAATCAGTGCTTTAGGGAATCTTCGGTTACGAGGACATAAGTGCTCTACAGGGTAATTTCAATGATATTGGTGATTATCCAGCGCTTATAAGCTACTGTCAGTACGTCCAGGTTTACAGGTAATGAATTAGCCTTATGCATCTCATTAATATATTTTACCTACCTTAGTCAGTCTTGTCGTTTATGCCGACCTGCGATCAGTGGGGTCGTCCAGAACCAAGAACGTCTGTAAGATTGGGTGGTCGCTTGTTAGTGGAGAATCAAGACTTTTTTGAATAGATCTAATGTAAGCCCACTAACTTCTTTCTCGTTTCATTCGTAGGAAAATATTAAGCTGAACATCAATATCGGTATGTTAGTACTTGTCGTTCATTTCTCTTGTAATTGGAGGCTATTCTTCCTACATTCGACTTACCGTTGCCCGGTTATATCATAACGAAAAATCGTTATCCCTGAAAGCATCGTCTTATGTACCACCATGCCTCAATATCTATGTAGTTCCTGAGAGTATGAGATTTATTCATTGCCTTTACCAAGCTTTTTAATTTCTACTTTATCGTTTCCATCCTAATTGTTACTGTGTCTCAGATTGTTTAGTCATGTGTTCGATTCTATAGTGTTTATCATTGACCTTGATAATCATTGTATTCCTACAAATCGTATGATGGTAAATTATTTGAACTTATCTTTTGGCCTTACATCAACTGCACTTCGAAACGACATTTTTCTTTCAATCCTTTTTATCTAATCGAGTCTATCAACATTTCTTCATTATGTCATATTTCAAATGACGTTGAGGATATGTCCGATCTTCGGCAGAAAGCTATCATATAGAAGCAGAGAAATTCTGATTTAGTCCATAGATTCAGATAACTAGTCTATCTAGTTTTTACAGCTAATTTGTTGCGTTTATTCAGTTGGAGTGTGAAAGAGAGTTACATCCTTCTCCACACCTTCCTTTTACTTTTTTTTTTTTTAAATGAGAGCCCGGCTCCCTCTATTGCATGATCGTGAGAGCTTGTTCGAGAGACTGCCGCCCGCTCCACTCTGTCGGATTTTTATTTCGTATAGCCCCCATTTTTAGCTTTTAACCACTTATAGATTAATGTCTAACCCTTGATTGAACAATATATTTCTTCTCCTATTGCAGTTATTATCATCTGAGTTGAGCTCGGCTCCCTCTTTTGAGTTACTGCTCTGTTATCTTTTTGATTACCCAGGTTGACTTCTTGCTTCTTCTGCTATATCTTTCATCTCTACGGATATTAAACAGAATTTTAAAGTTCCGACCTTCTTGAGCCAAAAATCTGTTTTG</t>
  </si>
  <si>
    <t>ATGTGGTGGGGTGGAACCTTAGCGATGCACCTGTCCGTGCATGCCAGCCACGCCAAAAATGAAGGCACAATATACTTAGATACTTATACAGATACACTATACCATATGCATATCAATCTCAATTGATTTATAAGTTACATGTCGTTTCAACAAGTACTCGTACCAATTATAAAATCATATCTACATTTTATTAAGACTTTCGTTATCAATATTACTATTTCATGGATGACATCTGTTAATGACACGATGCCCTAGCTTCTCTCTCTCTTACTCTTTTTCTACCCCGAGTGGCTTGCGACTTCGCTGGCCGTGAGTGTACTACGCTTGAGTCCTACGCCAGAATGCCCACGGCGTAGTGATTATATAATTTTTTCGCGTTATTCGAAATCATGCAGGTAGAAGTCATATAGGGAACCAACATAATTAAGGTTTCTGTAGAATTATGGTAAGTATGTTGTTTAAGTTAACATATGCCCAAGTATGTATATTTGCATCGCTACAGTAGCATGCGTACAAACTAATATTAAATTCGGAATAGAGGTTGTGTTGGTAGGGAAAGGTAGACTAAAGAGTACAGGTACGTTACAAACGAGATGCCTTGGGCTCCGCCTTCTCATCATAAATATTAACTGAAATCTAGGATAAACAAGCATCGGCATGAGGCAGTCAAAATTTCGACAATTTTTACTTTTTTCTACATACCTGATGCCAAGCAGTTCCATATTAAATCAGATGCCCTTAAAATATTCTCACTACGCCTCCGTTATCAAAGCATTACATTCCATTGCCGTTTTTAGTGTCTTACTTCCGTACTTACATCGATATTGAACCAGCTCCCTGCTTGATTTGTGACAATGCTGTATAGATTCCATTTTTTACGAGTGGTAATCAGTGCTTTAGGGAATCTTCGGTTACGAGGACATAAGTGCTCTACAGGGTAATTTCAATGATATTGGTGATTATCCAGCGCTTATAAGCTACTGTCAGTACGTCCAGGTTTACAGGTAATGAATTAGCCTTATGCATCTCATTAATATATTTTACCTACCTTAGTCAGTCTTGTCGTTTATGCCGACCTGCGATCAGTGGGGTCGTCCAGAACCAAGAACGTCTGTAAGATTGGGTGGTCGCTTGTTAGTGGAGAATCAAGACTTTTTTGAATAGATCTAATGTAAGCCCACTAACTTCTTTCTCGTTTCATTCGTAGGAAAATATTAAGCTGAACATCAATATCGGTATGTTAGTACTTGTCGTTCATTTCTCTTGTAATTGGAGGCTATTCTTCCTACATTCGACTTACCGTTGCCCGGTTATATCATAACGAAAAATCGTTATCCCTGAAAGCATCGTCTTATGTACCACCATGCCTCAATATCTATGTAGTTCCTGAGAGTATGAGATTTATTCATTGCCTTTACCAAGCTTTTTAATTTCTACTTTATCGTTTCCATCCTAATTGTTACTGTGTCTCAGATTGTTTAGTCATGTGTTCGATTCTATAGTGTTTATCATTGACCTTGATAATCATTGTATTCCTACAAATCGTATGATGGTAAATTATTTGAACTTATCTTTTGGCCTTACATCAACTGCACTTCGAAACGACATTTTTCTTTCAATCCTTTTTATACTAACTACTTGTTGAAATATGACATAATCCAATGATGTAAAAGTTGTTTTATTCAGTTGAGATTTGTGAAGGTATATATTGAGTTATTAGGATATATAACGTAATTAATCTCAGCTCGTTAAAATAGGATCTATACTAAATTTAATTTGAGTGATTTTGTTGGGTGACTTATTTGTTTACATGGTTTAAGATTTAAATGTAGGTGAACCTGTTCTTTGTCAGTG</t>
  </si>
  <si>
    <t>CAAGCAATGCCCGGCAGCTCCACAGTTCCTTACTTTCGCTAACATCCCCCGGGCGTGTTTACTATCGGAATCCGCAACCGATTATGCCCCTATCAGCAGTTTGTACGACTACATGTACCCCATACGTTTAAATGGGCGCCGTCCGTTCATGGCGGATCTGTAAGTCCGGTAAGCATGCCTCCCATGAGACTATCCTCGAGGACATGTACCGTAATTCAGTCGGAACCAAAAAAACTAGAATACATGCGCGGATCACTCCTATCGATCCTCGGAGGCCGAAATCTCCGCAAGATACGTAAAACACATGCAACTATAAATTAATATATAAATATTCTTCCGGGGACACACGTGACTAGCGTGGGCGCTATGAGTCACTCCGTACGAGCCGCACGGGAGGTAGCGACGTGGAACACACCCCTTCTGTTAAGTTGATCTTGCTAAACGATTTCTACTTCTGTGGAACTTTCGCACACTATGCGCCCCCCTCAGTCATTACGATCTTCGCACTGCTCAGGAGAAACTTGCTTCTTTTTAAATGAAGGGATAGGGCATTATGTGGTGTGTACTCCAGCTCTTTTATGATTGCCGTATTATTGGGTTCAGGACGATTTCACGTTTAGAGTTACTCCTGTCATCGATCTTTTTGAGCGCTTTATAGAACTGG</t>
  </si>
  <si>
    <t>GCAGCTCCACAGTTCCTTACTTTCGCTAACATCCCCCGGGCGTGTTTACTATCGGAATCCGCAACCGATTATGCCCCTATCAGCAGTTTGTACGACTACATGTACCCCATACGTTTAAATGGGCGCCGTCCGTTCATGGCGGATCTGTAAGTCCGGTAAGCATGCCTCCCATGAGACTATCCTCGAGGACATGTACCGTAATTCAGTCGGAACCAAAAAAACTAGAATACATGCGCGGATCACTCCTATCGATCCTCTGCTGGGAGAGCAGTTGGTGCTATATGCGTACGCGGGTGGGTAAGTGACGTTCGCACAGTGTCCACCAGACCTATATGTGAATATAAAAGATAAATGAAAGGAAGAATAAAAATCGAGGATGGAAGCCAAGTATGACAGGCATGTGCGATTTGGGAACCGCGCCCGATCGTAGCGGTGAAACGGTGAACTCACCGCAAAACCTGATCCGGTGAATATATGTAACAGAAAGTACCCAATATACGCTGGGAGGCCGAAATCTCCGCAAGATACGTAAAACACATGCAACTATAAATTAATATATAAATATTCTTCCGGGGACACACGTGACTAGCGTGGGCGCTATGAGTCACTCCGTACGAGCCGCACGGGAGGTAGCGACGTGGAACACACCCCTTCTGTTAAGTTGATCTTGCTAAACGATTTCTACTTCTGTGGAACTTTCGCACACTATGCGCCCCCCTCAGTCATTACGATCTTCGCACTGCTCAGGAGAAACTTGCTTCTTTTTAAATGAAGGGATAGGGCATTATGTGGTGTGTACTCCAGCTCTTTTATGATTGCCGTATTATTGGGTTCAGGACGATTTCACGTTTAGAGTTACTCCTGTCATCGATCTTTTTGAGCGCTTTATAGAACTGGATTTTTATACTACGTCATAGCAGCG</t>
  </si>
  <si>
    <t>CTCCAAATACATGTGAGCCTCTGTCGGGATTAGGGCTTTAGACGCCTATAGACTTCCGTACTCAACAATTTTCACGGAGCTATTAACCCAAGCAATGCCCGGCAGCTCCACAGTTCCTTACTTTCGCTAACATCCCCCGGGCGTGTTTACTATCGGAATCCGCAACCGATTATGCCCCTATCAGCAGTTTGTACGACTACATTGCCTCCCATGAGACTATCCTCGAGGACATGTACCGTAATTCAGTCGGAACCAAAAAAACTAGAATACATGCGCGGATCACTCCTATCGATCCTCTGCTGGGAGAGCAGTTGGTGCTATATGCGTACGCGGGTGGGTAAGTGACGTTCGCACAGTGTCCACCAGACCTATATGTGAATATAAAAGATAAATGAAAGGAAGAATAAAAATCGAGGATGGAAGCCAAGTATGCTGAAAAAGTTGGGAATATAGATAAGTAAGAAGTCAATTGCCCATTCATCTTACCTTACGTTTCTGGTCACAATTTCCTAACCTATCTCCCCTTCGCTATTCTATTTAAACATTTATTTCAAAAAACTAAAACGGATTTGAGCACTTTTGGGAGTGCCAGCGTCGAGGCGTAGGCGTATACCCGGGGTACGGAAAATTCGGATGATTCACTTAGTGAAGGCGATGCCAAAGTAGTACCAACCTGCCAGGTGGCAGCACGTACCAATTGATGTAGTACCGGTTACCTGCAGGTCTAGGACGGGAATAAGAACCCATCGCTCGAAACTCTTTGAATGGTTTCAACTTAATTAATACATCTCTCTAGTAGGTGTAATTTGGCTTGCCTATTTTCACATTAACTCTACTTACTTATGTTTTTACCTTTGTTTGCATAATCGTTTCTGGCCCAACGTCCTATAATTACAGTCCTTAAACTGTCTCTCTAAATGTCGTGCAAAATGTTGCTCAAATTGTTTATGAGCATTCGATTAACTGCGATATAGCGATTCGAACAATTTTTCTTTTTACGGCCTCATTGCCCGTTTCTGTAAAAACATAATCATAAACAATAAGTATGTAGGGTTGTACGTTCGACGTGGCGTGGACCCAGATTTGCCTATTCTCTTACCCACTTTTCCCCCAATCCTAGGACGCTTATTCACAACATCCGTTCGCTATCTCTATAGAGATTGTTGACACCTATGTTTTATAATCCAACATTATTTAACAGGCATGTGCGATTTGGGAACCGCGCCCGATCGTAGCGGTGAAACGGTGAACTCACCGCAAAACCTGATCCGGTGAATATATGTAACAGAAAGTACCCAATATACGCTGGGAGGCCGAAATCTCCGCAAGATACGTAAAACACATGCAACTATAAATTAATATATAAATATTCTTCCGGGGACACACGTGACTAGCGTGGGCGCTATGAGTCACTCCGTACGAGCCGCACGGGAGGTAGCGACGTGGAACACACCCCTTCGAACAGGTACTCCCACGGTTCCAGGCATAACAAAGTCAGAGCCTATGATAGATAAACAGTATACTAAGGGAGAATTTCCACATGAAAAACAATTTAACAGCAGAATGACTAGTCTGAAAGAAGATCAGCGAAAGTAAACTAATATTTATACGATAAACCAAGCATGCAGGCTACGTACTATAAAATATCAACTTATAATCGTTCATTAATTATGTCTGCTATCGATG</t>
  </si>
  <si>
    <t>TTGAATCATCTACTCACTTCTTCTAAAAGCGAGCCCCGTCAAGCACCGAAATAATATCGTTAGCGCCTCGATCCTGGAGAATGACGATACGTTTTTACGCTCAACGCGACCACGTAGTCCCTCAAGGTCTAGGCGGGATAAGAACAAGGATGGTCAAATGGTCGGAACAGCCCGTTAGGGAGGTGTGTAGAGGGAGGTTAGTATACAGAAAGTCAGGTGTCGGGTGTACGCCGGATCATCAGGGCCAGGTCCCCCAGATGTACCGTGAAAGCGGGAGTACGGCGGCCCCACCCTTACTAACACTATGGCTTCGTCGACCCTTCACGTGATCCATCTCCCGTGGTCGCTGCCACAACAAGGATCCCTCCCTCTACTACACCGACTCTCAACGTACTCGGGGGAGAACAATGAGGTCCTGCAGGGGTGTGTCTTGAATCGGCACGGTTGGCTGTGGGTCCTACCGTCCAGTCGGACCGGGCTTCTTTGTCGTTGGGCGGCCCTGTACACTCGTCCTTAATATCGGCTTCGCCCTGGCGTCGGCCTCCAGCCTAACAGGGCCCCAGGCCGCAACAGAACAGCCTTTTCCATGTGTGCGCGAGTTAAAGAGCCCAGACCCCCCTCTTCTCTGCCTCGCACTCACTCCCTATCGCATAAACTGCCCCATATACAACTGTGTCCCTTGTCCTCGCCAAGGAGCTTGCGGCCTTATGTGGTCTAAAGGGCAACTCGGCAGGAGAGGCAGCACACCCACGGCCAATAACGATTAATTCTCCTCCGTGCGGATCGCTCGACGTGCTCTCGCCTCGCAACCACAGGGAGGAAGGAGATCCAAAAGAGCATACAGTGGTAGAAAGGAATGATTGTATATCAGGCAATACAAGAGGAGTACAATGGTCCCCTCTTCTGACAGCG</t>
  </si>
  <si>
    <t>GAGCCCCGTCAAGCACCGAAATAATATCGTTAGCGCCTCGATCCTGGAGAATGACGATACGTTTTTACGCTCAACGCGACCACGTAGTCCCTCAAGGTCTAGGCGGGATAAGAACAAGGATGTACCGTGAAAGCGGGAGTACGGCGGCCCCACCCTTACTAACACTATGGCTTCGTCGACCCTTCACGTGATCCATCTCCCGTGGTCGCTGCCACAACAAGGATCCCTCCCTCTACTACACCGACTCTCAGTCCTCATCCCGTTCAGACCAGGATCCGCATAAGCCCTGCATCGTCGAACAGCGTCTTGAGTCTGGAACAGCCTTATCACAGCGTATGGCATCTTCCCCCTTTTTCCTACGGACAGACCCTAGCGCTTCCTTAAGTTTAATCCTCCCCACCTTAGCACCATTTAGGCTTCCACCCCAGCTCCCCCCATCCGGTCGAGTTCTAACGCCCTCATTGTATCCTCACCGTTACTGTGTAATGGCGCATTCACTCGTGTTCTCATGTATAACCGACTCGCTGATCCTTGTCCAACCAAGCGGTTTATGGATACGCCACTCCTCTGCCCCCACTCCGGATGAATCGGGAGCGGACAAGCGGCAACCTTAGTGGAAGCTGGTATACGAAGAACCCGACGATGCAAGGGAGGAAGATACATAAAGGGGACGTTGGAAACAGAGCGCGTCCAGTCAGGACCCCTGCATTTCTCATTATGAGGATATCTCCCCTCTGCGTGGTCAAGCCACTGGGCAGTCGCGAGTATCGCGAAGAAAGCAGGAGTGTCAGGGCCCGCGCCAAATCGACCAGCGGCTACG</t>
  </si>
  <si>
    <t>C2</t>
  </si>
  <si>
    <t>C3</t>
  </si>
  <si>
    <t>C1</t>
  </si>
  <si>
    <t>Ratio</t>
  </si>
  <si>
    <t>GeneLevel_AIM</t>
  </si>
  <si>
    <t xml:space="preserve">QC </t>
  </si>
  <si>
    <t>Standards</t>
  </si>
  <si>
    <t>min mixA</t>
  </si>
  <si>
    <t>max mixA</t>
  </si>
  <si>
    <t>min mixB</t>
  </si>
  <si>
    <t>max mixB</t>
  </si>
  <si>
    <t>This file</t>
  </si>
  <si>
    <t>Original file</t>
  </si>
  <si>
    <t>No. of times</t>
  </si>
  <si>
    <t>BioA Dil1</t>
  </si>
  <si>
    <t>Final conc in Dil1</t>
  </si>
  <si>
    <t>Take from</t>
  </si>
  <si>
    <t>Individual tubes (100ul)</t>
  </si>
  <si>
    <t>BioA Dil2</t>
  </si>
  <si>
    <t>Final conc in Dil_Flat</t>
  </si>
  <si>
    <t>BioA Dil3</t>
  </si>
  <si>
    <t>BioA Dil4</t>
  </si>
  <si>
    <t>Top up with</t>
  </si>
  <si>
    <t>Mix A</t>
  </si>
  <si>
    <t>Mix B</t>
  </si>
  <si>
    <t>No.</t>
  </si>
  <si>
    <t>MW</t>
  </si>
  <si>
    <t>Nano conc (ng/ul)</t>
  </si>
  <si>
    <t>Nano (attomol/ul)</t>
  </si>
  <si>
    <t>thawed</t>
  </si>
  <si>
    <t>Date diluted</t>
  </si>
  <si>
    <t>(attomol/ul)</t>
  </si>
  <si>
    <t>Stock</t>
  </si>
  <si>
    <t>Vol of nano stock</t>
  </si>
  <si>
    <t>water</t>
  </si>
  <si>
    <t>Vol of nano stock for 100ul</t>
  </si>
  <si>
    <t>No. of times thawed</t>
  </si>
  <si>
    <t>Subgroup</t>
  </si>
  <si>
    <t>Seuqence</t>
  </si>
  <si>
    <t>Length (nt)</t>
  </si>
  <si>
    <t>T</t>
  </si>
  <si>
    <t>G</t>
  </si>
  <si>
    <t>TGGTCGCGGGAGGGCGGGTGGGGCCCTTGAGTGCCGGCGAACGGGCTGTGCGCGGGGGCGTAGGTTGAGAAGCGATGGTGAAGAGCCCTCACGGAAGGGGCGGGGGCGGACGAGCCACGGGGCCCTCGAGTGCCCAGCGGCGCGGGCGCAGGTCCGCCGCCACACGCCCTCCCTCCCGAGGGCGGGACAGGCAGGCCACACGGATTCGCGCCATGTCGGCGCACGGAGAGGACTCCTTAGGCGCACTACGGGCCGGCTTTGGGGTGTCTCCTCTGGAAGGACTTTTTACGCGCGCCGCCGCGAGTAGGCGCAGAGCTCCCGGCAGGTCTGTGTCGAGGTTTGGCACACAGTCGGGGTTGACCGGCCATGCAACCTCGTAACGCCGGCCCAAGGCTGCCCGGGGACTTGGGTGTTAAGTCGTGGTCCTCGGGCGTCGCTCTCAGTTTCCCTCGTAGGCCTTCCAAAGGGTCGGCACCGGGCAGCGCACAAGATAGCTCGGGAGCACACGGACACACCCCCGATGAGTGGTTGCGCTACGGGGCACGATACCATTCTGAGATGCGCCTCTTGTACCCGGAACGGATCCGCACAGTATGGCCCTCTGCCTTGTGCTCCTGGTCATTACCGCAGATCCTAACCGGGGAGCCCAAGTACCGATCGAACCTGCCTCCGGTATATGCGTATCCAAGTACTTGATCGATAC</t>
  </si>
  <si>
    <t>GCCACACGGATTCGCGCCATGTCGGCGCACGGAGAGGAGTTATATAAGCGGGACTCTGACAGATGGCTAGGTGTTCAGGGCGCGGGGTGTTGACAGCAAGGTTCTCCGGGGGGCCGGACAAGCGCTATGGCGCGTGACTGCGTTGCTGGCGGCCTCCATCACAAGGACTGGACCCGGGGCCCGTGGGCTTGGATCCTGCAGGAGTTCTCGCTTGAGCTATTCGCCACAATCCACGCCGGCTTCGGGCTTAACCGACGGCCTCCGGACTAAGGGCCTTGCCCCCGTGTGGCCCCCGGCACGAGAGCTCTCTTGTGCTCCTTAGGCGCACTACGGGCCGGCTTTGGGGTGTCTCCTCTGGAAGGACTTTTTACGCGCGCCGCCGCGAGTAGGCGCAGAGCTCCCGGCAGGTCTGTGTCGAGGTTTGGCACACAGTCGGGGTTGACCGGCCATGCAACCTCGTAACGCCGGCCCAAGGCTGCCCGGGGACTTGGGTGTTAAGTCGTGGTCCTCGGGCGTCGCTCTCAGTTTCCCTCGTAGGCCTTCCAAAGGGTCGGCACCGGGCAGCGCACAAGATAGCTCGGGAGCACACGGACACACCCCCGATGAGTGGTTGCGCTACGGGGCACGATACCATTCTGAGATGCGCCTCTTGTACCCGGAACGGATCCGCACAGTATGGCCCTCTGCCTTGTGCTCCTGGTCATTACCGCAGATCCTAACCGGGGAGCCCAAGTACCGATCGAACCTGCCTCCGGTATATGCGTATCCAAGTACTTGATCGATAC</t>
  </si>
  <si>
    <t>CCGGACTGCCTTGTGCTGGACTACAGCGGGAACCGCGCGCAAAGGCGCGGCCTGGGGCCTGAGGGCCTACTCGGACGCATGTGGCTGCCACTCCGTCCGCGTCCGTTCCCGGGCTCTCGGAACCGGTCTCAACCGGGGAGGCACGACCACCCCTGAGCCGCCGCCAGAAAGCGGTGCAAAAGGATGAAAGAGGAGACCGGGTTTGTGGAGGAGGGTCCGGACCATCGAGTCCAACCAGGTACCATCTAGCCGGCGCCAGCGCTTTCGCCCAGCTTGTATGTTAAGGAGTAGACTTTCCATGCTTGGGATTCGTCTCGAGTCGACGGAACTGGTTCCTAGGGCAGGGAGCCTCCTGGAGTCACCAACCTGCCGCGGACCTAGAGCGGTCTAGTAGGGGGAGAGGTTCATCTCCGAGTTGACGCCCTCCCACGCCCATGACACCATTCCGAGACTCGGACCGCGGCTACGAATTGGGGCGAGCGTCGGAGACCGGAACCCGTCCTTCTCGGGATAACCGGGGGCTCGCGGCCGACCTTAGACGCGACACGGCACCCCGCCCGCGGTCGCGGCAAGAAGCCCCCCCCGGGAAGGACATGCGTTCAGTTAGCGTACCGCGGTCGGTGCGCGTCGAGTCGGCGACACTTCTCAACAAGACCCCGGAGCGTGTGGCGGGTCCCTTACCCGCGCTGGGGCAGCCGCTGCCCTCCTCCCAAGCGATACCCGACAGCGGGGAGAGGGACCACGGCGCGAGGGGCGCTGGACGGGGACCTCATTGGGCACAAGCGCCGGCTCGGGGCTGGAGCCACCATAGCCACGCGAGGACGAAGGGAGCACTAGCAGTCCTTCTCTACTCCGTAGAGCCTTCCCCATGCGGACGAATGAGGACGTGAGATCGGGCGCTCTCCTGCACCCTGCACAGTAGCTTGAGTAGCGCTTACGCAATGTCGCATCACTAGACCTGCAATGACTTCAATGACGGACGTACCCTTGAGTGGGCTCGCCGAAAGTACATTGGAATTTCCGATCTGTATGGCCTTGTTAACGTCTGCCTGGTACTTTTCGCTCCCACCCGTGAGGCAAAAACAGGATCATTGTGACCCCGGATAGCGAGGCTAAGGCCGATAATAGACCTCCGGGCGTCAGGCGCCCAGCAGTGCAGTGCGCGGAGCAGTAAGGTAGTAGGGCGAGGTAGGACCGGGCTGCCCGTATGACCCTGCCCCCGAACGAGAATCTGAGGGGACAAGTCGTCGGCGCTTTACCGGACGAGCATCTCCTGGCCCCAATGGACGCCATAGTGCCAGCCCGGCCAGGGCTGGGTGCGGCGCGACCCGGGGCCGCAAGAGGAGATGGGAGATTGGCCCCGCTGAGCCTACAGACGCTTCTCCTATGTATCCCGCAACCAGAAAGGGATGGGGTTCCGTCCGTGGACAACAACCCTATCAATCATCTCGCCCGAGAAAGGGACGACTTGTTTCTGTTCGGCCGATTGTGGTCGGCTCCCCTGGTAGCGGTGCAGGCTTGAGTCCGCGGTTCATGCGCCACTTGCCTTCTAGTGCCTGCCCTCAGGTTCGACGCCTGTCGTCCCGTCCCCGATCGTCGTGTTCCCCCTCTTACCCCCGGTCCCCCTGCAAAACGCACGGCTAATGTCAAGCCACGGCTGCTCTGTGCTGGGTCGCCACCAGTCTCCGATCTCACTTCCTATACAATACGACCAACATCCTCACCGCCCCTCAGCCGTCAATTTTCCTGGCTAACCGCCGTTGTCTTCTCTGGGCCCTATAGTTGCGCTGGCGGGGCTGATATTCGTTTGTAACATACTGGTCTACGCCGGGCCGCGGTAACAGCAAAAAGGACACGTACCACTTATACGGTGGCTTTTCTCCCCCGCGTGCTGCTCCAGAGGTGCAGTTTAATTCCCTCTGAATTATAGTAGTGAGTAA</t>
  </si>
  <si>
    <t>CCGGACTGCCTTGTGCTGGACTACAGCGGGAACCGCGCGCAAAGGCGCGGCCTGGGGCCTGAGGGCCTACTCGGACGCATGTGGCTGCCACTCCGTCCGCGTCCGTTCCCGGGCTCTCGGAACCGGTCTCAACCGGGGAGGCACGACCACCCCTGAGCCGCCGCCAGAAAGCGGTGCAAAAGGATGAAAGAGGAGACCGGGACGGAACCTCGACTGGGATCAGGGGACCGCGCCAGATCGCGGGAAGGTAGGCTGGATGACATGAATGTCGCCACCGAACGTGAGTGGGGAGCACAGGTGCCTGCTGCTATATAGCGCAAACCGCCGCTTGCCCGGAACGCGTAAGGTGTCGCCTAATGTCCAAATACCAGCACCTCCGCATCACATTTAGCGAGGAATCAAGAGAACCGGCACCCTCTCTGAACATCAACCAGAAGGAAAACCTCTTTAAAAACTCCTCCATGTCTTTGAATCATATCTAGACTAGCTCCTGAAGGTCGTCTATCAACGGCTAGCTCAACCAAAGGGTTAAGGAGTACTCGGACGTCTGACTGTTAAAAGTGTGGGGCACTAGGAGGGAATGATAGGTTCCTGGGATTTGAGCTGAGAGAACAATCGATATGCTACACTCTTCTAGCAAACTACCGTGAGCAAATAATCCCTTTGCTGGGTAGCTTGCTCAGAATTATCAGTTTAAA</t>
  </si>
  <si>
    <t>GGAAATATTTTGCGTCTCACACGATCGCGAGGGAGTTACGGGTAACACCTAGCGGGCCCGTCGTCCGACGCCAGGCGCCCAGGCCATCGGCCCCCACCGCAAAGGCTGTTAATCTGCACGTATACCCGACTGGCGCAGTTTTGAGACCTGGACCTTGATCCTTTTATCTCTGTCCTGCTTCTTGTTCTTGTCGGGGCCGTTTTAGTCACGCTTTTGGTTATACACGGCCATACTTATCTTGCGCGCTAGCAGACATATTGAAGAAGCATGTGTCGCTGTGATCGGTGTAAGCGCGGATAAAGCCGTGCGATCTTCCAGCAGGTGAAGGTCGAGGAAGCAGGACGCGCCCAGGAGCTGTCGATTGCATCGGGCGTTATTTTCAAGGGGAGTTCGGTGCAGGAAACTGGGATCGGCAGGTGAGAGGTACAAGAGTTGGAGGACCGTACGGTCTCCCCAGCCTACGGTCCGTCACACGATTACACCTTCTCGCGACGCGTGGACCCATGAATATACCCTCACCCCTCGTGAACCACTATTCTGGGGCAAACGACCGCCCGGGAGCAGGCGTTCATCGGACGGGCTCACCGCTGGGAGCAAAGGTCGTTACGGAAGAATATGGATGTAGGGTACCAATACTAAGGGTAGGACTGGCGGGGCGTGTGGGGGCGAACGTACTAAGAAAGTTGTAACCCTCGAGGCGGCCTCCACTCAAATCGACC</t>
  </si>
  <si>
    <t>GCGCCCAGGCCATCGGCCCCCACCGCAAAGGCTGTTAATCTGCACGTATACCCGACTGGCGCAGTTTTGAGACCTGGACCTTGATCCTTTTATCTCTGTCCTGCTTCTTGTTCTTGTCGGGGCCGTTTTAGTCACGCTTTTGGTTATACACGGCCATACTTATCTTGCGTGAGTATACATCAACTGAAAGTTGTTACCATAATAAGATAGATCCAACCAGGAACCTTCTCGAATAGTCGCGCGGGCGTCGAAATTGCACTCTACGGTAGTGCCGTCGTCGCAAATGTCATCCCCGTTCGATACTACTGTGTCTGGATAGCTGGTGCTTGGACTCTGTGTTTTAGTTTGACTAGTGACTAGCCACTAACGGATAGGAGAGTCTGGCATTTCAGTTCTCTTTCATGGGTTATGAGAGATAAGGATTGATATC</t>
  </si>
  <si>
    <t>TGCGAGTTTAGGTGCGTGACTAAGTTTCCTATACGTGTCCGATTGACATTCTATTTTATTTATTAGACTGGTGATATAGTCGACAGTAGTAGATTGAGTGGACGAATAAACTACCAAACTAAAAATCGCTAACCCAGCCATGAAAGAGCTAGACAGAACTGCCCGCGTTGTACCTGCGCTCTCCTCTCCGCGATTATTCATCCATGTTGCACCATGGAACGATGCGCATCTAAACGATGGCTTATAAATGTAGTAGTCACCACAGAAATATGTCGTGATCTCGTCCCAAAAACGTCATGGCCTTTGATCGCAACAGCCGAGTCTATCAGTAACTTTATATCGGTATAGGGGCTACGGAGATACGGCTTAGCACGTCCTACACCTCCTAGAGTTTGTCTCGAAATCCTAAGCGTAGTCATAGATAATGAGAATTTGGAATAAGCACCCAAGCCTAACTATATAGAACTGGTAGTAACGGATGTACACGTAGGACGAGTTAAAAATGTAATCTGATTAAATTTGGTCGGTGCTAAGACGGAAAAATCTCTATATCAAGCGCATCGAAGCTCCGGGTACCAGTAAGTGAGTAGAAACAGCCAGGTAAACATATAGAACGTAATGAGCAGGCCTATAGTTCTACCTCTTTGAGACTAATGAAGAGCAAGAAAATTAGATATCATGAGTGTTCATTGATTTTTACTGGGTAATATTGTTAACATATAGCACATAGTTTCTTCCAATCGAGGCACAGCCTTCCTCTGTCTTTATAGAGAACTATCATAGGCTTCGAAGAAGTAAATTCGAATTAATGTGACCGGTTGATTGTTCGCATTACTTATGTGGGAGGTAAGGAGCTTACAGATTAGCAATTAACTACCGCCTGACAGTATGCTAGTATATAAGTGAATAAGTGACTGCATAAGAAGAGATATAAAAAAGGGTTCGCCCTCATAGACTATGAAGCTCGCATTAATGTCATCCGAAAAAACGGATTGTCCGAAATACTATATTCCTGCATCAAAATAAGATACGGGAGTATACAGTGTCATGTCCGCATTAACTGGAACTCCTAATGTAATAATGAAAGTACAGTGATATTTAAGTTTAGTGATGATCCTTAGTGGAACATACCATATAATATGACATCTTAAATCGTTATCCTCCACTAGCGCACTACCTATTTGAGTACAAAATTAAATGTAAACGGTGTTGTGTCTTACCACTACCAGCATAAGGGCCCCAAATCGATGTAAGGTGATCCACGGCAAATTTCACCCGCTCGCATTGAGGAAAATTCTCGAGAAGGCAGCTATAGAAAGGCCGTACTAATTGTATGATGGGCTGAAGGTACGGAGACGGCGTATGGTTTTGAAATCTGAGGAACTAGATATAGTGGGACGGTTGGCACATATATGGATGTGGTCCCATTATTCAATGTAAGATTGATGCGTCCTGTTTCAAAAGAAATAGAAACACAGACGGGGAAAGGAGTCAAAAGGAAAACAACCGATTGTGATGTATTAGGCCTTTCGGTCCATAAAAATACTATCGCAATTAATAGGACTGATCTAGAAGCTGAACAAGGATAATAAATTCAGAAACTATGTAAACGACAATCATTTGAATAGAATAACCACTATGAAACTTGGGCAAAAGACGAAACCGAAAGAGGGAAGTACTACCGGTGGTAGTAGTGATAGAGTGCGACATCAGTTCCTTTATATAAAGTCGAGAATGAAGAGCCTCCTGTCTACCCGTTCACCCCTTTTGCCGAGACCGTCCTACTAAGTGTTACCATTGCCAACCGGGTTCGAGGTAGGATGCCGAAACGTCACTCCGACCATAACGTCTGATAGAGACAAGAGGATATCAAGAATATGCCGGCTAGTGTATGCCAGACTTGGCTATGCCATGCAAATATACTAACACGGATACCAGGGTTTGAGCTATCTTACGAAATGGTGTATCCCGAACATGTGGGGCGTGGACGCCATGCGCTGAAAATTTACAATAGTCAAGGTGCATAGAGTAATATGAGCTCGTACAATACAGTAGGAGTTGAAAATCAAGTCATTATACATAAAGTATCAGAAGATAATCAGGCCTAAATAATCGCCCTTGTCGAAATTACATGATTATCTTCCTAAACTCAGGTTACAAGGTTGTGGGTCCGTAGGCCTGTAGGTAAATCCATGACGTCGATGAGGCCCATATAAATCAAGGATTATCGCACTGTTGAACGGTTAACGTGTAATGCTAGCTTTCCGATATCAAGGCCTAAATACCGCGATTTAGTACAGTGCCGAAATAGATAACAAGCTCCGGTGGTTTCAAAAAGTGGTGATCTCGATGTCAGCCGCA</t>
  </si>
  <si>
    <t>CGTGGGGTCGCGAAAGAAGCGTATCCCTTTGAGGGCTCCTGGATATGTCCACACCGTTCCGTTTTTGGCCTATGCACGTCGGTTGTGTTCTACGACCTTCGGGTTGTAGCATGCTTAGCGGGATCACGAGCCAGTGCGAGTTTAGGTGCGTGACTAAGTTTCCTATACGTGTCCGATTGACATTCTATTTTATTTATTAGACTGGTGATATAGTCGACAGTAGTAGATTGAGTGGACGAATAAACTACCAAACTAAAAATCGCTAACCCAGCCATGAAAGAGCTAGACAGAACTGCCCGCGTTGTACCTGCGCTCTCCTCTCCGCGATTATTCATCCATGTTGCACCATGGAACGATGCGCATCTAAACGATGGCTTATAAATGTAGTAGTCACCACAGAAATATGTCGCACGTAGTGCCAACTGAACGTGAGAGTGACGCGTAGGTCTAACACCGAGGGTCGGAGAGGTCATAGCGAGCATCCAAACACATGGGAAACCAACGGACTCCGGAGTGCTAATATGAATACAACCGCTCCACGCTCAGGAAAAAAGAAAAAAAATATGCGAGCATATGAGATCGGGATAACGTTGTTACGAGTGTGTAAAAGCGACCGATGCAACAGGACAAAAATCGATGCCGTGTCTAAGTGGGACAGCACTCGGAAATAAAAGACTCGCGTCGACTTCCTTAAACTTGGCGTCTGTGTAATCATTGTAAGGCGCGCAGAGTCACTACTGCTATAGATCATCGAAGGACGTACTCAGCGACTTATCCCAAAGTCTTTTACTTAACTCTTAGCTATAGCCCATTAAAAGTATAACTCTACTATATATTAACAGATATTTGTGATGATGGTTTGACGACAGCAAAGGGAATCTTAGTTTCATTTACCGGGCTCAGTTAACGAAGCTTCTATCACTCCCGACGTGCTTTGAATCGTGTCTGCTCCCGAGAATTGAATACCCCACTAAAGGACTTCTCTTATTAGTTTATACAGTTACGAAGTTTTAAAAATTTCT</t>
  </si>
  <si>
    <t>TCCTGCCTGTCGGTGTTGCGCAGACTCTCGTTAGCGGGGTGTGCTGGGTAAGGTAACATCTTTATAACCGTGGCAATTAGTCTATCAGGAAACAATGACGAACAGAGGAATCACTCACTGTATACCTCGATAGCAGAACGGCCTTCCGAAGTGACCGGCTGACGTCCAGGGTTAGCAGATATCTCATTCAACAGGAAATGACGGGTGGTAGCTGAAATTTTGACTATAATTTTCTGATAGCTAAACCTATTATACAAAGATACGTATGGTAGGCACATTTCCGTACTTAAAAATGTAGGAGTACTAGCTGTTATGCATAAAAAATTTAGACCGAGTAATCCTATTCAGGATCAGCGTAAGAACTTGACCAGTGACTTCGGAATGATTGAAAATACCAAATTGGGTAATTTCGTGTTCGAACAATGTTAGCGTTGGGCAACAATAATGTGTTAGGTTGGCTGTAATATAAAGTCTAAGGTAGAGGTGTAACAAAAGATTACCAGGTCTGCAACGTGATATAATGCTTTCACCGACAAGAATTACAAGTTACAAGGGCACGCTCTTATATCGATCATAGAAGTACATTAAGCTCAGTGAAATCAAGGCTGCGACTATGTGTCGGGTTCTTCCTCTTAACTCGTTTACCTTGGATCGTTTTCACAAAGTAACAGAAGGAAAAGAAATACTGAGAGTTAGACATAGCAGACATTAACCCGTTGGTAGGGACCCAAACCCGGAGACGCTATATAACCCGTGGACAACCTCTAATATCGGCTGTCTCGCGCTCTCTGCAGCTATCAGAAACCGATTTAGGTAACTCTATCACGCTGCCCAAAAAATGAATAGACGACGATTAACTCTGGAGAGGACCCCACCCCCTTCCATTCTCGCCAGTTCTGTAAGACGCTTGGTTGAAGCTTGAATAGTCCGCACTCGAAGCCAGCTGAATTTGGGGGTATTGGTAAACAAGTCATG</t>
  </si>
  <si>
    <t>TCCTGCCTGTCGGTGTTGCGCAGACTCTCGTTAGCGGGGTGTGCTGGGTAAGGTAACATCTTTATAACCGTGGCAATTAGTCTATCAGGAAACAATGACGAACAGAGGAATCACTCACTGTATACCTCGATAGCAGAACGGCCTTCCGAAGTGACCGGCTGACGTCCAGGGTTAGCAGATATCTCATTCAACAGGAAATGACGGGTGGTAGCTGAAATTTTGACTATAATTTTCTGATAGCTAAACCTATTATACAAAGATACGTATGGTAGGCACATTTCCGTACTTAAAAATGTAGGAGTACTAGCTGTTATGCATAAAAAATTTAGACCGAGTAATCCTATTCAGGATCAGCGTAAGAACTTGACCAGTGACTTCGGAATGATTGAAAATACCAAATTGGGTAATTTCGTGTTAACCCGTTGGTAGGGACCCAAACCCGGAGACGCTATATAACCCGTGGACAACCTCTAATATCGGCTGTCTCGCGCTCTCTGCAGCTATCAGAAACCGATTTAGGTAACTCTATCACGCTGCCCAAAAAATGAATAGACGACGATTAACTCTGGAGAGGACCCCACCCCCTTCCATTCTCGCCAGTTCT</t>
  </si>
  <si>
    <t>CCGTCCCAAGGGCGCCCGCCGCGACCGTGAGCCGGCACCCCCGACCGGGGCGGCGCCGCGTCCGTCGTGCTGGTCCTCCGCCACGAGTCCGCATTCGGTGAAAGAGCGGCGGCGGACCGGGGGGCGATACTGCTTACCGCGCCGTCGCACTTGGTCCTCGTTTCCGTGTTCCGCAAGTGTTATAGACGGCATAAACCTTGCGGAAGGGCGAACTGGGACACACTGACCGTCCCCCGAGCAATACGTCAACCAAGACGCGCTGAGAGGCACCGTATGCGGAATGGACGACGGGCGGCCTCAGAGCATGATAAGGCATAGAGGCCAACATGGACACCCGTCGCGTCCTCCCCACAGTCCGAGGACGGTCGGGGGTTTCAGGCTGCGAAGGACCCTTCACCGCAGTGTCGATGGCACGGTTCGACGGCAGGAGAGCTGTGGGGTGCATGTCCGCTGTGTCGAGCTTCTGCACGACTATCCTCCCTCCAAATTACAAACTATAGACCCCAACTACCGACACACATTCATCTCACTCAGGCGGCCACAATCGCCACGAACACGCGTTCGAGGATGCGAGACCCACAGGTCATGGCCTCGCCCCTTGTTCCACCCAGATCTGTCACCGTGAGGTGGAAGATCCTGGTCTGGCGGTACACACCGGACGGTTAGGGACCGAACAATGTTGGCCTGAGGTTTGGACAGGGAATGGTTCTCCGGATAGCACCTCGACTTATCGGCGCGGCACACCCCTAGAACTCGTCGTACCGGGACGCATTCGCTCTGCCACCAGGACAAGTCCTCGACACGTCTTTCAAGAGTCATACCTAAATGCTCCAACGCCCTACCGCCACAGGACAATGGACGCGCAGGTCCACTTACGTGAAACGGTCCTATGGTTTGCAACTCGTGATCGCCGAGGTACTGCCATTGTACTCGCTTCACAACACGCGTGTTGGTTTGACGCCCGACCCATTTGGCGCACGAGCGTTGTGACTCTTTAGATATAAATTACCAGACGAACAGTATAAATAAAGACAGCCTATCACACATCCACATGCGTGCGGGGACACCTTCCGCTCCCCCCAGCTCAATACAAACACCGGCACCGTAACCTTTAGCCG</t>
  </si>
  <si>
    <t>CCGTCCCAAGGGCGCCCGCCGCGACCGTGAGCCGGCACCCCCGACCGGGGCGGCGCCGCGTCCGTCGTGCTGGTCCTCCGCCACGAGTCCGCATTCGGTGAAAGAGCGGCGGCGGACCGGGGGGCGATACTGCTTACCGCGCCGTCGCACTTGGTCCTCGTTTCCGTGTTCCGCAAGTGTTATAGACGGCATAAACCTTGCGGAAGGGCGAACTGGGACACACTGACCGTCCCCCGAGCAATACGTCAACCAAGACGCGCTGAGAGGCACCGTATGCGGAATGGACGACGGGCGGCCTCAGAGCATGATAAGGCGCGCAGCGGGTTAGACGTGACTCGCAGCCTCGCTACAAGCCGAGGAACCCGCGGTGCACCCATCCACAGGCATAGAGGCCAACATGGACACCCGTCGCGTCCTCCCCACAGTCCGAGGACGGTCGGGGGTTTCAGGCTGCGAAGGACCAGGCTCTAGCTGGCGCGGTGGTACCATTGCGGCCAGCTTCACCGCAGTGTCGATGGCACGGTTCGACGGCAGGAGAGCTGTGGGGTGCATGTCCGCTGTGTCGAGCTTCTGCACGACTATCCTCCCTCCAAATTACAAACTATAGACCCCAACTACCGACACACATTCATCTCACTCAGGCGGCCACAATCGCCACGAACACGCGTTCGAGGATGCGAGACCCACAGGTCATGGCCTCGCCCCTTGTTCCACCCAGATCTGTCACCGTGAGGTGGAAGATCCTGGTCTGGCGGTACACACCGGACGGTTAGGGACCGAACAATGTTGGCCTGAGGTTTGGACAGGGAATGGTTCTCCGGATAGCACCTCGACTTATCGGCGCGGCACACCCCTAGAACTCGTCGTACCGGGACGCATTCGCTCTGCCACCAGGACAAGTCCTCGACACGTCTTTCAAGAGTCATACCTAAATGCTCCAACGCCCTACCGCCACAGGACAATGGACGCGCAGGTCCACTTACGTGAAACGGTCCTATGGTTTGCAACTCGTGATCGCCGAGGTACTGCCATTGTACTCGCTTCACAACACGCGTGTTGGTTTGACGCCCGAGTACCGGTGGGTCGTATCACTAACCAGCCCGGGGGTTGCGGGGCGTCATCCCCCTATACGCGCCAGCGGCTCCCGCAGCCCATTTGGCGCACGAGCGTTGTGACTCTTTAGATATAAATTACCAGACGAACAGTATAAATAAAGACAGCCTATCACGTCCCACTTGGGCCGAAGCTTGGCCTGCGCGCAGATATGCCTGAGTGACCTGCCTTTGGTCGCGACCAGCACCTCCGCGCGCCCCCCCCAGCAAACGGACGTCCCCCGCAGCACAGCTCGGCGCTGCGCAACGTGGGCACCACAGAGATGGGCCTCCCCGAGTGGCGCTCCTCCCTCGATTTGCCCGCTCCTCTCCTAGAGACATCCACATGCGTGCGGGGACACCTTCCGCTCCCCCCAGCTCAATACAAACACCGGCACCGTAACCTTTAGCCG</t>
  </si>
  <si>
    <t>GAGCCGGCATACTTAGCGGCCCGGTTGCCGCCGCGCGCCGGCACGCGCTAGCGTCTGTCCGCGTCGCCCGGCGCTCGCTCTGTGGCTTCTACCGCGAAGCTTGTGCGTCGCCAGACCTCCGCCCCCGGCCCCTGGGCCGCGGCCCATCGCGATGCGACGGCGGCCCGGAGTACAGCCCCCACACTAACGGATAAGATACCGCCACCCGCTCGTCGCGTCTGTGCGGGCACCCGCACCCAACAGTCCGCGTCGCCTGTGTCCGACACTCCGTCGATGGAGCTCCCCCAACCATCGACGAACGGCCGAGCTATGTGCGCGGACCATCCAGCTCAGGCCCCAAGCGCCTAGCGGTGTGCAACTTTGGCTTCCGGGTCCACCGGTTGTTACCCCTACATGAGTGCCGAGTTTGTCGGGCCGATCCGACGGCCCGTTAACCACGCTCAGGCGACACCCACCTGAGTGCCTCGGGCCCCGATCGGTGAGCGCGCCCGCGACGGACGACGCGCGAGCCAATAGCTGCCACGCTACCGTCGTCGACCCGGTGCGCATACCGGGCCCTGCGACCACCCCACGTGCCGGTTAAGCCCGCCCTCCCCGCACCACGCTACTTCCCGCTCCCCCTCGGTCCCCCCCACCCCCGCGCCCAACCCCCTCCCTTGCGCGGCCGAATTACTAGCAGGCGTCTAACAAACTGACACCACGTACAGACGGAAAAACACCAACCTCGGCCGTACCTCCGGCACCCTTCGGACCTCTGTGCCACCACCTCTAATTCGCAAGCCCACGGGCACAAGCTAACACAAGCGGAATGAGGCCTCGGAAACGCCCATACCGCCGGGGTGTGAGGTTCGTTTTAATTGTCTCGCGGTTCCGGATGACCAGTTGCTCACATACGGCGACGTATGTCAGGTCCGGCTGCGCTCTCCTGACGCCCTCGGGCTTCGCGGCTCTCCAT</t>
  </si>
  <si>
    <t>CGTCTGTCCGCGTCGCCCGGCGCTCGCTCTGTGGCTTCTACCGCGAAGCTTGTGCGTCGCCAGACCTCCGCCCCCGGCCCCTGGGCCGCGGCCCATCGCGATGCGACGGCGGCCCGGAGTACAGCCCCCACACTAACGGATAAGATACCGCCACCCGCTCGTCGCGTCTGTGCGGGCACCCGCACCCAACAGTCCGCGTCGCCTGTGTCCGACACTCCGTCGATGGAGCTCCCCCAACCATCGACGAACGGCCGAGCTATGTGCGCGGACCATCCAGCGTGTCGCACCGCCCCTCTCTTCAGTCCCCCCGTGGACCGCTCACTGAACGCTCGCACTGCCCTCCTAAGCCATCTTAGTCAGGCCCCAAGCGCCTAGCGGTGTGCAACTTTGGCTTCCGGGTCCACCGGTTGTTACCCCTACATGAGTGCCGAGTTTGTCGGGCCGATCCGACGGCCCGTTAACCACGCTCAGGCGACACCCACCTGAGTGCCTCGGGCCCCGATCGGTGAGCGCGCCCGCGACGGACGACGCGCGAGCCAATAGCTGCCACGCTACCGTCGTCGACCCGGTGCGCATACCGGGCCCTGCGACCACCCCACGTGCCGGTTAAGCCCGCCCTCCCCGCAC</t>
  </si>
  <si>
    <t>TTACTTCAATGTCCCATCTCGTTACGTCCATTGTCTGTCGTCGTTTTCTGTTTCCTACCCTTTACTCTTTGTATGTTCCGAACCGCTCTGCGATCACGAACATACAAGGCCCAACGCGCCGCGCAGCCTGACCCCGTGCGGCGGCACCGGGCCCCGAAACGACGGGCGGCAAATGGGCGGGCGGCCTGTCGGGGGATGATGGCACTAGGGGGTCCTTGTGAGTCGCCGCGGCGCCCTCGGTGCCCCCCTGCTGGCCGGGGGGCCACGAGCCAAGGAGTCTGCGTAGACGCATGACTAGTATCACTGGCCGTTCCGTGCCAGTTACCAACGCGCACCCTCGCGCCGTGCCTGAAAGTCAGCAGGCGAAGAGTGCACGGATAGTCGCACTTCCATCGACAGGTTGTTGAACACCACTAGCTCAATGCGCGAAGGGTCTGCAAAGGGGACCTACGCCGGTCAGGCGCCCGCGGCGCGCGGCTGGTCTCACACGGCGAGTTCACATCGCAGGGCCACGCCCGACGGCTGCATGGGTAGCCCGGCTGCAGTCCTGTGACGGGCCTTATTGCTGTCCATCGACGACCCCGGCGACGCCACGCGCCACGGGAGCGATAGGAGAGCAATGGTCGTTCCGCCGGTCTTCTACCCCGGCCCGATGTAGCTCGCCGGCGAAGACATGCCGGAAGATATCCTACGGGACTGCGACACCCCGGCCTGGGCGGAGATTCAGCTGAGCGCAGCTGGGGGACGGGACACTCGTTGTTCTCCCAAACTCCGCGTTTACGAGATGGCACGGAGCCTGTATAGAGTTCCTTCTTTGAGTCATTGTAAGATTACAATTTATGGTGCTTGGATATCATCAAGGTGTTCGACGATAAATTGTTACTTTAATTTAGTTATGCAGATTCTGAAAGTTACCCGTAACATTATTTTGGGGGGGCTATATCACTTAATTTTATTAACTAGATTATTATGATTATTATATGGAGAG</t>
  </si>
  <si>
    <t>TTACTTCAATGTCCCATCTCGTTACGTCCATTGTCTGTCGTCGTTTTCTGTTTCCTACCCTTTACTCTTTGTATGTTCCGAACCGCTCTGCGATCACGAACATACAAGGCCCAACGCGCCGCGCAGCCTGACCCCGTGCGGCGGCACCGGGCCCCGAAACGACGGGCGGCAAATGGGCGGGCGGCCTGTCGGGGGATGATGGCACTAGGGGGTCCTTGTGAGTCGCCGCGGCGCCCTCGGTGCCCCCCTGCTGGCCGGGGGGCCACGAGCCAAGGAGTCTGCGTAGACGCATGACTAGTATCACTGGCCGTTCCGTGCCAGTTACCAACGCGCACCCTCGCGCCGTGCCTGAAAGTCAGCAGGCGAAGAGTGCACGGATAGTCGCACTTCCATCGACAGGTTGTTGAACACCACTAGCTCAATGCGCGAAGGGTCTGCAAAGGGGACCTACGCCGGTCAGGCGCCCGCGGCGCGCGGCTGGTCTCACACGGCGAGTTCACATCGCAGGGCCACGCCCGACGGCTGGTTAACAATGTCAACGGCGTAACCCACAGAGGGACAGCCCTTCATTTGTCGGGAGGCCGGGAACAGGGACCCTCATCCTCATGGCGCCCTGTTAGACGCAGGTTTGCCTGCTCGGCGCCAGTGGGCTATGCAGGGTGCGCGACTACTACGGGACCACGACGTTCCGTGTGGGGTGCCGAGCGGCGACGCCTGGTTCCCGGCCTTGTCAACTGACCTTGTCCCCATCCCGTTACTTCGAGCATGGGTAGCCCGGCTGCAGTCCTGTGACGGGCCTTATTGCTGTCCATCGACGACCCCGGCGACGCCACGCGCCACGGGAGCGATAGGAGAGCAATGGTCGTTCCGCCGGTCTTCTACCCCGGCCCGATGTAGCTCGCCGGCGAAGACATGCCGGAAGATATCCTACGGGACTGCGACACCCCGGCCTGGGCGGAGATTCAGCTGAGCGCAGCTGGGGGACGGGACACTCGTTGTTCTCCCAAACTCCGCGTTTACGAGATGGCACGGAGCCTGTATAGAGTTCCTTCTTTGAGTCATTGTAAGATTACAATTTATGGTGCTTGGATATCATCAAGGTGTTCGACGATAAATTGTTACTTTAATTTAGTTATGCAGATTCTGAAAGTTACCCGTAACATTATTTTGGGGGGGCTATATCACTTAATTTTATTAACTAGATTATTATGATTATTATATGGAGAG</t>
  </si>
  <si>
    <t>CCCCTGGTAGAACATCTGCTATTCCTTGTTAAATCCGACTATTTAGGCCTAACGGGAATGATGGTCTCTACTCCCTTGTAGAGGGTAGGGTCCTTTTATAGGTGAGTACAGCATGATTTTGAGCGAATCAAATATATGATTACGAACCTACCAACCTTGAGGGCCCCAAAGAAGGTACTTATCCTTGCTATACAGGCAGTTCTCACGCATCAGTCTCACGGTGCTAAACACCAAGTGCCATCAGGAGTTATGGCCATGATATGCGGCGAGAAGAAAAAGAGTAAGTCCGCAGAGCGTAGAAACATAGGGGAAGGCAGCCAAAGACGTCCATTAAAGGGTGGCGAACCGCAGAGATGAGGGCGGCGACGCCGCCGCCACTAGACCGCAGGAAGAGGACGGCAACATCACGTGAGGGGTGAAGGGGATAAATGCCGGCAGGCTGGACAGGTCGCAAAGACGAGAGAAACGGGTCCGTGGTCCAAACCAAAACACATCCACGACCCAGGAGGGATAGGCTGTGCGAGGGGGGCTAGCTCCCAGGTCTTCAACCGTACGACGAAGACAGGAACTGGCGTTCTAACGCCGGGGAGAGGAAAACTCCCTGGAAAGGCCCCGAACGATTAACAGTAGTTCGACGTACAACAAGACCGTAAAGAGCAGATACGCAACAATGAAATAGGACAAAGGAAACGAAGAGAATTACGAAATAGAAAAACGGACGCAAAACTGAGGGATGAAAACCGACGGATACCTCTGACTGCCGCTCGGCGTACCGTTAGAATGAGGGAGAGAAAAAGAAAGACAGAAAGCGGAATGTCATGCTACGTCAAAGGAGGTACGGGGAAGCAAATCGAAGAGTGGAAAACAAAAGAAATTGAGTAGCTTCATCTGCCATAAAAAACAGCATGCTGCGATGTTAAACGATGAAATGTTACAAGGTGAGAAAATGAAGAAGGTGACTCACGGATATTTACGAAAATTACCCCACAACTATAATCGTCGAATGAACGCGTGGGGCAACGGGGCCCCCGGCGAGGTGAACGAGATGAGCCGGGAGCCCAGTGGCCGCGCACAAGGAGGCTGGTAGACACTGTCCAGGGGATACGGCTACGCCGGGAGAAAGGGTCTTCACACGAGAGCGAAGACCCCAGGGAAGGGTGACCGAGCATGTGAAAAGGTAGGTGAAGACCGCAGGGGTGCACGGTATACCGTAGGGGGAAATAGAGCAAGAAAGGATTAAAATGGGGGAAAGGAACGCCCAAGAAGGGGGGCACGGAGAAAAATGGGAGGAGCAGAAGTGAAAGAGAAAGAGAAGATGGTGAATCCACACACGGGATCTAAAGCCGGTGTTGAGAAGAAAAACATACCCTATAGAGACGGATGTTTACCGCTTGTCCATAAAACGCTTTCATTACTAATGAACGGAGGAAGTGCTCATTAGTAATAGGAGAAGATCAAAAGTGGTACGTTCACGCCCAAACTACTCCCGAAAGAGTGAAATAGGACGTGGGATCAATGCCATATTCAGTGCAGCAGGAGACACAAATACACGACAGAATCGGACACCTCGCGAGATGACCGTTGGCCCTGAGTATTTCTACGTCTAACGAGGGTGAAGAACGTCGTGTGAGTATTGTCACAGTAAAGCAGCCACGAACCATCGACCCCATAAGATGGGGGAATATAGGGTATCACCCCATCAGCGTATCTAGTGGGATACACTAACTAAAACAGTTGGCCCCTCTCCAAAAGTACAACGCGGCTTAACCTAGGCTTGATGAGGCTACAACGAGGCAGTCAGCCGCAAGGAACTCTGTACGCGTATCAAAGAAGTGACTCACCTATCAGACCCTAGGGGACTGGAATAATCAATCGTCGAAACCACCACGAGCAGAGAGTGGTCATGAAGGTACG</t>
  </si>
  <si>
    <t>GCTCCCCGTTGCTCGGCCCCTTCCGCCTTGATCTGTCTAGTGTCGTCATCATAACCTATTTGCCGCTTGGAGAATAAGTCCCGGATTCCACACGAGATATCATGATTTTGAGCGAATCAAATATATGATTACGAACCTACCAACCTTGAGGGCCCCAAAGAAGGTACTTATCCTTGCTATACAGGCAGTTCTCACGCATCAGTCTCACGGTGCTAAACACCAAGTGCCATCAGGAGTTATGGCCATGATATGCGGCGAGAAGAAAAAGAGTAAGTCCGCAGAGCGTAGAAACATAGGGGAAGGCAGCCAAAGACGTCCATTAAAGGGTGGCGAACCGCAGAGATGAGGGCGGCGACGCCGCCGCCACTAGACCGCAGGAAGAGGACGGCAACATCACGTGAGGGGTGAAGGGGATAAATGCCGGCAGGCTGGACAGGTCGCAAAGACGAGAGAAACGGGTCCGTGGTCCAAACCAAAACACATCCACGACCCAGGAGGGATAGGCTGTGCGAGGGGGGCTAGCTCCCAGGTCTTCAACCGTACGACGAAGACAGGAACTGGCGTTCTAACGCCGGGGAGAGGAAAACTCCCTGGAAAGGCCCCGAACGATTAACAGTAGTTCGACGTACAACAAGACCGTAAAGAGCAGATACGCAACAATGAAATAGGACAAAGGAAACGAAGAGAATTACGAAATAGAAAAACGGACGCAAAACTGAGGGATGAAAACCGACGGATACCTCTGACTGCCGCTCGGCGTACCGTTAGAATGAGGGAGAGAAAAAGAAAGACAGAAAGCGGAATGTCATGCTACGTCAAAGGAGGTACGGGGAAGCAAATCGAAGAGTGGAGTTGATTAGAGCGGAACGGACAATAAGGCGCAAAAAGAGATTAGCTCGGAGGAAAAGTACGGTTGGAAAAAAAGATTTACACAAGCAAAAGGAAGGCTGATCGGAAAAGTATAAGGGGCGACGATTTAAACCCAATGTCATGAGGATAAGGAGCAAAAAGGGAAAAGGAGCGGAGGAGGAGGAACTGAGCGGGAAAGAGAAAATATGGGACAGCGAAAATGAAACGTAAGCAACTATGAAGGTGCGGATTACGATCGGAGATATAAGACCAAGAGTGGGAGGAGGAAAGGGAAGGAATGGAAAGAGAAGCAGGGAGAAGGGAAAAGACCGAGAAACGGCCAAGAACGTCTGCTGCATTGTTAGGGAAGCGGGACAGAATCTAAGATCCGGAAGAAGGACAAAAAGGAGAAATAGAGGGGAACACAAAAGGAAGAGAAAGCAGAAAAGCGGAAAAACGAATCGCAAAAAAGAGAGAGGGGATCATCTGCGCTTACTTGAGGGGACAAAAAAAGGAGTGGAAGATAGAGGGAAGGAAGAAACACGCGAGCGGAGGATGGAGACGGAAGAGGGAAGAAAAAAGGAGAAGAGATAAGAGAAAAGAAACCACAGAAGAAAGGAGAAGAAGGGCAAGGGCAAAGGAGAACGGGAAAACGATTCATCGCGTGAACTAAAACACAGACAATGAAGGGAGGGGGAAAAGCATAAAAAACAAACTAAGAGATGGTAAACGATACCGAACATCGATCAAGCCCGAGAAAAAAGAAAACAAAAGAAATTGAGTAGCTTCATCTGCCATAAAAAACAGCATGCTGCGATGTTAAACGATGAAATGTTACAAGGTGAGAAAATGAAGAAGGTGACTCACGGATATTTACGAAAATTACCCCACAACTATAATCGTCGAATGAGGCACGGAGAAAAATGGGAGGAGCAGAAGTGAAAGAGAAAGAGAAGATGGTGAATCCACACACGGGATCTAAAGCCGGTGTTGAGAAGAAAAACATACCCTATAGAGACGGATGTTTACCGCTTGTCCATAAAACGCTTTCATTACTAATGAACGGAGGAAGTGCTCATTAGTAATAGGAGAAGATCAAAAGTGGTACGTTCACGCCCAAACTACTCCCGAAAGAGTGAAATAGGACGTGGGATCAATGCCATATTCAGTGCAGCAGTGGGGGAATATAGGGTATCACCCCATCAGCGTATCTAGTGGGATACACTAACTAAAACAGTTGGCCCCTCTCCAAAAGTACAACGCGGCTTAACCTAGGCTTGATGAGGCTACAACGAGGCAGTCAGCCGCAAGGAACTCTGTACGCGTATCAAAGAAGTGACTCACCTATCAGACCCTAGGGGACTGGAATAATCAATCGTCGAAACCACCACGAGCAGAGAGTGGTCATGAAGGTACGGTCTTTTGTATTGTTTGCCTCATGTGTTGATTACTATGCTTAGAATTTTTTTAATTATCCTACATTTTTATCAAACATTTACTATATGCCGAAACTACGATTTTTATCAAATCACTAATTTAGTTGGAAGAGGCAATGCATGCCCGCGTCTTTCAAGGCCAAATTATGTATCCTACAGGCTAATAGTCTTAATCATGGGATAAACAGTAGTCCTTTTAATTCCTCCCTAGAGAAAGACCTTCCGAATAACCCAAGTAATATCAGGAGGCCGTTATTAAGTATCGGGAATAACGATAAGTGTAACCAAGCTATTTTTTATATTTATTTAGGGTAGAATGGTTCCGCTTGATTACTAAAAGGAATGTTTATGCTAACAATTACAGATGTGTCAATGTTATACTCTAACCTCAAGAAATAATTGGATAGCGTCATTATCAATTATAAATTTTTAAAATGGCATTAAAGATAAAAATGCTTTAGGGAGATAGTTTCACAATTCGTTTGTTATTCAATTTACACATATAATTTATTGCATTTCCTGGTAGTGATGATAGTTTTTTGTTGATTAGGTGTTTTATTTTGGTGGCTATGATATGATG</t>
  </si>
  <si>
    <t>ACGGTCTGCTGCCGCCCCCGGGCTAGGCCCGGGGAGGGAGTGCGGGTGGGAACCCTCCTTGGCGGGGAGGGGCGCGTAGCCCAGGTGCTCAGACCTGGCCGTCACTATCGTGCTCCATGGTCCCAGCGCCTTAGTAACGCGTAGGGACATATGCAGGCTCTTCCGGGCAGCGCCCTGCGTCCGCGCCGTCCCCCCTGGGTCCAGCCGCGGCCCCGCCCACCCCCGCCCAGTGACGTCCGCACGCACCGGGCGAGCAAGGCCAGCAGCGGCCCGCGGCACCCCCAGTGGCGAGCCTGACCCGCTGCCTGGGGGAAGGCTGAACGTGGGCCGGCCCTCGGCCGGGTCGACAGCTCCTCGCACTTAGGGCTGGAAACTGTGTCGCAAGCTGTTCCCTGCACTGACTGGCCGCGGTGGGGTTCTCGCCCGGGGCGTTTGCCGTCAAGGTGTTCCCGGGTGGGGGGAGGCGCCACCGGAGTACTGGGGGGTCTCGTGTGCGCCGGCAACACCCCCTCGACCCCGCGTTTGGTTCGTGCCCGCCCTGGTCTGGCGGAGACGGAGGTCCTCTCGCCGGGGGGGAGGGACGCCCGCCCAGAGAGCTGCTGTGTAGGGAGGTACCGGAATTGGCGAGTAACTTGCTGAAGCGTCCGCCGGTATCCGTCGCTAGTGTGTAAAATATGTTGACATCCCGCAGTATGCGATATCAACTAAGTCGCATCGAGTTGCCCCTTAGGCCGCACCTTACTTTTAAGAAAAGTACGATGTGATTCTTCCACTCATCTGCAACGCCACAGCGTCCTACATCACGATGGGAAGGTTTTTCATTAGCGTTTTAGTGGGATATAGGCTAACTAATGAATGCTAGGTGAGGCAAGAGAGGGTTCGGAGCTAAAACGTTCGGGGCTACGCTGACCTACCGTATGTTCCCACCGTCTGAACGTGTTTGCGTTTAGATACCAGTACGAAAGTTTGGATCAATTGGGAGAATTTAGTGGTGTAGTTAAGTGAGCATTTTCTATAGACCGACTTGATCCCTTAGAAAATATGGTAAGACTATGGGGGATCAGTGATATCTACGTAGCAGAGTTCTAGTATGAGACGCCGAGCAAGGGCGAGCTCTGGGTCTTGGCAAAGCTGATTCACGATAAAGCGATAGACGAAGTAATCGTATCAACGATGCTACATTACACTACTTCACGATCGCCGGTCAACATGTAGAAAGGGTCGGTATTGACAGTCGTCGTCTACGGTTATAGAAGTTTCCATTTATTATATGGGACTATATATATGTAAGATTCTAGCAGCGAGTAGATTTAACTTAAAGTTCATGTTAAAAACCAGGTAAGTAATCGTCTTAATTTACTATATTTCATATTAGGTAATTCAATACTTCCGTAAAGCTATTCTTGTGTAACTTCAAACAAGAAACTATGCAAATACACGTAAACATAGAAGGAGCCGATCATCTGTTTATTCCAAAGCTGTGGTTCTGCTAAGTAGAAATAGCTTCCACACTAGTCCTTCTGCCGATTACCCCTACCGGCGTAGATGGATTTATTTAATCTTTACGATATCGTTTGAAAGTTTTTCTTTTAGTAAAGATTAGGTAAATTAAGCGAATGATAGTAATATTCATATATAAGTAGTTACA</t>
  </si>
  <si>
    <t>ACGGTCTGCTGCCGCCCCCGGGCTAGGCCCGGGGAGGGAGTGCGGGTGGGAACCCTCCTTGGCGGGGAGGGGCGCGTAGCCCAGGTGCTCAGACCTGGCCGTCACTATCGTGCTCCATGGTCCCAGCGCCTTAGTAACGCCGCACCTTACTTTTAAGAAAAGTACGATGTGATTCTTCCACTCATCTGCAACGCCACAGCGTCCTACATCACGATGGGAAGGTTTTTCATTAGCGTTTTAGTGGGATATAGGCTAACTAATGAATGCTAGGTGAGGCAAGAGAGGGTTCGGAGCTAAAACGTTCGGGGCTACGCTGACCTACCGTATGTTCCCACCGTCTGAACGTGTTTGCGTTTAGATACCAGTACGAAAGTTTGGATCAATTGGGAGAAGCTGATTCACGATAAAGCGATAGACGAAGTAATCGTATCAACGATGCTACATTACACTACTTCACGATCGCCGGTCAACATGTAGAAAGGGTCGGTATTGACAGTCGTCGTCTACGGTTATAGAAGTTTCCATTTATTATATGGGACTATATATATGTAAGATTCTAGCAGCGAGTAGATTTAACTTAAAGTTCATGTTAAAAACCAGGTAAGTAATCGTCTTAATTTACTATATTTCATATTAGGTAATTCAATACTTCCGTAAAGCTATTCTTGTGTAACTTCAAACAAGAAACTATGCAAATACACGTAAACATAGAAGGAGCCGATCATCTGTTTATTCCAAAGCTGTGGTTCTGCTAAGTAGAAATAGCTTCCACACTAGTCCTTCTGCCGATTACCCCTACCGGCGTAGATGGATTTATTTAATCTTTACGATATCGTTTGAAAGTTTTTCTTTTAGTAAAGATTAGGTAAATTAAGCGAATGATAGTAATATTCATATATAAGTAGTTACAGTTTCTCAATAACTTTTTTGTTGGCGATTTGTTTA</t>
  </si>
  <si>
    <t>GGCACCCTTATATTACCTTTGAGGTTGGCTCTTGATCATGAAGAGCAGGTCAAGTCAACAGTTACCACGCGCTGGAGGGGACCAATGAAGGAACGTAAGGCAAAGGTATGCTCACGAAAAAGAGGTCACACACGCTTGAGAGGGGGCATGTCCTGACTTACCTTGGTGGTGGTCTCGCGTACCCAACCAACTCCGTATTCTGCCAGGAGTATTTGGAAAATGGATCGGGTTCAACCTCTCTATCGATATACGAATGCAGGGCGTGAAGATAAGACCGGGTAACTTGCTGTTGACCGCATAAGCTTCTGAGGCCAACACGAAAGACATCTATGTGTAGTAGACTTGTTCACCGGATGTGGGGAGTTATCAAGATCCCCAATGAGCTGTCGCGCGCGTAACATCCCAGCTAATCCTTAGGATCTGTGGAGCTTCACTGTTCGAAGATCGCTTACGTGGATATGGCGTGGTGTTTCGAGCACCCCACGAGGAGAACCTATAGTAGTAGACTGGGTGGACTTATTGCATGCGAGTGAAGGTACGTCAAGTGATGACTTAGATAGAACAATCATATAATCTCAACCTAATGATGCAGCTATGTGTCTAAAGAGTGAGTAAGTTTACGAAGAAACCTTAATTAGTGTTATAATAATATTTGAACCACTCA</t>
  </si>
  <si>
    <t>CACCTCTGCGCAAAGGCGCGGGTACTGAAAAACATAGGGTCTCATATATCTTGTAGTTGTTCGTGTATGATATTATTATGATTTTTTATACACATCTTCTAGATTTTTGTAACAGAGATCCATGAGAGAAATATACTAGGTCCACATAATTCTGAGCGAGACTACATGGGCATCCGACGAGCCACAATAGAGACATCAGGCTCGCTGGGCTCCCCCGTCCGCCACCCTTCAACGAGGACCGGACTTGCTGGATCGCACCCCTCCTTGTATTTCCCGCCGTAGTAAGCCCGATGTTCCATGGCCTCAAGCTCTTCCATCGTGGCCCCCGCCTTCCACTAGGAGAGAAGCCGATTCAAGAACCCGACGAGGTCGTGTGCCTGACGACGAACACATTCGAGATTGCCCCACGGGCAATGTACTTCATCCCGGTGTCCCCCGGTGATAGGAGCCGGTGCACAATCCTCGACGCGTACACGCCATCGGGCCCCCGGCCGGAGAGCAGACAGGGACGTGGAGGGGTGCCGGTGACGTGGGACACACGCATGAAAAGGAACAGTTATAGAGGTGTGCTACTTAACTACCCGACAAACTCCGGCGAGCGCACCGTTCCGCCTGCAATGCCCGGTACTAACAGGGCCGGGCACTGCTACACCAGGCGGGTCCGCTTCCCCAGAGCCTTAGAAGCAGCTCGGGTCTACGCCGAAGCATTGGTGCGGGCAAATCCTGGTGCGCCGCCTTTTCCGATAAGAGGCCGGCTTCAGGCCAGTCGAGATTTTGAGAGTAGGTGAGCAGAGATCGTCAAACTGTTGAAGCCAACACGATTATGTTGCGCACTCGTCGTGCTAGCCCCCCCGTCGTCCTTGCCACGTCACAGGTGGCGGTGCGGCCTACCCGCTAAAGAGCGCAAGAGCCGACGCCCAGAAGGGGGATGCTACCCGGAGCACCAGTATGCGGCCGAGCGCGCTGGAGCAGGCCACGCGATAAGGATCACAGCTAGCGCCGAATCCTCCATCTAACCATATGGGGATAGTCGCGCCGTAGAAAACTCTGCCAGGGCAGAGGGATTCGCCTATATACTGAATACCCACCATGCCTGTATGAGCCTACGAACAGTCAACACAAAAGCGCAAGTCGTGCCCTACACAAACTAAGGCGTCGGTGACTCGGATCATAATGGATGAGTTAACCAGCGGATATCCTTGGGGATGATTATCAGACGATCAGGGAATTTACCTACAGAGGACTCGGGATCCCTGGGCCACTGTCATACGACCCAAGGTTGGCCTCGACGTCGCGCCCTAAGAAGACCCCCAAGGATTAGATCGATCGACCGGATCTTTCCACGATCCTGTTTTACGCCTCTCTGAACGCCGTGGCGTAGCTTGGGCGACATTCAGGAACTCAGCTAACGGCCACATGTCCGTTTAGCAACCTCCCTAAGTGCCCATGGTATCCAATGACGCTGCGACCCGTCATTGGGTTCAACACACGCCCAGCACCATTATAGCGGTTACGTCCAGAGCCCCCACAGCGGAACGGAGCCTCTAAATGCTAGAAAACTCAACTCCCTCCTGTCGAGGGGCCGGGGGCGGCAGCGGGGATTCTGCATCAGGTCGCGCGGAGGGACACTGGCGTGGGCCCCGAAGCCGTCCTGCGTTTCTCTCACTCCGAACGGACCCGACCGCTGGTTCGGAGTCGGTCGGTAGTGGCCCCGGTGCACTCGACTGGCGGCGTGGTGATTGGGGCTATCAGTG</t>
  </si>
  <si>
    <t>CACTCCCGGTCCGGCGGGATCCGCGCCAGACTTGTCGGGGGTGCGGCTGCGCGCCCCTCACGCACCTGGGGCGTTCTCCATCCCGAGCCCGCTGCTGGCGTTCGGGCCGTTGCGGCCGCGCGGTCCTGCCCGCCCCCACCCTACCACAACGTTATCCCCGCTCAAGCGCGCGGGGCGAATCCGACGAGCCACAATAGAGACATCAGGCTCGCTGGGCTCCCCCGTCCGCCACCCTTCAACGAGGACCGGACTTGCTGGATCGCACCCCTCCTTGTATTTCCCGCCGTAGTAAGCCCGATGTTCCATGGCCTCAAGCTCTTCCATCGTGGCCCCCGCCTTCCACTAGGAGAGAAGCCGATTCAAGAACCCGACGAGGTCGTGTGCCTGACGACGAACACATTCGAGATTGCCCCACGGGCAATGTACTTCATCCCGGTGCAGTTATAGAGGTGTGCTACTTAACTACCCGACAAACTCCGGCGAGCGCACCGTTCCGCCTGCAATGCCCGGTACTAACAGGGCCGGGCACTGCTACACCAGGCGGGTCCGCTTCCCCAGAGCCTTAGAAGCAGCTCGGGTCTACGCCGAAGCATTGGTGCGGGCAAATCCTGGTGCGCCGCCTTTTCCGATAAGAGGCCGGCTTCAGGCCAGTCGAGATTTTGAGAGTAGGTGAGCAGAGATCGTCAAACTGTTGAAACAATCGGTACTGCCAACTTGGGGATGTGAGTACGCATGACTGTCACATCAGCGAGCATCAGGCTTCAAAGGGGAAAAGAAGCCAACACGATTATGTTGCGCACTCGTCGTGCTAGCCCCCCCGTCGTCCTTGCCACGTCACAGGTGGCGGTGCGGCCTACCCGCTAAAGAGCGCAAGAGCCGACGCCCAGAAGGGGGATGCTACCCGGAGCACCAGTATGCGGCCGAGCGCGCTGGAGCAGGCCACGCGATAAGGATCACAGCTAGCGCCGAATCCTCCATCTAACCATATGGGGATAGTCGCGCCGTAGAAAACTCTGCCAGGGCAGAGGGATTCGCCTATATACTGAATACCCACCATGCCTGTATGAGCCTACGAACAGTCAACACAAAAGCGCAAGTCGTGCCCTACACAAACTAAGGCGTCGGTGACTCGGATCATAATGGATGAGTTAACCAGCGGATATCCTTGGGGATGATTATCAGACGATCAGGGAATTTACCTACAGAGGACTCGGGATCCCTGGGCCACTGTCATACGACCCAAGGTTGGCCTCGACGTCGCGCCCTAAGAAGACCCCCAAGGATTAGATCGATCGACCGGATCTTTCCACGATCCTGTTTTACGCCTCTCTGAACGCCGTGGCGTAGCTTGGGCGACATTCAGGAACTCAGCTAACGGCCACATGTCCGTTTAGCAACCTCCCTAAGTGCCCATGGTATCCAATGACGCTGCGACCCGTCATTGGGTTCAACACACGCCCAGCACCATTATAGCGGTTACGTCCAGAGCCCCCACAGCGGAACGGAGCCTCTAAATGCTAGAAAACTCAACTCCCTCCTGTCGAGGGGCCGGGGGCGGCAGCGGGGATTCTGCATCAGGTCGCGCGGAGGGACACTGGCGTGGGCCCCGAAGCCGTCCTGCGTTTCTCTCACTCCGAACGGACCCGACCGCTGGTTCGGAGTCGGTCGGTAGTGGCCCCGGTGCACTCGACTGGCGGCGTGGTGATTGGGGCTATCAGTGGTCCCTACGGGCGGTGTTTCTCCCTCTTCTCGCCCCATGCAGTGACACCACTATCTGCTTTCTACTGTGCCAGCCCCACGCCCACCGAGTACATGTGGCGTTTATAGATTTGACGAGACGGTTGTCAATTGATAAC</t>
  </si>
  <si>
    <t>CTTACAGTCCCCGGCCGGCGCCGCGGGCACCGGGCAGTGGCAGGCGGCGAGGAGGCGGCGAAGGGACGGGGGCCACAGTGCTGCCCAGGCGAACCCCGCCGGCCTGACTCCTAGTAGCTGGGAGTACGGTCGACAGCGAGTAGGTAAGCGGGGCTGGACTTACGTATATAGTGGTTTGATATGTATCGGTTACCTACGCAACGCTGCTAGTGTCTTGTGGGTGTGATCCTAGGAGGTCGTTATTGGGAGTGATGATCTGAGGCTGCGTAATGAGCCAATGTCCATCACTATCTTTCGGGCACACTCTACGTTGCAATAGGGATATCATATCGAGGAGGGGAGAGGATTATCGATAAAGGATTAGCGGTAGCCTCTCTGTTTTTATCCCGTTCGAATCCATTCATTTTGGCGTATTATCTACAGCGTATTCGGTCACTCCCCCCTTAGCGTAGAACGTGTGCCCCAACTGTAACCCTTAACGATATCATAACTCGACGTGGTAGGGCGCTCGCGCTAACAGCCTACAGTTGCTACGTGGGGATATACCAATCGTCCCGAGTGTCCTTGAGTGTTATCCTGGGGCTGTCGATTTCTACTGGCTGAATAATTGAGGAGACTCCCCATACCTGAATGTATCAAGAACTAGATTTTGTCTCAAGTCCTTCACAGCTTAATTTCCCGAAAGAATCTTCTACAACTTATTGTGTGTACAAATGCGCTGCTTTTATGCGTACAAGTACTCTGTGAACATATGACGTTTTAAAATCTTTTACGACGGCTGCCCTTTGCTTATAATATGTAAGTCTAGACGCTCTGATCATAAATGCACTATGGTTCTGAGTTTGCCGACGGTGCGAATAACAGCCT</t>
  </si>
  <si>
    <t>CCGGGCGACCCCTGCCACGCGCAGTCGGCCAGCCATTACCGCCCTCGCGCGGTCCAGCTTACAGTCCCCGGCCGGCGCCGCGGGCACCGGGCAGTGGCAGGCGGCGAGGAGGCGGCGAAGGGACGGGGGCCACAGTGCTGCCCAGGCGAACCCCGCCGGCCTGACTCCTAGTAGCTGGGAGTACGGTCGACAGCGAGTAGGTAAGCGGGGCTGGACTTACGTATATAGTGGTTTGATATGTATCGGTTACCTACGCAACGCTGCTAGTGTCTTGTGGGTGTGATCCTAGGAGGTCGTTATTGGGAGTGATGATCTGAGGCAATCCATTCATTTTGGCGTATTATCTACAGCGTATTCGGTCACTCCCCCCTTAGCGTAGAACGTGTGCCCCAACTGTAACCCTTAACGATATCATAACTCGACGTGGTAGGGCGCTCGCGCTAACAGCCTACAGTTGCTACGTGGGGATATACCAATCGTCCCGAGTGTCCTTGAGTGTTATCCTGGGGCTGTCGATTTCTACTGGCTGAATAATTGAGGAGACTCCCCATACCTGAATGTATCAAGAACTAGATTTTGTCTCAAGTCCTTCACAGCTTAATTTCCCGAAAGAATCTTCTACAACTTATTGTGTGTACAAATGCGCTGCTTTTATGCGTACAAGTACTCTGTGAACATATGACGTTTTAAAATCTTTTACGACGGCTGCCCTTTGCTTATAATATGTAAGTCTAGACGCTCTGATCATAAATGCACTATGGTTCTGAGTTTGCCGACGGTGCGAATAACAGCCT</t>
  </si>
  <si>
    <t>CCATCGGCGGTGCCCTACGGGCGCATCCCTCGGCCGCTCCACGCCCGCCTGGACCGCGGACGGAGCTCCCGCAGACCGATACCCCGGCGAGGACCTTATCCATACCTCGTAACAATATGTGGCTCCAATCCCCGGTAATGTCGCTCAGATTGCAATGACGTCGATGCGGGTTGCCGAGCCCTCAATGGGTCGGTCATGAGCGGTTCCGGGGGGGATAGGTGAAACGGCGAACACGCTTAGTAAGATTGAGGCGTTTAAACGCGGGGCCGCCGATTACTCACGGACATGGGGGGTACGAGGACCTACGCGAAGGGCCTCCAGGAGCGATTTGACAAGGGAAGTGCCCAACGGTTGGCTCGTACCACGGACCAGGGAGTCCCGCTAGGTCGTTATCGCTTGCAAAGGAAAAATTAGTGAATGGATAAAAGGGCGGTGGTGACCATCCCAATCCAGGAACTAGTCCAGATAACAAGTGGATCCCAACAGTGAGAAACCAGGGTTTCCCGACCCCATTCTAATAACCAGCGGTGGGCTGCCGTGAGGTATCGCAAGCATATTCCCGTTCTTCAAGCCCGATTTCCAGATGTCTCCCACCCTACCAGGAGGGCTTCTCAAAAACTAATCAGTTGGAAATCCCGCCCTGCCAGTAAGGTCTTCGAGGTAGGGAATATGGTAAAGGGCGGTATTTCGAGTCCCCAATAGAAACGCGAGCCGAGGTTGGGGACGGTCTCCCTGACGACGCGAACTCATTCGCCCCGGCAGCTGGGATTCTTTTCTTCTGTACCAACGACAGCGCCCCCAGCCCGCACCTGCCCAACGTACAAAATGCGCCAGTGGTCTGGAGCCGCGATCCCGGAGCGGCGAAGAAACGCCTGAATGCGGCCGCGCGTACCCGCCGGGCGATGTCCGATACGATTAGTCTGATTTGATCGCGGAATGCAAACGTAACCGGAACTGTTGCAGTCCTTATATTCTGATCAATGAACCTGTACTAGTTGAGGCACGGATTGCCGCGATGTGTATTCAGAGGTAAGGGAGGGGACGTCACGATCAAAAACGAGGCGGTCAGTGGGCCTTTTGTTCACATATTCGAATGAATCCAATGCGAGTTGAGGAACGAACAATTTAATAATTCCTTTGTTGAGCCCTATATGTCCTCCCCCCTTCCT</t>
  </si>
  <si>
    <t>CCATCGGCGGTGCCCTACGGGCGCATCCCTCGGCCGCTCCACGCCCGCCTGGACCGCGGACGGAGCTCCCGCAGACCGATACCCCGGCGAGGACCTTATCCATACCTCGTAACAATATGTGGCTCCAATCCCCGGTAATGTCGCTCAGATTGCAATGACGTCGATGCGGGTTGCCGAGCCCTCAATGGGTCGGTCATGAGCGGTTCCGGGGGGGATAGGTGAAACGGCGAACACGCTTAGTAAGATTGAGGCGTTTAAACGCGGGGCCGCCGATTACTCACGGACATGGGGGGTACGAGGACCTACGCGAAGGGCCTCCAGGAGCGATTTGACAAGGGAAGTGCCCAACGGTTGGCTCGTACCACGGACCAGGGAGTCCCGCTAGGTCGTCAGGAACTAGTCCAGATAACAAGTGGATCCCAACAGTGAGAAACCAGGGTTTCCCGACCCCATTCTAATAACCAGCGGTGGGCTGCCGTGAGGTATCGCAAGCATCAGTTGGAAATCCCGCCCTGCCAGTAAGGTCTTCGAGGTAGGGAATATGGTAAAGGGCGGTATTTCGAGTCCCCAATAGAAACGCGAGCCGAGGTTGGGGACGGTCTCCCTGACGACGCGAACTCATTCGCCCCGGCAGCTGGGATTCTTTTCTTCTGTACCAACGACAGCGCCCCCAGCCCGCACCTGCCCAACGTACAAAATGCGCCAGTGGTCTGGAGCCGCGATCCCGGAGCGGCGAAGAAACGCCTGAATGCGGCCGCGCGTACCCGCCGGGCGATGTCCGATACGATTAGTCTGATTTGATCGCGGAATGCAAACGTAACCGGAACTGTTGCAGTCCTTATATTCTGATCAATGAACCTGTACTAGTTGAGGCACGGATTGCCGCGATGTGTATTCAGAGGTAAGGGAGGGGACGTCACGATCAAAAACGAGGCGGTCAGTGGGCCTTTTGTTCACATATTCGAATGAATCCAATGCGAGTTGAGGAACGAACAATTTAATAATTCCTTTGTTGAGCCCTATATGTCCTCCCCCCTTCCT</t>
  </si>
  <si>
    <t>GTCGCGGTACGAATGCGCGAACCCAGAAGAACAAGGCGTGGGACCGGGGGTGGATCACGGGGTGCAATCCCCCGGCTCGGCTCGAGGCTGTTCCCGACCGGTGACAACAGCGGGAGGCCGGCGGATGGTGGAGGGAGTTTTCCCGAGCTGGCCAAGTCTCCCCCTTCTGGTGAGGGCGGACAAGGAGGCGCATGACGTCATAGGCCCTCTTGGTGCTATGAGTGGAGAATGCAATCATGCGTAGGCACGCGGAGCGCACCACTCATTTTTCGGCCCAACCAGGGCTCATGAAGTTGTACTTTTGTGATCGGGGTACGCCAAGCCGGCTATCACCCAGCGCTTACTTCCTCACGCGTCCGCCCTCTGCAAGGTAGACTAGATAGTTATGTGAGCAAAGCGTAGCTTGCTCTCCTAGACCCGCTCAAACCGACGGTACTATAAACGCACGTCTATCGTCAAACGGAAGGTCGGCATAGAAACGTGGCATATGGGGAAGCTACTACCAACCAGGGGGTCGAGGCGCGTGCGTTCGGAACCTTCGCCGAACACCTTGCTCCCAGGCGGCACTCCTGGCCCATAAGAGGGCAGCAGGGATGGCACGCTAGAGGCTGGGGTCTATGCTCTCAGCCGTTCGGAGGTACGGTCCTAGCCCCCTTGAAGTATACCTCCGGGGCGTGCCAACCAGTACCAACGTCATGACCCTTAATTCCGTCGGAATCGACACGCACATTGCCCTAAACCAACTACGTCTATCCACGCAGGCGCTACCCTTGTGTGAGTTCGGCGCGGGAGCAGCCCGCTATTCGTCCGGGAAATAGTAGAAGACAGGCAAGTCACTCCTAAACGGGAATGCGAAACCGCTCATATATGGTGACATTCTTAGGTGGCTTGCTCCAATAGCGCAAAAGTACCGTGAAGGAAGACCAGCAACTGATGTCACATGCCCTCGGCAGACCGGACTGAGAGGCTGCATAAGGAAGGACAAGCCGCGCTTGTACCTCATGGCTCCTCGGAGGGAACGTGACACCCCAAATTCTATGCTAAATCACCGAACGTCGTTACCGGTTTAAGATGCGATCATAACCCCAACAGAGGGGGAACATCGGGCTAGTACTAGTGTGAACCTTCAGGTACCAGACGGACTAGAGAAATGTAGGGTGACCAGTCCCTCCTCTTAACATCGCACAGTGTCGTTGGACGGTCACGTAGGAAGGCTGCGTGTAACCGAAGCGAGAGCCAAACGCCAGCGCTTGCCGCGAGGGTACCCCGGAAACGGCAGGCTCCGCCCGACCCTAAAACGGTGGTGACCGAGGAGGAAAATGGCTAACTAGCGGTCGTGCCAACGTGTTGCGGCTGCGGCTTTAGATCTACGGGCGCCAAGCGCTTGACGGGAGGATCAACGGCACGACGGTCTTTTGCCCTCAAGTTTTAGGGGTACAGTAAGCCCGCTCTAAACACTGTTGTGCGGACACCCGACCAGCACGGGATACCGTTACCCAGGCTGGCCAACACGGTCGAACTGCAGATTGCTGCGGTAAAGGTCGGCGCCGGCAACTTACTGAAGCTCTTGCCGCGGTTTATAAGGTCTCCTCCTGGCAGGCCGAGCGCCATGGCGCTACGAGGAGGTCCGGCATCATGATGCCCTATCTAGTTCGACGTAGCACCAGACGGGACGGGGCGTTCCACGCAGTTTTGACGACCGCTCGGGCAGAAAACACGGCGATGGCGGGAGTACGGTGCTGATCACTCACCGTGCCCGCGGTAATGTCACGGCGAGCCGCTGCCGGAATGCCCCTCCTAACGCCCTCTTGCGGCCGTCCGCGGCATCCGTCCTCTGTGGGTAATTGACACCGTTGGCCAACTCCTCTCCTTGTCGGCACCAACCAGGACATCAACACTTGGGTTTGCGCAGATGGGCGCAACCCCGTGCCGCAGCCAAGGCGCCTGTGGTTTACGGATGAACCCACGGCTCGATGTGTTACTTGCCTGGACCGTGGTAGCGGTGCCTGAGCGGTCGGCTCCTGCGACAACCTATTGTCGCCATTCCTTGGTCCCTCGACTCCACAACTTGTGTTGCGGAGGCGTGGCGCTAGATTAGGTGACATGGCCCCAGCGCGATTGAGGACGGCGGCGTCGTACTGGGGTAGAGTGACGCAAAGCCCCGGGATCTATCCTAAGCTACTATACCTTCGAAGCGCCGCCATCGCCGGCGTGTGTCCGTGCGCTTGGGCCCCTCCCGAAATGGCGGGCGCGCCGATACTGGGTACCGTGGGCCAATTCAATCGGACGTGGGGCGCGGCTCATGGTCTCCACCTAGGCCCGAGCCATGCCGCCACCCGGAGCTGAGTCCTTCTGTCTATCAGTACGGGGAGGAAGTGACTGGACGAGCCGGTGGGGGGGGTTTGCTTCGGAGCCCTTGAGCGGGACGCCGGTACAGGGCCCAGAGAACGCCGTACCGTTGGGACGGGGCTCGTTAAGCGCCCACACCAGCCTTGGTGTTACAGGCCTTGACCCATACGTCGCGCGTGCAAAGTTCCCTCGCGCCGCTTGCTCCACGGACCCAGGGACAGATGCTTGCGTTTCCTGATGGCATAGACTCTACCTTATCGTCCGGCATCGCGCGTGGGGCCCACTATAGTCAGACCGCCGGGCTGCGCGCCCGCTATTCAGGACGACGGCCCGTGAAACTGCGAAGGCCTGGGACTGTTCTCTCCCTGCAATGTCCGCGCCGTGACAAAGAGATCACATCACGCTCAGCACGGCGTCTCTCGTAAGACGCCGGGCATAACCCCGGGAGTGCCCTGGCCAGCTGTGGAGGGTAGGGACCTTGAGGAGGACCCTCTTCGATGGTAAGGCCTGACCAGGGCGGGAGCCCGCAACCGGGGACCCCTGGGCCTCGCGGAGAGCGTGAGGGCCAGCAAGCCAGGGGGCCGCTCCCGTACCCGCATTCAGATAGGCGCCGCTCGTAGCCCTAGGCGAGAGGCCGGGGAACAGAAGCCATGGATGAACGTAGCAGGAGCCCCCGAGCGGGCTCATCCCGGGAGTGGAGTGCACAGGAATGTCCCGAACGCTGCGCGGGGGGAACTAAAGTGCATGTGCCGAACTAACCTCGATAGGGCACCCCATCCGTCGTCACGAAATACTCCCCGTCGTTAGGTCTCGGCTGTTCGCCCCCCCGGGCGGCGCCTTTATCCGTCCCCGAACACACGACCATCGAATGCACAGTTCGACCTGCGCGTTAGGCTTCGTCGAATCAACAGAGGATCCCTGGTCGGCCATGCGTACTATAGACGAGCGGAGCTTCTTCGGGACGAAGTCCGTCGCCAACGATGGACGCGCACCCGTGACGGGGGTACCTCCCAGACCAATGAAGCCCCGAGACACGCGGGCAGCCGAATCGCGGGCTCCTTAAAGGCCACGAGCCCTCCCGGCGGTCCCACACGGACCCAAGAGGCCGCCGCCCCGCCTCAACCTAGAGCCACAACCGCCGACCAGATAGACCGCAGGGTCCGGGGGTGGACATCTGAAAAAGGCGAGCCGGCGGCGCAGAGGAATCCCCTGGCGCTGCGTCTGGCGCATGCCCGGCGGGTCCCTGCTGTCCCGAGCGAGCGTTAGCAATTGAGCACTAGGGCCACACAGCAGGCGACAGCACATCGGTAGGGCTCTGGCCCTCGCATTGTGCACACCGTGAGATCACAGTACGCCCGCAATCCCGCTGCTTGGTTATTTCGGCAGGTCCCCTCGAAACATCCACTCGAGCAACCCCAAGTGAGGGACGACCTCCCACTGGAGGCGTCCGCCGGACCGGACGCGCAAGCCGAACCGGGTGGGCCGTGGGCTCCCATTTCCCTTCACGCCACAGCCCAGCCATGAACCACCGCCCGTTACGCAGAGGGGAGACAGAAACAGCCGTCAGCTCCGCACGCTATAGGACTTTCGGGTGGGTGGGACACCGGAGCGGCTGCGAGCGGACTACGAGCGGTTCAGACCCTCCGCACCACGTGCTAGAGGCGGGCCTAGGGCTCTGGTGGGCGCAGACAGAATCTTCAGAACGGGGACCCGCTGGGGACGCCGCATCCCTGTCGCCGGGCGCCTGTGACGGTGGCAGTGTGTGCGGTTCGGGCGGGGCAGCGATACGTTCGCCCTCTCACGTACTGTGACGGCGAGGCGCCACCCTTTGCGACACCCGCGTATCAGGCTAACCTATCGTGCCGGTCCCTAGCCCCCGGCGAACCACGAATCATGGGGCCGGCATCGGTATTCGACCACCACGGTCGCCAGGGAGACGCGTAAGAACCGCGCCTGGTGGCGGTTGCGGCGTCCCTGTCGGGTTGGTCGTCCGCTCCCCGGTGTCGTTGGGCCAGGGACAGCGCTCGCGAAACACCGCGATCCGGGCTGCACAGACTGGGCGGGAATTGGCGGAGCGACCAGGCCCAGCCGCTGCACCCCCCCTGTGGCCTGGGCTAGCCTGGGCCGCTGGGTCACACAAGGCACCATCCCCCCCGCAACTGGGCTGCCAGTCATAGGTGACCATACTCGCTCGCCGATACGATCCTGAGCATGGTGGTACCCCGGGG</t>
  </si>
  <si>
    <t>GCCCGGCTGTGGGCACCCCCTCGCCCTGGCGGCGCCTTCGTTTCTCGGCGCTTCCCGCTCCCCGGTCCCCGTTCGTCGGCCTAGGCGCCAAAGCGCACCACCGATGTCCCCCGGCGGCACGCGAAGCCAGTGGGGCACCGCGGGGCTGGGCCTCGAGCGCGCGCGCCTGTTATGGTATTTGAACAAGTTAATACGCAACTGTAAGCGAACCTTTATCTCTTATAATTCAGCTCCATCCACCTCAGAACAAGTCCCGCAATGCGTCTTTGAGACGTACATCCTGATCAGATTCGAGTTACACGAGATCTATCAAAACAGACTCATCAGTCATCAAAAACACGCAATGACACGGTGCCTAAGAGTGGTCTAGATACGTAGGAAGAAGGAAGATAACTGTTCAGTACACGGCGTATAAGGTCGTCATTACCATGCTGTTTTGTGATAACTAAAAAAAACTAAGGTAAATGCGAGCCCGATTGCATCGAACTTGTCGATGAACACTCGAACGCAGTTGAAACTTACTAAGCAAATCTGAAAGATGGAAATGCGTTAAGAAACCACAGATGAAGAGATAGCACAAATAGTTACATTAATGTTCGGATCATGCTGTTATTAGTTTACGCCGGTCTGAGTCTTCCGGCGTGCTCTCAAACAGATGCCG</t>
  </si>
  <si>
    <t>GCCCGGCTGTGGGCACCCCCTCGCCCTGGCGGCGCCTTCGTTTCTCGGCGCTTCCCGCTCCCCGGTCCCCGTTCGTCGGCCTAGGCGCCAAAGCGCACCACCGATGTCCCCCGGCGGCACGCGAAGCCAGTGGGGCACCGCGGGGCTGGGCCTCGAGCGCGCGCGCCTGTTCATAGCAGCTTGAATCCAGGCAATCACAGGACGGAAAGCTACTATGATAAGAAATAAATATTTCGGAAAGAAATCTAAACGTGGCGACGGTAATAGTACTAGATCGCCATTTTGACTGTCATTCGCAAGTAGGGAACACCGACATTATAAGCATTATTTTGGCATATAGGAGGATAGGCATGAAATTCAGTTATGGTGAAATATAGTGTGAGTACGAGATTCATTTACATCTGGTAATATTCTCAGGAATGAAGTTTATGTACAAAAGATCCAAACACGCTGTAAAGGGACGCTTTGCTGCAGCGGAGAATGATTTGTTCCTGCGGCACCGAGCACTGTTTGAACTAGAAAAATGCTACAAGTGGGTCGTGAAAAACAGAAGACTGCGCATATTTGAGGCGAAGAAACCAACGATATAGATCCGAACCGGATGACAACAGCTCAGCTAGAGACCTAAGAACGGTTAGTATAAGGCGGTATTTAAGACTAAGATGTGTGGCTTAGCAGGCTGATGGTATTTGAACAAGTTAATACGCAACTGTAAGCGAACCTTTATCTCTTATAATTCAGCTCCATCCACCTCAGAACAAGTCCCGCAATGCGTCTTTGAGACGTACATCCTGATCAGATTCGAGTTACACGAGATCTATCAAAACAGACTCATCAGTCATCAAAAACACGCAATGACACGGTGCCTAAGAGTGGTCTAGATACGTAGGAAGAAGGAAGATAACTGTTCAGTACACGGCGTATAAGGTCGTCATTACCATTTCAGTGGACATTCGCCAGGACGAACAGAAAAACCATTATATTGCCCCCATTCCGATGTAAGCCGTCTGGCAAGATACGAACGGGTCCACCCACATAAGTATCCCCGGGCTCCCTTTCGAACTGCATGTAGTGAAGCTTAGTGTGCATTTTTGTCTCTCGCCCGTTCTTCTTAACCTTGACTTGCTAACGCCCAGCATGAGATGTGCATGGCCGTAAGGGGTAATTTATACGCGGGTGTGCGGCTAGGCGTTTCTTCCCCCTGTGCATCTCCGTAATCAAAGCTCCAGATCAGTGCTGTTTTGTGATAACTAAAAAAAACTAAGGTAAATGCGAGCCCGATTGCATCGAACTTGTCGATGAACACTCGAACGCAGTTGAAACTTACTAAGCAAATCTGAAAGATGGAAATGCGTTAAGAAACCACAGATGAAGAGATAGCACAAATAGTTACATTAATGTTCGGATCATGCTGTTATTAGTTTACGCCGGTCTGAGTCTTCCGGCGTGCTCTCAAACAGATGCCG</t>
  </si>
  <si>
    <t>GAGATTATGCGTCTAGGTTTGGGAAGGATACTCGGAGATGGACATACGAGAAAAGCTCCTCCCGTGGAACTCTAGAGGGCATCACGAACGGTGCGGTAGAGAAAGATATAGCACCTCTGGAGCGGAGCGACTGGCCCGGAGCAGCCACATCTCGACAGAGCCCGAAGAAACCAATAGGAAAGACGAACCAGATTCTTGGGTCCCTGCGTACAGTCCAGAATCGGTTTGCGTGTGCATCGAGGGTTGGAGCGGTCCTACGCGGGAGGAGAACAGTGTCGCTTCATAGTACTGGTCACGGACACCTATAGACAGTCCGGGCTAGTGATCCCTTTTCCTCAGACGCCAAGAATCGGTGGTCCACCTCAGCGAGAAGCTCTCAAGATGGAGACCGAAACAGCTTGATCTTGGCTCCGATATCGCATTGTACACCGCTCCTACCAGACGCAAGTGCCAGCCTAGGATCCTCAAAAGCAGGGTCTCGCAATCCGTAATCTCAACGGAGACCTCCCGAGGCCTGCCAGCCCCTTTTATCGTGCGGTCTTCCCGATGCGACTCTCCGGAGTGGGCGGGTTACTCGGCGTAGTAGAGCTCGATTGAGGGCAATTGATCACTGGACCTACAGGGCGTCCATCCCCCAATGACCCGGCTCAAAGAAGCAGTGCGTGGGGTGGAGAACGCGCGAGTATATTAAGCCCGAGCGGGATAGAGCAAGGGATCCCGAGTAGTATCATGTAAAGCAATAGGCCTAAGCATCTCGTCAATAACACTCGGCGCTAGACGTCAGGAATAGCGGTTGCCAACCGGTGTCGTGTGTGTATAGCATCGAGCCGCTTCCCGGCCTCTGAAGACTTCTAGCTCACTGAACTCGAGATCGCTCCATATAGCCACGCGATTTCTCGAGACTATAGACAAAGACGCTGACGGGGTTAGACCTTCGGAAATGACGCATATAAAGATCCTTACGCATCTAGCAGATCCTAGCGCGCCATGAGTGGACAGTCAAACGAATTTGCAGGGCCATGTCTCCATTCTTGCCCCCGTCAGCCGCACGTGAAAGGCGCTCGTGCTCTGGCGTTGGGGGTCGAAACCTTTGACCCACCCCCAAGGGAAGGCCTGAGCACTGAAGCCCAGGCCCTCCTCGGCATATGCCCGCCTCCTTTGGGCGACCTTCCACCATGACAGATTTAAGATGTACCGGCTGCCGGCTGCTCCCCGTCCCCTCGCGATAACTCAGAGGTCACCTGAGAGAAGGGTAGCACGAGCCGAGGGGCGTCTGGGTAGGGAGGGGGCATTAGAGTCGGCCGTGGGAGGAACGAAGTCGACCAGAACCCGATGGGAAGATATCAGCAAGAGAAGACAACTAGAGGGTAATTAGTCCTGCGTGAGAGCCTTACCCAAGCTCACGTATACACGCAGAAAGCAAGCCTCAAAAACGAGAGACGCCGTCCAATGCGCCCGTTACGAGAGAGGGCCTCGCCGCAGGGAACGCTCTCCCCTCCCCTGCCCCCCCGACAGGACGCCCTCAGCGAAACGCGATAAGAAAAGACCCCGAAGTTAAACCAGAAGCGTCATCGCCGTGTTTCAGATAGAGAGACAGCCGGAGCTCTCGTAAACGTCGCACGGGCATGCTACTAACAGGACTCACGTGAATCGCAGCGATTGGGGTTGGTAGGATTAGGCGACCGGAAGCAGTCACCAATCAGTCCCCCCAACAATACCGCATTGCCCGAGCGAGCACCAAGCATTTAGGCTACAGCCCCGGGTGCAGGGATGGAGCGCGTCCCAAGCGAAGCCCCTCATGTCCAACTCGTTGTTGACATAATCATTGATGACGCGCCTCGCCAAGCTACGGGCCCACCCAGCCCTACCGTACCAACTCCACCCAATCCTCGAACAAACAATAGTTGCGCATTTGGGTGAGAGCTGAAAGAACCGAATGGAGAGTGCGCGTAATGTAGCAATTAAAAACGGATTGCCAGCAGACTTGCTTCGGTGCACGCCGCCGTAACGACAATAGGCTCGCAGCAGAGATCTCATACGTTACGTTCCATCGTGGAAACAACAAGAAGCAGGCCGAGAAGAACCGAGAAGACCCGAAAGCGACAGGTCGCCTTGTATAGGCCCTTGTTACTTATGCAACCACAAATACACTAGGGACACACGTGGCTTCCCAGCTTGTTGAAGTGCATCCTCCCAAGAACCGCGACTGTTGACGCCTTCAGGAGCCATGAGGAGGCAATAGAAGGGGCAAGTTAAATAAGATAATTGAATTAAAAATATAGTGATTAACAAGATCTACTGGCTGACCTCCCGCATCGGTGCGATCGGTCTCGGGGAAGACCATCCCCGAAAGAGTAGATCCTTCTACTATCGGCAATCCTAATGAGGGGTAAATTGAAGCACAACAAGATTTTAAAAATAATATTTATTTAAACCTTCTCATAATCAGTTCCCCTACACTCCTCACGACCCCAAAGCAGACGAGCGAAACACGTTATTTCGTAGCAGACCCCAGACTAGGGATTCTGTCGCTTCCCATCGATCTTACGGACCAGTAATACTGTCGATATCGTTACCCTCTCAGGCCGCAACTGAGAAATATACAAACCTAGCGCTA</t>
  </si>
  <si>
    <t>CGGCGAGCCCGTGGTTGGAGCGAGCCCGATCACCGGCAGGTGCAGCCCCGTCGACCGCCCCGCCGCCCCCCCCGCGGCACACGGGCCGGTCGGAGCCTGGCCGCCGCAGGCTCGCCCGGAATCGCCGCGACACGCCCAAGCACGGCGGCTGGGACCGTATACATCGCCAGTTAAGCCGCGGACCAAACCGGCGGACGGAGGGAGAGAAATTAGGCCAACCGAGCGCCCCGCCGTGAGGTCCGTCTCCGGACTTCCGCGCCCGACCCCCGTACACGCCAGCAATAACACGGCAAAGAGCCTGTGCCCCACAAGCCACTACGGAGTTAGGCCCGCAGCGACGAACGGTGCGGTAGAGAAAGATATAGCACCTCTGGAGCGGAGCGACTGGCCCGGAGCAGCCACATCTCGACAGAGCCCGAAGAAACCAATAGGAAAGACGAACCAGATTCTTGGGTCCCTGCGTACAGTCCAGAATCGGTTTGCGTGTGCATCGAGGGTTGGAGCGGTCCTACGCGGGAGGAGAACAGTGTCGCTTCATAGTACTGGTCACGGACACCTATAGACAGTCCGGGCTAGTGATCCCTTTTCCTCAGACGCCAAGAATCGGTGGTCCACCTCAGCGAGAAGCTCTCAAGATGGAGACCGAAACAGCTTGATCTTGGCTCCGATATCGCATTGTACACCGCTCCTACCAGACGCAAGTGCCAGCCTAGGATCCTCAAAAGCAGGGTCTCGCAATCCGTAATCTCAACGGAGACCTCCCGAGGCCTGCCAGCCCCTTTTATCGTGCGGTCTTCCCGATGCGACTCTCCGGAGTGGGCGGGTTACTCGGCGTAGTAGAGCTCGATTGAGGGCAATTGATCACTGGACCTACAGGGCGTCCATCCCCCAATGACCCGGCTCAAAGAAGCAGTGCGTGGGGTGGAGAACGCGCGAGTATATTAAGCCCGAGCGGGATAGAGCAAGGGATCCCGAGTAGTATCATGTAAAGCAATAGGCCTAAGCATCTCGTCAATAACACTCGGCGCTAGACGTCAGGAATAGCGGTTGCCAACCGGTGTCGTGTGTGTATAGCATCGAGCCGCTTCCCGGCCTCTGAAGACTTCTAGCTCACTGAACTCGAGATCGCTCCATATAGCCACGCGATTTCTCGAGACTATAGACAAAGACGCTGACGGGGTTAGACCTTCGGAAATGACGCATATAAAGATCCTTACGCATCTAGCAGATCCTAGCGCGCCATGAGTGGACAGTCAAACGAATTTGCAGGGCCATGTCTCCATTCTTGCCCCCGTCAGCCGCACGTGAAAGGCGCTCGTGCTCTGGCGTTGGGGGTCGAAACCTTTGACCCACCCCCAAGGGAAGGCCTGAGCACTGAAGCCCAGGCCCTCCTCGGCATATGCCCGCCTCCTTTGGGCGACCTTCCACCATGACAGATTTAAGATGTACCGGCTGCCGGCTGCTCCCCGTCCCCTCGCGATAACTCAGAGGTCACCTGAGAGAAGGGTAGCACGAGCCGAGGGGCGTCTGGGTAGGGAGGGGGCATTAGAGTCGGCCGTGGGAGGAACGAAGTCGACCAGAACCCGATGGGAAGATATCAGCAAGAGAAGGGAGCAAACCGCAAGGCCCACGGCCAGGAGCAGAAAACAACTAGAGGGTAATTAGTCCTGCGTGAGAGCCTTACCCAAGCTCACGTATACACGCAGAAAGCAAGCCTCAAAAACGAGAGACGCCGTCCAATGCGCCCGTTACGAGAGAGGGCCTCGCCGCAGGGAACGCTCTCCCCTCCCCTGCCCCCCCGACAGGACGCCCTCAGCGAAACGCGATAAGAAAAGACCCCGAAGTTAAACCAGAAGCGTCATCGCCGTGTTTCAGATAGAGAGACAGCCGGAGCTCTCGTAAACGTCGCACGGGCATGCTACTAACAGGACTCACGTGAATCGCAGCGATTGGGGTTGGTAGGATTAGGCGACCGGAAGCAGTCACCAATCAGTCCCCCCAACAATACCGCATTGCCCGAGCGAGCACCAAGCATTTAGGCTACAGCCCCGGGTGCAGGGATGGAGCGCGTCCCAAGCGAAGCCCCTCATGTCCAACTCGTTGTTGACATAATCATTGATGACGCGCCTCGCCAAGCTACGGGCCCACCCAGCCCTACCGTACCAACTCCACCCAATCCTCGAACAAACAATAGTTGCGCATTTGGGTGAGAGCTGAAAGAACCGAATGGAGAGTGCGCGTAATGTAGCAATTAAAAACGGATTGCCAGCAGACTTGCTTCGGTGCACGCCGCCGTAACGACAATAGGCTCGCAGCAGAGATCTCATACGTTACGTTCCATCGTGGAAACAACAAGAAGCAGGCCGAGAAGAACCGAGAAGACCCGAAAGCGACAGGTCGCCTTGTATAGGCCCTTGTTACTTATGCAACCACAAATACACTAGGGACACACGTGGCTTCCCAGCTTGTTGAAGTGCATCCTCCCAAGAACCGCGACTGTTGACGCCTTCAGGAGCCATGAGGAGGCAATAGAAGGGGCAAGTTAAATAAGATAATTGAATTAAAAATATAGTGATTAACAAGATCTACTGGCTGACCTCCCGCATCGGTGCGATCGGTCTCGGGGAAGACCATCCCCGAAAGAGTAGATCCTTCTACTATCGGCAATCCTAATGAGGGGTAAATTGAAGCACAACAAGATTTTAAAAATAATATTTATTTAAACCTTCTCATAATCAGTTCCCCTACACTCCTCACGACCCCAAAGCAGACGAGCGAAACACGTTATTTCGTAGCAGACCCCAGACTAGGGATTCTGTCGCTTCCCATCGATCTTACGGACCAGTAATACTGTCGATATCGTTACCCTCTCAGGCCGCAACTGAGAAATATACAAACCTAGCGCTA</t>
  </si>
  <si>
    <t>CCTGCAACGCCCCTCTATCACGCGAGTGAGGGACAAGGAACGTCAATGTGGGGAGAAGTAGGTGACGCTGTACCCATTGCTCGGTACCCCAATCCGGAGCCTCTAGTATTCCTCAGTGTGGGTTCTAACCAATATGGAAGTTGTTACAGGTTGTATGAAATTATTCGCCGGACGTCAGCACGCGGTACAGACCTGAGCATGGTCCGGCAACGGCGCACACACACCCGCCTAGAATCGACAGCCACGAACACCGAGTTGGAGACGTTACCCGCCCTAGGCAGTGGATTGGACAAGTTGAGTTAGCTTGACCCCCCTGGGGAGAACCAATGATCACCGGAACTTGTGTTCAAGCCGACACTGCCGCTCCCCGGAGGAGCTCTCCCGGTACTCTGCTGGGACACGAAATGCAGACCTGGTCCTCTCTGACCGGATGAGCGCCGAGCCAAGAAAATGGCAGTGCATACGTTCCAGAGTGATTCCGGTCCTCGACACAACTCCATGTCGCGGTGTGGTCCAGCAGTCGACAGTGTGCGTGGGCGGGGCCGAGCCCTCGGCGCACGGCCGTCGCCACTGCAGGGATGACGCCTTTCTACCCTTGGCGTAGCAGGCGTGCTGGCGCATCGCAGGCCCTTCCTGGCTAGCCCGAACCAGGAACCAGCCGCGGTTGGGTCCCATATTCCCATGCGGGTCGTTTGGGCGTGGTCGGTTCCGGCTTGTGCGTTGGCGTGGGGGGAGGGGAACGTAGGGCACCGTCCCGTCCGCTTGGCTAGTTTTCGATTCTTGCTCTCTAGGTTGCCCCCTACGGCCCTCCTTCCTCCCCCCCGACTCTACGGAGCCGGAAGCCCCCACCTGTCCCCTGGAGAATGACTCTCGCGCCCCCCGCC</t>
  </si>
  <si>
    <t>GCGACTCTTCGCCGCACCAGCGGCGCCTGCGCACAGGTCCCCGACAGTCAGCGCCCCGCCGGAGTGGGGCGCGACCGCCGCGAGCGGAAAAGCCCACCCCAGACCATCCCAGTCGCCGAGCCCCCCCCCGCGCCCCGACCGGCGCCGGGCCGGCCCTCCCCAGGTCACAGTGTGTCCAGATAGGAGTGCGCCGGAGACCTGAGCATGGTCCGGCAACGGCGCACACACACCCGCCTAGAATCGACAGCCACGAACACCGAGTTGGAGACGTTACCCGCCCTAGGCAGTGGATTGGACAAGTTGAGTTAGCTTGACCCCCCTGGGGAGAACCAATGATCACCGGAACTTGTGTTCAAGCCGACACTGCCGCTCCCCGGAGGAGCTCTCCCGGTACTCTGCTGGGACACGAAATGCAGACCTGGTCCTCTCTGACCGGATGAGCGCCGAGCCAAGAAAATGGCAGTGCATACGTTCCAGAGTGATTCCGGTCCTCGACACAACTCCATGTCGCGGTGTGGTCCAGCAGTCGACAGTGTGCGTGGGCGGGGCCGAGCCCTCGGCGCACGGCCGTCGCCACTGCAGGGATGACGCCTTTCTACCCTTGGCGTAGCAGGCGTGCTGGCGCATCGCAGGCCCTTCCTGGCTAGCCCGAACCAGGAACCAGCCGCGGTTGGGTCCCATATTCCCATGCGGGTCGTTTGGGCGTGGTCGGTTCCGGCTTGTGCGTTGGCGTGGGGGGAGGGGAACGTAGGGCACCGTCCCGTCCGCTTGGCTAGTTTTCGATTCTTGCTCTCTAGGTTGCCCCCTACGGCCCTCCTTCCTCCCCCCCGACTCTACGGAGCCGGAAGCCCCCACCTGTCCCCTGGAGAATGACTCTCGCGCCCCCCGCC</t>
  </si>
  <si>
    <t>CCGGCGCACGCCAGGGTCGCCCCGCGCCTCCGCCGCCGGGCGCACAAGCCGCGTCTCCCTCCCTGGGGGTGGCGGCCGCCCGCCGGCCCGGCGCGCCTAGGGCGCGGCGGTCCATGAACGGCTCGCTACCAGGCAGGCACTTAGGCAGCCTGATGTTGTAGCGTTAAGAATGGCCGAGCGGAAGCGGTTAACAGCCTCCAGCCGCGAACCAAACCCCAAGGGATGAGAACGGCCAATTACCCAAATGTACACAACACTCCCACCCCCGTGCTCCCACCACCGGCCCTCTAGGACCGGGCGACAACGAGTTAGCACCGTTGTCTCCGCCCCACGGCTTTGCCCAGCACACCTCGCGCCTCTACACTGACCGACTAGGCCTGACCACCTGTCAGCCTGCTCCTAAGACCGCACGAATAGCCCGTAGTTTCCCCGCCGCGTCAGGACGAGCCGGCCACTGGGGGCATAATCATCAGGCCGTAGACGAGCTTTCGTGGCCCCTCGGCCGGTCCGGGTGCAACGGCCCCGGTCCCTGGCCGACTGGACAACCAATCCCCTGGTGTGATCGGCACCGAACTTGCGCCAGCCACGTGCCCTCAAGAGCACGGGACTGCCCTGCACCGACCCGCATCCCTCACCCCGTAGACGCCGCACTCCAACCTGTAGCGGGAAAAATTGGCAGAGTACTGTGCCATCGCAACGATGATTAAGGAGAAAGAGCAGCAACGCCCAGGCAAAGAAAAAGGGACGACAAAACCACTCAAGCACCGAGCGGAACAGCCTAATCGCGGACTGGCGCGTATCGTAACTCCGGCCTAACATATTCGAAGCATGAGCAGGCACCCCCGCAGCTTCGACCGTTATCGTGATACTGTGAGCCCTCTGGCACAGGTACCAGCAGAAGCAGGGTGGAAAGAGCGAAGAAGAAGCTACCGCGAGAAGAAGATGAAAATAAGACCGTCAGGCTTTGCAGCGCAGGCGCCCCGGCCCTAGACACTTCGCCATAGGGATCCGAACGCTGAAACAAAGGACCGAGCACTCCACCCACGCCGACTCCCACAATCACACGTAGATGTCCGCAATGACCCACGCGTCCTCCAGTCGTCCGCTAGTGCAGCCCCTCGGAGTTCCCGCACTCCGTTCGGACCCGCGCGGGCTACTGGGCCGTCCCCGCGGCGGCTCCGTGCGATAATCCTCCCAGGCCCGTTCCCCGCCGCACGCTGCTCCCCCTCGCATCCACCCCGCGCCTCAAGTCGAAATCCGCTCCCGGACTGACGCCCCCGCCCCCCCTGGTTCCACGTATTATCACGCACGACTCCCCCTCCCCGCCCCACTCTAACGGCCCTCGCCGCCTGATCGTCAGGCGGGATGCACGCGACGCCCCCACACGTTCCGACCCTAGGCTGATACCCGTCTTCATCGCTATCGTCGCCGCCCGAGATAGCCCAACCCACCTCCCTCCGCGCCAGATGGGCCCAGGAGAGAATAGGGTGCACCGATCGCGGGCCCGAATCAGCGTTCCAGGTCAAGAGCACTCCGCCCTACGGGCACTACCCCATTCCTTCCCACCCCCTCGTTACTAGTCCGACGCAGACGTTCACTGGCGCCCAGAGGTAGGGGAGCCAATAAACGGAAGAACGTGGCCGAGGGACGTGCCAGCTACGGGCATGAGCGCAAGGACCCTCGGGCAGGGCTCTCACGCTCCCCAACCTTCTCTCCGTAAAGTCCGCCAAGCGCTGGCCAAAGAACTACCCAGCACAGCCACCCCCCCATGCGTAAGCCCCCGAGTTAACGGTGGAGTCGCTTCCCTCGTCCCGCCGCCGTTACCCTGTATGATTCACCCCGTGGCCTAGTGCAACGTACCACGCGGCCCGCCCTCGCCGCCCCGAAGCCCCGGGCGGCCGGTCGTCAGCATGAGTGCCCATAGACCGCCACGCGCGTAAACACCGGCCGAGCCGCCGCTGGCTTTTGCGTGTCGACGAACAATTG</t>
  </si>
  <si>
    <t>ATGGATGGGTGTGGGAATGGCATCCGGCCAACTGTAGTCGGGTTCTCTTGACTCGGAGGAAATGCTTAGCCTGTGTGACGAGGTTTGCGCCCGAGCGCGATCTCCGTACGGAGATGGTAGTCGCGACATAGGCCATGTGCGAGCCGTAGGCTCGGGCCAATCACAGCACCCTCATCGATACTCCGTTGTACTTAGATCGTACCTACAGCGAGCCGATCGAGATTTGGTGTACAGTTTGTGGAACAAGCAGTTTCCAATCTACCGCACAGTGACGATGCGCCAGATTATCTCATCAGCAGCGGATCGATAGAGCTGGAAAAATATCGTTAAGTGACGAATACCCGGCTGCTTCGTCGTTCACAACTTCTGCCGACCGCTACCCACTCACTGTCGTGACAGAGACGCCTCTACAACGTCACGCTGTAGACCTCACAAGGGCTACGGATAGGATAATACCGGGGCATTCGTATTTGATTACCAGGCCACGCCTTTCCTCCAAGTCTTCCGAGAGTCAGGCTACCCGAACGATACTTACTTAGATAACCTAGTCCCGGCCACGACAAAGACGACCGAACTTCTGTTAAGACCTTAAAGGAACTACAAACGACCCCCTAAGGATCCGCGGACAAGCCGGCGCCTCAATTTTCTTCCCCGGTGGCCCGAGTTTTCTTATTATGCCTTATATTATTTTTGTCCGTTGTGGTCTCTGTATGGTTACTGTTAATATCTCTGGTATTTTGGTTCGTTTGTTTATTCTGTAAAGTTCCCTATTTTTGTTACTAATGATTACTGACGGCTTGTATTTATTATATGTCCTTAAAAGCT</t>
  </si>
  <si>
    <t>CTTCGTTCTTCGGCCCTTCGATGCCCACGCGGCTAGTCCCTGGAACACCCAGAGGACTGCCCCCACGGACCCCCCGACTGTCCGCCCGACGGGCAAACGGCGTTGGAAGGCCCGGTCGGTGGGGCGCCGGCGAGCAGAAATCGTACCTACAGCGAGCCGATCGAGATCTACCCGAACGATACTTACTTAGATAACCTAGTCCCGGCCACGACAAAGACGACCGAACTTCTGTTAAGACCTTAAAGGAACTACAAACGACCCCCTAAGGATCCGCGGACAAGCCGGCGCCTCAATTTTCTTCCCCGGTGGCCCGAGTTTTCTTATTATGCCTTATATTATTTTTGTCCGTTGTGGTCTCTGTATGGTTACTGTTAATATCTCTGGTATTTTGGTTCGTTTGTTTATTCTGTAAAGTTCCCTATTTTTGTTACTAATGATTACTGACGGCTTGTATTTATTATATGTCCTTAAAAGCT</t>
  </si>
  <si>
    <t>ACGTAAGGGCTATAGACTTCGACGATTCGGACAGCTCCGTGTGTGAGCAAGGTAGAATAGAGAGGGTATAGTGTAAAAAGGCTAAATGTGGAGCTAGAGACTCGAAAGGGGCCGGTTAATGTGGCAATCAGTGGCAGTTAATAGCCCACGGAAAGGTCGCTAACCGGGTTCGGTAACGATTCCGAGACGCCCGGGGTGCGCGGAGCAGCGTCCGTCCGTGGACCCATCCGCGCATTCGAGGATTACAGGTCCGGCGCCTAAATGGTGCGAAGTCCCGCTCTTTCGGGGTGCTGATCGCGCCTTGATACCTCTCCACGCTCGCCACCGAGCGAAAGGAACTCACGTGACCGTGTTGCGAGTCGCAACCGCGACCAGGCCAAACGCTAGCGATTATCGGTTGCGATCCACCGACCCGTAAGCGGGGGGTTCGACGCGGTCCCCGGCCAATGCCGTGCACCGCCCATGTATTCGTGGAGCGCTGTTGGATGCCGGGGGGTCAATGGGCCCAGCGCTACCCGTAGTGTTGTGGTCCGCAGGCACCAACTTCACGTAAGAACCCTTAATTGTCCTTTGGCCCGTCCCAGGCCAGCGCAGCGCCGTGACTTTCAATGTGTGGACCCGTTTTCACCCGGGTACCGTTTCCCAGACGCCCCGCAATTACGGCGTCCATATCGGATGGGTCTATCTAGTGTGTTCCGCGCCGAGCACGGGGCGGCAAGTCCGGACCGTCGCGGATGACGCGATTGTGGGCAACTACGGCTAGCGTGAGGTGGACCTAAGTGACCCGCGCGCAAAGAAGGGTTAGGCTAAGTCAACTCCGCGCTCCCCGCACTCGTTATTGGCAGCGCGTCTTCAATTACGGGCCGGGGGAGTAATTGTATATGCATAC</t>
  </si>
  <si>
    <t>GCAGGTCTGCACGGATACGGCGGGGACGTAGGGGTATACGCGGCCTTGGCCCCGCCAAGGCCTTCGTCCATTCCGCGGCCCCCTGGCGTGTTGCCCGAGGCTCCCCAGCTAGCACACCGGGGGTCGCCCTTGCCGAGGCTAGGTGTGCACCAGAGCTGTGATTCGTGAGTGCGATGCCGCCGGGGCGGACTTGCGTCAGCGGATTCACACATCTCGCCGTTGCGGGTCGGAACCACGTTCGAATAGCAGGGAACTGGCCTTGGGACACATGGACATTCGCCAGACCGACTGGGTTGCGTGTTAGTGCGGTCCCTGGCCGGAAAGGTTTGGGGACACACAGTGGGCGCTCTAAGTTTGCAGCTCGCTGTGAGGAGCATCGTGGCCTCCGTGCAACGGGAGATGACAGCATCGGGGCCGTGGCAGTTAATAGCCCACGGAAAGGTCGCTAACCGGGTTCGGTAACGATTCCGAGACGCCCGGGGTGCGCGGAGCAGCGTCCGTCCGTGGACCCATCCGCGCATTCGAGGATTACAGGTCCGGCGCCTAAATGGTGCGAAGTCCCGCTCTTTCGGGGTGCTGATCGCGCCTTGATACCTCTCCACGCTCGCCACCGAGCGAAAGGAACTCACGTGACCGTGTTGCGAGTCGCAACCGCGACCAGGCCAAACGCTAGCGATTATCGGTTGCGATCCACCGACCCGTAAGCGGGGGGTTCGACGCGGTCCCCGGCCAATGCCGTGCACCGCCCATGTATTCGTGGAGCGCTGTTGGATGCCGGGGGGTCAATGGGCCCAGCGCTACCCGTAGTGTTGTGGTCCGCAGGCACCAACTTCACGTAAGAACCCTTAATTGTCCTTTGGCCCGTCCCAGGCCAGCGCAGCGCCGTGACTTTCAATGTGTGGACCCGTTTTCACCCGGGTACCGTTTCCCAGACGCCCCGCAATTACGGCGTCCATATCGGATGGGTCTATCTAGTGTGTTCCGCGCCGAGCACGGGGCGGCAAGTCCGGACCGTCGCGGATGACGCGATTGTGGGCAACTACGGCTAGCGTGAGTAGGTGGAGCTTGAAAAATTACGGCGCGTGTCGACCTCCTGCGGCGATCCGACTTCATGACACGCGCCTCTGAACGCTCCGTTTGGGGCGCTCTACAAGCGGGTAAACTACAGTGATGGTGGAACCCTGACTGGACAGGTCCGGGCAATCCGCTCGCGAACCAGTGGTGGTAAGGTCAGGGGACGTCGGGCTACCGTGGGGGTCACACGGCCCAGCTCTGATGCGGGACCGCCAGGGATGGGAATGTGGAGGACCAGGCCCCAGCGGGGGGTCGGTATCAGCTGGTTAGAACGCGGTCGGCGGTGGATGTTTAGGGATTTTGTACGCGGAGGGCCGCGTTCTAGGAGCATCGGGGGGTCCAGGGGCCAACGCCTGACCACTCCTGGTAGCGTGCTTCGGCCGAGGGACGACGCAGTCCCAACACGTGCAGCTCTTGAACTTCCACTAGTCCCTAACAACGCCCGTCTTTGCCGAGGGTGGACCTAAGTGACCCGCGCGCAAAGAAGGGTTAGGCTAAGTCAACTCCGCGCTCCCCGCACTCGTTATTGGCAGCGCGTCTTCAATTACGGGCCGGGGGAGTAATTGTATATGCATAC</t>
  </si>
  <si>
    <t>AAGGGGGAAGGGGGACTGGCGCGCGGCAAACCGGGGCGGCGACGAGGCCATTGACGCTCATTTCCTTCCTTTTGCCTCGGCGCCCCACCCAACCCATACACCCCCCCTCAGCGACCGCGGCTTCCGTTCTTGCAAAGGCCTATTCCAGGAGGTACCCATACCACAGCCAGTCCAGCACAACGAAACGGAGAGACCAAAGGGATGAGGAAAAGTGAGATAAATTCAGTCGACGGTTATTGAAAGAGAAAATCGAACGACAGATCCACATGATGGCTAACACTTATCCAACTCAGAAAGTGAGTGTAAAGAGGGCAACGGCGAAGGGTTAGAATGAACAACATGCCAGAAAGATTAAGAATGCGTAGAACTTGAATCGAGCGTATCTAAAGTAGAATACTTCGAAACTAGCGACTTAGGTGTTTGAGTACGCGAGTCTACAATAGAAGCAGCATGCGTTCCTGTTGGTAAGGGAGCTGGATGCTGATTCTGATGACTTTCGACTCCCCGGGTCGAGTTGTTTAAGGGAACTCGAGTACCCAGATAAGGCCAGAATGTTTAACTCTGAAGCTCTCGTCTGCTAAATAGCAATTGCGTCGCACAGTTTCGCAAATAACATATAAATCGACGGCTGGATCTCGTAGCACCAAGGTGCGATATCATCAATGCTAACCTTAATTAGCTAAGAAAGAAGTGCAACAATCTCAGAGCTTTCTTTTTAGACACCCGAACCCGAACGTTTGTTTACCCTCAGCCTCGTGCCAGGCCTGCTCATCAATACTCCTAGATTCAGACAGGAATACAACGGTGGACCGAATATCGGTTAGGCTTGTCTGATTGTTTCTTTAGACCACTAATGGTAAGAGTCCAAAAATATAAAAATAATTTCCTGTTCGGAGTGAAAAGTAAATAGAGAAAGCTATGGAATGAAGAATTGAGTGAAACAGTCGAAACTGAGAAGGAACGGGATGAAGAAGAGTGAGCAATGATGAAGCAACTGGGGACAACGAGGAATGGTTTAGTACATCTGCCCCCTCGTGAAGCCGGGACGTCACAGGAGAAGATGTTCGTGCATAAGAAGGAATATTACAATATAATGGTAGGCGGGCTAGAAGTAATAACAAATTGTGGCTAAACCTCGGGCTAACCGGAACTTCCTACGTAAAAGGAAAAGTGAACAAGGAAAAATTAATGCAAATAAATTACGGACTTGGCGCAGTAAAAAAACAGGATATCAATCCAAAGAAATCGAACCTGTCGATCGACCAGAGGGATTTGTGCCATAAGAAATAGTAGCGAGAAAAAGTACAACGGAGAAAGAGAAAGGCAAACTACCGCAGTGACCGCGAAGCAGACTAAGGCGGGGATTAACTAGCTCTGAAGATCACCATGGGCTATAGCCTCAGAAATCGGGAAACGGGGAAGAAAAGAAGAATTAGCAAGACTACCCCCAGACCAGACCGGTAATTCGGCTTCGTGGCTTTGACCGCGACATCGGTACAGGAAGGCCAGGGGGGGTGATGGGTGGGGGGGAGCGTGCACGAGCGGAAGGAAATATCTTATTAGCCACTAACGGTTGGTTATTGCTATGCCCCTTTCCGAGAAATGTTCGCGAAGTTGAGTAGCTTAGCTGGTCCAGT</t>
  </si>
  <si>
    <t>ACATACACCAGGATCCTAACGTGCTTTTTTCTAAGAGAAGGAGGTAGGGAGCACCCGATTAGAGGCCTTGACCGCCAGTCACTCTAACTTTCACAACTGTCAACGTCCTAACATTGAGACAATACCGGACTTCAGGCTAATTAATGAGGTTCGGTCATCAGGGGTAGATAGGATGCTACGTAAAAGGAAAAGTGAACAAGGAAAAATTAATGCAAATAAATTACGGACTTGGCGCAGTAAAAAAACAGGATATCAATCCAAAGAAATCGAACCTGTCGATCGACCAGAGGGATTTGTGCCATAAGAAATAGTAGCGAGAAAAAGTACAACGGAGAAAGAGAAAGGCAAACTACCGCAGTGACCGCGAAGCAGACTAAGGCGGGGATTAACTAGCTCTGAAGATCACCATGGGCTATAGCCTGCAATGTTGATTAAAGGTTAGAACACAGAAAGGGAATCGATCCAAAACGATTCCATCAAAAGAAAGAGTCAGAAATCGGGAAACGGGGAAGAAAAGAAGAATTAGCAAGACTACCCCCAGACCAGACCGGTAATTCGGCTTCGTGGCTTTGACCGCGACATCGGTACAGGAAGGCCAGGGGGGGTGATGGGTGGGGGGGAGCGTGCACGAGCGGAAGGAAATATCTTATTAGCCACTAACGGTTGGTTATTGCTATGCCCCTTTCCGAGAAATGTTCGCGAAGTTGAGTAGCTTAGCTGGTCCAGT</t>
  </si>
  <si>
    <t>AAGTCTACGACCGGGCCCGGTCCGTCCCAGGGCTGCGGCTTGCCCGCTGCCCCCGGGTCGCCTGGGCCCCCTGGTCTCCCGGCACCGCGCCTTCGGCCGGTCCCGCCCTGCCCCGGCGCCCCCCCATTGCCGTTGTCGCCCCTCTGCGCATCATAAAGATATCGTTTGACCGAATTGAGATATGTTGGGTGCTCGCTAAATTTGCGTCGAGTTCCCTTTTCCTGTGAGTTCCGCCAACTTAGTGTTGTGTGCTTTTTCGACTATAACCTGCTGAGATGCGGTATAAGAGCGGGTATAAGGGACGTTTGCTTTCCGGTCCTTCGAACTTTAGGACACATTCGCACGATATGTACACCACGGCACAAGAATAGGTGGTCGATCTATCCTTGTGCGTCAGTGACCCTTCATCCCTTGATGTCGCGCAGACCCGCCCAGGGTCCTCTGAACCAACCTGTTCATCACTCCTTTGCTACGGCGGAAAAAGGTTTGGTGTGCGCTTGTCGACCTCGGTTGAAGCACTAAGCGGTATACGCACTACGTCTAACTAAAATCCGTCACGGCCACGAAGATTGGCGCCGACTCGACCTATCTCGTCCGCCGGTCCCCACGCCTGTGTCCATCGGGACAAGTTGGGATACGGCGTCCTTGAGCATCGTTAAATAATCGCAGTACGTAGCTGATTGGGGAAAAGTACGTTAACCTACCAGGGGAGCGGGATGTAGATCCGTAGAATGCCGTCCCAAGCAGCAACAGCGGCGACGGTATCCCGACCACGCGGCCACCGCAGGGACGTGATCTCCTTCACGCTTTGTCTGCTGACCTGATGCTCATTATAGGGGAAGGGCGATATCCTATATCATATGGTAAGGGGAAGATTTAAGGGCCTGGACGGTTCTCTGGCGCGGCCAATTATCGCACCCCAGACTAGAGAGGCATCGTCATCATACTCTACCAATTCCTCGTCCTGGCTCCACTCGACCAGATCAGAGGCCTCGGTTCACATCCGCTCGGGATGGCGGCGCCACTTGCATCTCGACGTAACCTGAAATCCTCAGGATCCGGGACTTGGCGGGTTGACCAAGGGGCTCGATGATTGAGACAGGGTACTGCACCACGACCAGCCAACCCTCACGAACTGTCCATGCTGCGTATGAACGCTAGCGAAACACCAAACCAGCTCGTCATGGCTCAACGATTGAAGTAGAGGAGTGCAATTCGAGTCGTGGCGATGCCCAATCTCAATTATGCTGGCGGAGGGGACACTCACGTCCCGAGGAAGAGCCATCCGCGGCAAAGCGCCGACCAGCTCCACAACCGAAGCCGCGACGACGTGCCAGTAAATAGCACGTCGAGGAGCACGCAGCATGGGGAAGGCCAGGGTGAGCTCAGCGTCCGCCGCAATGGCTTCGGTGAGGTAGACCCGACACACCATCCACCATTGGCCTAAGCCGATGGGGACCTTCGACGTAGCGATCGCGCCGTACCTGGAGCTCGCTCTCTGGCAGGAGACGTGCCGAGGGGTAACTGGCGCTGAGCGAACCCCTCAATCATAGCAAGTGTCCCAGTTTTTTGATGTTGAGCTTTTTGGAGTAGTTGGGGGATGGAGGGAATATGTATAGTTATAATGTTTTGATGATGGAACTGTATGGAGATGTAGTGAATGCACCGCCGTGAAGATCCGGCTCGAGAAGCCCCTTTCGACGGGTCTTACTGACGCGCGGGTGT</t>
  </si>
  <si>
    <t>AAGTCTACGACCGGGCCCGGTCCGTCCCAGGGCTGCGGCTTGCCCGCTGCCCCCGGGTCGCCTGGGCCCCCTGGTCTCCCGGCACCGCGCCTTCGGCCGGTCCCGCCCTGCCCCGGCGCCCCCCCATTGCCGTTGTCGCCCCTCTGCGCATCATAAAGATATCGTTTGACCGAATTGAGATATGTTGGGTGCTCGCTAAATTTGCGTCGAGTTCCCTTTTCCTGTGAGTTCCGCCAACTTAGTGTTGTGTGCTTTTTCGACTATAACCTGCTGAGATGCGGTATAAGAGCGGGTAGTCCATGCACCATTAACCCAATCCTTGCAGGGTATCGTGGCACAGTTGACTCGCCTTTTTGTATATGAACGCCTCGGGAAGTACCACCTGATCTAAGGGACGTTTGCTTTCCGGTCCTTCGAACTTTAGGACACATTCGCACGATATGTACACCACGGCACAAGAATAGGTGGTCGATCTATCCTTGTGCGTCAGTGACCCTTCATCCCTTGATGTCGCGCAGACCCGCCCAGGGTCCTCTGAACCAACCTGTTCATCACTCCTTTGCTACGGCGGAAAAAGGTTTGGTGTGCGCTTGTCGACCTCGGTTGAAGCACTAAGCGGACCAAACCAGCTCGTCATGGCTCAACGATTGAAGTAGAGGAGTGCAATTCGAGTCGTGGCGATGCCCAATCTCAATTATGCTGGCGGAGGGGACACTCACGTCCCGAGGAAGAGCCATCCGCGGCAAAGCGCCGACCAGCTCCACAACCGAAGCCGCGACGACGTGCCAGTAAATAGCACGTCGAGGAGCACGCAGCATGGGGAAGGCCAGGGTGAGCTCAGCGTCCGCCGCAATGGCTTCGGTGAGGTAGACCCGACACACCATCCACCATTGGCCTAAGCCGATGGGGACCTTCGACGTAGCGATCGCGCCGTACCTGGAGCTCGCTCTCTGGCAGGAGACGTGCCGAGGGGTAACTGGCGCTGAGCGAACCCCTCAATCATAGCAAGTGTCCCAGTTTTTTGATGTTGAGCTTTTTGGAGTAGTTGGGGGATGGAGGGAATATGTATAGTTATAATGTTTTGATGATGGAACTGTATGGAGATGTAGTGAATGCACCGCCGTGAAGATCCGGCTCGAGAAGCCCCTTTCGACGGGTCTTACTGACGCGCGGGTGT</t>
  </si>
  <si>
    <t>GGGCGGGGAGGGTTTGCAGGTCGACCTGCGGAGTCCGGCTCTACCCCGCGCTTCAGGCAGGCTCGGCGGCCCCACTTCGGCCCGCGGCTCCACCCCCGGCTCCGCTCCGGCCCAACTGAAACGCTCCACATTAGACTGAAAGATGAGAACTGGCGGATACGGGATAAACAGGTCCCGGATGTTTTACCTTGTTGTCAGGGAGAAGAGAACTAGGTCTAAATGTAGGGCAAGAGGTGTGAGCCTTCGCAGGGATGTAATTAAGAAACTCGGGGTTAGTTCGCGCGGTTACTCCTGTCTGACGTGAAGCGAGCGAAGTCGACAAGCACTGCGAAGGCACTTCTATGGCTGGGGGCAAATTCCGGGCCTCTGGCAGGGGCTTCAGGATTATCGCACCATGTAAACCCCGACGCCGTACCACGGCCCGGGACCCTTGCGGAACCCTTCGGCCGGTACGGAGACACTCTTCGACACATGACTGGCCCGGGCGTCGCGAATATTCGAGTGATATGCTCTTCCCATCCTGGAGACGAGTGGTGGCGGGCCCCTATAGCAGAGCACTATCTGGAGCCGCCGAGGAATGAAACAGAGCTAGGATTCAACACTAGTCCGACCTCCCACCTCGTTTACGCTAATCAGGTCGTCGCCGCCGAGCGCGGGCACCTAGTCGGGTTCCGGGGGCACCGAAAATACTGGAATCATAATCCGGGCAGGAAAGGTCCTACATTGGAGCGCTCGAGTACGGCGCCGGCTGCCCGGCGGCGCCCATGGAACAGTCCCAGACCGAATAGGCTAGGGAAACGAGGTCATAGGATGGGTTGGATAGAGTATTTGCTCGCACCGTTGAGGGATTCGGGCAATTACGCTGGCGAAAGGCGTTGTGAGGGCTCCCGATGCCACTAGTAGTGAACTTGGTCGCAGGGGAGTAACGCTGAGTCCGCAGATCCGTCCTAGGACTCGCAAGCGGGCACCTAATGCCGTACACTAAGGCAAACCCACTCAAAACGAACTGCTAGATTGGGCGTTGGCACAACACGAGCGTCACGCCTAGGGCCACGCAAGAACCGGCCTGGCTAGTCCCAACGCCTGCGGCGCGAGCGGAATGGCAGGCAAACTAGGCGCTGCGGCGGGGGGTGTACACCAGGAACATGCACCCAACCGACGGGACGGGGCGGGGAGGGAAAGCGCACCGAAATCCGGGGGGGCCTTCGTACCTGCGCCGAAGTAAGCAAGGGGGACCGATGCTCTCCAGCCGCACCCCGGCTCGGCGCCCCCGTCTGCGGACGGCACCGCCTTTGGTCCCTCATGCTGTC</t>
  </si>
  <si>
    <t>GGGCGGGGAGGGTTTGCAGGTCGACCTGCGGAGTCCGGCTCTACCCCGCGCTTCAGGCAGGCTCGGCGGCCCCACTTCGGCCCGCGGCTCCACCCCCGGCTCCGCTCCGGCCCAACTGAAACGCTCCACATTAGACTGAAAGATGAGAACTGGCGGATACGGGATAAACAGGTGTTGTGTGCTTCAGGGTGTTGCATAGAGTGCTTTCCATGGCTGTTTCCAGAACGTTCAGCGCCGGAGGGGGGGACTCAGTCCGTCCAGTTCGGGCATCAGTCGTGGCGTCCCGGATGTTTTACCTTGTTGTCAGGGAGAAGAGAACTAGGTCTAAATGTAGGGCAAGAGGTGTGAGCCTTCGCAGGGATGTAATTAAGAAACTCGGGGTTAGTTCGCGCGGTTACTCCTGTCTGACGTGAAGCGAGCGAAGTCGACAAGCACTGCGAAGGCACTTCTATGCCGGTACGGAGACACTCTTCGACACATGACTGGCCCGGGCGTCGCGAATATTCGAGTGATATGCTCTTCCCATCCTGGAGACGAGTGGTGGCGGGCCCCTATAGCAGAGCACTATCTGGAGCCGCCGAGGAATGAAACAGAGCTAGGATTCAACACTAGTCCGACCTCCCACCTCGTTTACGCTAATCAGGTCGTCGCCGCCGAGCGCGGGCACCTAGTCGGGTTCCGGGGGCACCGAAAATACTGGAATCATAATCCGGGCAGGAAAGGTCCCTGCCCGGCGGCGCCCATGGAACAGTCCCAGACCGAATAGGCTAGGGAAACGAGGTCATAGGATGGGTTGGATAGAGTATTTGCTCGCACCGTTGAGGGATTCGGGCAATTACGCTGGCGAAAGGCGTTGTGAGGGCTCCCGATGCCACTAGTAGTGAACTTGGTCGCAGGGGAGTAACGCTGAGTCCGCAGATCCGTCCTAGGACTCGCAAGCGGGCACCTAATGCCGTACACTAAGGCAAACCCACTCAAAACGAACTGCTAGATTGGGCGTTGGCACAACACGAGCGTCACGCCTAGGGCCACGCAAGAACCGGCCTGGCTAGTCCCAACGCCTGCGGCGCGAGCGGAATGGCAGGCAAACTAGGCGCTGCGGCGGGGGGTGTACACCAGGAACATGCACCCAACCGACGGGACGGGGCGGGGAGGGAAAGCGCACCGAAATCCGGGGGGGCCTTCGTACCTGCGCCGAAGTAAGCAAGGGGGACCGATGCTCTCCAGCCGCACCCCGGCTCGGCGCCCCCGTCTGCGGACGGCACCGCCTTTGGTCCCTCATGCTGTCGTCCCCTTTTGCAACTTTCCCTGGAATAGGACTTTACAGACACCAGCCGGGGGTGGGTGACCACAACCGAAACGTCGGCGGGCTAGGGGGTCGCCAGCGGGGGCCCTGGTCTCTGTGGGGGTTCTGGGCGCGGGGCTGGGCCGGTCAGGTTTCTTCACACCTCCGCCCTCCGCTCCGCGGACTACAGCGCGGTTCTATGCTGGCCTGTGCGTTGCGGGGTGCTGACGACCGAGAGGAGGTGGCGGCGTCGGCTCGATTCGTACCGCTTCTACACCATGGAACTTCTTGCGGGCG</t>
  </si>
  <si>
    <t>AGGGGCGGGGGATGGGCGTCAAGTGTTGGCCCCGCAGGGGGTTGCCCCCACGGGGGGGCCCCCACGAACAGAGGGGTGACGGGGCCGGAACTCCGGCCGCCACTAAGGCGCGGGCCTCCGGCCAGTGGAATCTTGGTTAACTATTGTACTTGCCGCGGTGAGAGGGTCTGAGAGGGATTCGATGCTAGGATAAAAATGATCAAAATGAAGTGACTGAAATGTACCTCTGTGCGGATGGGATCCTAAGCCAGTCGGTTAAGCTTAGACCATTGGTGCTAATTCTAAATGGATGAATTAAAATAACGAGAAAACTGTAGAGTTCATGCCACCCCCTGGTCATGCAAAATGTGGTGTACACTTCCGAGTGCAGGGGCGATTCCTCAACCAACGTAGCTTTGGAGTCCTCATGTGCCGCTGTGGAGACACGGGATTCTCAGTTCGCTTTGGCTCCGTCCAAGATTTGCGTGGCTGTGTCACAGTTCGATTGACAGATGTCGGACGTCAACGGAAGTTGTAAAGAAACAATCAAATTGTAAGTCTGCGCACCTTAAATGTAATGGTTCTATGTCGCTGGTAACTCCTTTTTTGTGATGTGACCGCGGATTAATTGTCCGCGTATTTTACGCTTTTGATCGTGGGTACGGGTATAGTGCAGTGAGAGCATGCGAACGGATCATGTCAATATACAGGATAGCCAATTGGAAGGGGTCGATCTGCGAACGATGACATAGGAGAAACAATCTGAGACTGCCATATTAAACGGCAATGCCCCGGATTCTAATTGTACGTGTTATCTTTTCCTATCTGGGTCCAGTACCCGCGCATCGATAGTCAGAATGAAAATTACGGTTCCACATCCGGTCTGTCACTTTGTCCTAGTGGAATGGCGAATCTTGTTGCGACCTGCCACAGTAGCCTCCATGGCGACCCCCCGTTCACTGTGAATGGTCGAGACCTACTCATCCTTTACATCGAACAACCTCTGCGGTATGATGATACCTGCCACATTATTTGTGAAAGTCAGTTTGCACGTAGGCCTGAGAAGACGTATTAGGACGGCCTACACAAGCAATTCATATTGAGCAAGGAAAGGAGTGGAAGACCTGAGGAGAAAGAAAGTCAAAGAAAAACAAGGAAAAATAAATTTGATTGTATTCAGAGTAATGCCCTGCCAAGGTCCATATCGATCCAAAGGCGCTACAATAGAAAAAGAAACGCAAGTCACTTCACATTTATATCTTGCGATCACGCGGTTTTAATCTTAATCAGAGCTTACGAGCTTCTTTCCCTCTATCTTTTGTAGTATTCTAAATATCATTTAGTATCGAATGTCTCTGTTACGTCTTTAACGTTTTTGTACAATCCAAACGACATTCGCTACGGGCTTGGCGGTCGGCGCATAGCTATAGCAGCGTGTTAGGCGCGGTTAGCTCGACCTGCAGGGACGCTTGACAAGGACTCGGGAGGGAAGAGGACCATTCCTAAATCTA</t>
  </si>
  <si>
    <t>CCGCCGGAGGGCTGGGGAAGGCGCCCGGTGGCCAGAGGGGCGGGGGATGGGCGTCAAGTGTTGGCCCCGCAGGGGGTTGCCCCCACGGGGGGGCCCCCACGAACAGAGGGGTGACGGGGCCGGAACTCCGGCCGCCACTAAGGCGCGGGCCTCCGGCCAGTGGAATCTTGGTTAACTATTGTACTTGCCGCGGTGAGAGGGTCTGAGAGGGATTCGATGCTAGGATAAAAATGATCAAAATGAAGTGACTGAAATGTACCTCTGTGCGGATGGGATCCTAAGCCAGTCGGTTAAGCTTAGACCATTGGTGCTAATTCTAAATGGATGAATTAAAATAACGAGAAAACTGTAGAGTTCATGCCACCCCCTGGTCATGCAAAATGTGGTGTACACTTCCGAGTGCAGGGGCGATTCCTCAACCAACGTAGCTTTGGAGTCCTCATGTGCCGCTGTGGAGACACGGGATTCTCAGTTCGCTTTGGCTCCGTCCAAGATTTGCGTGGCTGTGTCACAGTTCGATTGACAGATGTCGGACGTCAACGGAAGTTGTAAAGAAACAATCAAATTGTAAGTCTGCGCACCTTAAATGTAATGGTTCTATGTCGCTGGTAACTCCTTTTTTGTGATGTGACCGCGGATTAATTGTCCGCGTATTTTACGCTTTTGATCGTGGGTACGGGTATAGTGCAGTGAGAGCATGCGAACGGATCATGTCAATATACAGGATAGCCAATTGGAAGGGGTCGATCTGCGAACGATGACATAGGATACCCGCGCATCGATAGTCAGAATGAAAATTACGGTTCCACATCGCTTCCGTAACGGAGTCCGCAATATCGCCCTGCGCACCGGGTCACCAATTGAAAAGAACGCTCGGATATAGGCGTTTGCATCGTAAACGAAAATACAGGAAGACAACGATGCCGAAAAAACACACCTGATCTTGGCGCTGAAAGAGCGCCGCTTAGACTGTATTCGGGTATATGCGTTATGCGAGTGTAACAAACCGCTACAACGCCACCATTAACTTGGTGGAAATTAGCGGGAACAGTCGAGGAAGGAAGCAAGGAGAGAAGCACCACGCCCACAAACGAAGGCACCCCACATGATTAAGCCCGTACTCTCGGCCGCGCAACCTAGGGCCTCTCAAGATTCAGTACCACGGAATGTTATCTATCATACTCACTAAAATTTTTACGAAGTGAGCGGTAAAGGAGTGGGAATAAGACCGATGAGCGTGTGTCTTAGTGGGTCATGGCTTGAGTGGTCTCAGGACCTAGTCGGTGTGAGGCGGGAGCTGCGCATCCCATAGTGAGGGATCATTTTGGCTCCCTTATTAATTTAATACACCTAGCGCTTTCA</t>
  </si>
  <si>
    <t>AGCTTGTCCCTCCGGCGGCTCTCCCGTTGGCCTCATGTGGCCGCCAACGCCTCCCGTACCGCGACGCTTACCGGTCCCCTTCGGGCTCAACGGGTCATAGAAAAGAGTGCACAAAACGATGACACACCACGTGTTTATTGGCTGGTATGGCACATGCGGAGCTTACTGCGGGTGCTAAGTAAAGTCCCGACATTATGGTATACCGAGATTAACTTCTTACTCAGTGAGTTATTCATCTCCGAAGCACAGCTGCCTTTCTGGCGATAGTGGGACGGATCCCCCATGGAGCAGAGCAGGATAAGGCTGTCAAAAGTGTTCCCGTAGTCGTCAGTCAATATTATCAAGAGAAACCGACATAACCCAAATAGAGCTGCTTAAAAAATTCTGCTAGAGTCCCGAGGAGATATACGTTTATAAGGGTAAATAAGAAGTATTAAGAAGAGTTCCTCCCACTACTTTTCCTCCAGAGATAAAACTGACTGCAAAGGGTTGCGTCGGGTGTCTTGAGCTAGCCCGGCCTGCGTATGCAATCCCTGCACCGCTCACACCCTTTCATAACGAACCATCAGCGCTAGAGCGGTCCTGTTACGCGTTTACGTTATAAGGACTAGATCCCGTGTACTTACACTAGGCAGGAACAGAAGATGCTACTTATACTCCGGTAAGTACCCGCTATAGTATCGAAAGTTGTCCTTAGTAAGACAACCCAACTTTTGAAAGTGGATGTTAGCAGGCCATACCGCATATTTTTGCCGGCTACTCTGTTTCCACAGACTAACCGGGCCCGCCAGCAGTGTGAAGGAAAGAGGTAGGCACGCACTGTGCCCGATCGCAGTGCTTACGGAATGATCACGGACATAACAGTAGCGTGAGTTTGTAGTGGTTAATGCCGTCAGAAAAAATTAAATAATCTGGCGTAGCGGATGTGACAAATTAGGAAGTGCCTGGAAAGCCGGGGAGATTTAATAAGGTCTAGAGCGGCTCTATAGAGACGTCAGCAACAGTCATGCCCTACTGTGCTGCGACCCAGTGTCGTCTTACGAACCGCCACTTAACGCTGGAATCGCGACCGACGCATTCAAAGCTATGCGATACCCATCTCCTAAAATTTTGAGTAGTGATGTTCATTATTCTGGCTTAAAGATTAAAGGCACGTGGACGTACGTATATTATGGGGAAATGAAACAAAAGCTCGGCGAATTGATACAAATGATTAATGGTCCGGTCATATTTAGTGAACTGTTTGTTAGAAGACAAAGAAAGGAGTAGGGTACAAGTAGCTACAAGGGCGGAGAAAAAACCTTACAATATCACATGTTACACCTAGCAACCAAAAGGGCTTTTGTTCACGGTTTGGAGTCAAACTTGTAATAAAACTTTCCGTGTGAATCCGAATGGAACTCGGATCGAAAGATAAAATAATGTGGATTTACAGGGCGGAGATAATTTTGTTTGTTTTTGTTTTGCGGGCATCAACTGGCATTCGACCTACGAGCATCCTTTAGTTATATATCTCTCCATCCTGTTAAAAGAAATCGCACGATAGAAAATCCTAAGCTAAACTAGTGCTAATTACTACTTTAGCCTCGCTTTAAACTGCGAGTTATGTCGTGTTTTATACCTTTGGAGCCCGCGATTCCGAGATCATTTGGACTGCTTGTGCAATGGTTCTAATTTTGTGCTGCGTAT</t>
  </si>
  <si>
    <t>TAGAGGCGTTAACGACTAGTACAGCTTCTAACGACGCTGGGTTATTAGGAAGCTAAAGTCATAGCGGAGGCGGTCCTGTTACGCGTTTACGTTATAAGGACTAGATCCCGTGTACTTACACTAGGCAGGAACAGAAGATGCTACTTATACTCCGGTAAGTACCCGCTATAGTATCGAAAGTTGTCCTTAGTAAGACAACCCAACTTTTGAAAGTGGATGTTAGCAGGCCATACCGCATATTTTTGCCGGCTACTCTGTTTCCACAGACTAACCGGGCCCGCCAGCAGTGTGAAGGAAAGAGGTAGGCACGCACTGTGCCCGATCGCAGTGCTTACGGAATGATCACGGACATAACAGTAGCGTGAGTTTGTAGTGGTTAATGCCGTCAGAAAAAATTAAATAATCTGGCGTAGCGGATGTGACAAATTAGGAAGTGCCTGGAAAGCCGGGGAGATTTAATAAGGTCTAGAGCGGCTCTATAGAGACGTCAGCAACAGTCATGCCCTACTGTGCTGCGACCCAGTGTCGTCTTACGAACCGCCACTTAACGCTGGAATCGCGACCGACGCATTCAAAGCTATGCGATACCCATCTCCTAAAATTTTGAGTAGTGATGTTCATTATTCTGGCTTAAAGATTAAAGGCACGTGGACGTACGTATATTATGGGGAAATGAAACAAAAGCTCGGCGAATTGATACAAATGATTAATGGTCCGGTCATATTTAGTGAACTGTTTGTTAGAAGACAAAGAAAGGAGTAGGGTACAAGTAGCTACAAGGGCGGAGAAAAAACCTTACAATATCACATGTTACACCTAGCAACCAAAAGGGCTTTTGTTCACGGTTTGGAGTCAAACTTGTAATAAAACTTTCCGTGTGAATCCGAATGGAACTCGGATCGAAAGATAAAATAATGTGGATTTACAGGGCGGAGATAATTTTGTTTGTTTTTGTTTTGCGGGCATCAACTGGCATTCGACCTACGAGCATCCTTTAGTTATATATCTCTCCATCCTGTTAAAAGAAATCGCACGATAGAAAATCCTAAGCTAAACTAGTGCTAATTACTACTTTAGCCTCGCTTTAAACTGCGAGTTATGTCGTGTTTTATACCTTTGGAGCCCGCGATTCCGAGATCATTTGGACTGCTTGTGCAATGGTTCTAATTTTGTGCTGCGTAT</t>
  </si>
  <si>
    <t>AGCCATCGCGCCCGCACGCTGCGGCGTGCTCGGCCCACACCAGCCACCCCGCGGTGCCAAACCGCAACCCGTTCGCCACAAACGAGCACGCGCCCGCACAACCAGAAGAGCAGTGCGTCGCCAACGGGCCCAAGAAAAACCAACCCGGCTCAAGCAAGACCGCGACATTTGGATGCCCCGAGTCTTTATGAAACGTTCTGGCAGCACATGCATAAATTATTTGCCGGCAGCAGGTAATACTTAGTATCGCCGCGAAGCTCAGGTGCGCACGCAGAATCTGCTGCGGCGAAGCTCACGGGACCCAGAAAAAGGAGCCGTTGAACGAGGGGATCACGATCCTACCCCCGGACTCGGTCTTCAGATCACCCGGTGTTCTGGACGGGGAACGCAAACACTGGCATGAGTTGCCTGAAGACCCGGACCTGCGCCTCAGTCTGGTGTACAGACTGCTCGGTTAGAACCTAGTACCCTCGCCCACGCATCCGAGTAGCGTGATCCCGCAGTGGATAGATCGGTAAGGCCAGCGTGAAGGGAGATCTCAGATGCGACGAAACGATAGCATGCTTAAACCTGTATGCAAGGCAATCAATCGGCCCCCACGCTGAGGCGGAACGTCACAAAAATCCCACAGAATCCCCGCACCCCCCCCTACGTCCCCCACCGCCCCCGAACGCACGCCCAGCCTCCTCAAGACCCCCTTCGTACTCGCTCCCTGGACGGACTTCCGGCACTGGTGATCCTAGTTCTGGACGCGGACGGAGGATAGGCAACAGACGAACTGTGGCGCCAGGGTAAGTGTACCGACGCAAAGCGCCCCCCCTTACTCACCGGGGCGCCTATTATCTAACCAACGTCGATCGGGGCAATGGCCGAGAGGCGGAACAGTGTGAGGGTCAGCCAGAACGGGAACCCGGGGTGCCCTCCCATCCTATGGGGAGGAGAGA</t>
  </si>
  <si>
    <t>AGCCATCGCGCCCGCACGCTGCGGCGTGCTCGGCCCACACCAGCCACCCCGCGGTGCCAAACCGCAACCCGTTCGCCACAAACGAGCACGCGCCCGCACAACCAGAAGAGCAGTGCGTCGCCAACGGGCCCAAGAAAAACCAACCCGGCTCAAGCAAGACCGCGACATTTGGATGCCCCGAGTCTTTATGAAACGTTCTGGCAGCACATGCATAAATTATTTGCCGGCAGCAGGTAATACTTAGTATCGCCGCGAAGCTCAGGTGCGCACGCAGAATCTGCTGCGGCGCTCGGTTAGAACCTAGTACCCTCGCCCACGCATCCGAGTAGCGTGATCCCGCAGTGGATAGATCGGTAAGGCCAGCGTGAAGGGAGATCTCAGATGCGACGAAACGATAGCATGCTTAAACCTGTATGCAAGGCAATCAATCGGCCCCCACGCTGAGGCGGAACGTCACAAAAATCCCACAGAATCCCCGCACCCCCCCCTACGTCCCCCACCGCCCCCGAACGCACGCCCAGCCTCCTCAAGACCCCCTTCGTACTCGCTCCCTGGACGGACTTCCGGCACTGGTGATCCTAGTTCTGGACGCGGACGGAGGATAGGCAACAGACGAACTGTGGCGCCAGGGTAAGTGTACCGACGCAAAGCGCCCCCCCTTACTCACCGGGGCGCCTATTATCTAACCAACGTCGATCGGGGCAATGGCCGAGAGGCGGAACAGTGTGAGGGTCAGCCAGAACGGGAACCCGGGGTGCCCTCCCATCCTATGGGGAGGAGAGA</t>
  </si>
  <si>
    <t>GCCGGGCCCCTCGCCCGCGAGTACGACCGGCGAGATCACCGCTACGGCGCCGATACGCGTAAGACGTGCGCGGACGGGTACGCTCAGTATGAAACCTAGTCGCTCTCCAGCCATTCCCAACGCCGACGCAATGGGAAGGACGCGCTAAGCGCGGTATGGACTGTGCTGATATACGAACATGCCCGGGTACTTATTTTCGTTAAACACTGGGAGAGGGGTACTGGTGGCATTATGGTCTCCTTCTTCGAACATAGTAAGCCTACTGCGGTTACCAGGGGGGGCCCAGGTATGAGACTTATGATGAGTGTGATAGCGATGGCGATCTGATGCCAGTGGGGCCACGATTTGCTCCCCGTCTTTATACTGGCTTGACTCTATGGTATCTGTAAAAGAAGCGGCGGGTTGATAAATGATAATTTCATAAAGATTTAATCCAAAA</t>
  </si>
  <si>
    <t>GCCGGGCCCCTCGCCCGCGAGTACGACCGGCGAGATCACCGCTACGGCGCCGATACGCGTAAGACGTGCGCGGACGGGTACGCTCAGTATGAAACCTAGTCGCTCTCCAGCCATTCCCAACGCCGACGCAATGGGAAGGACGCGCTAAGCGCGGTAGTCGCGGACAGCGGGTCGGGGGGATAGATGCTGGAGGTAGATGTGTCCACATTGTTGAGAGTCCAGGGGCACGCGGAAGTGGATCGGGGGAAGGACGCGTTAGCAGGTGTCTCGACGATGCCGTTTTTTACAGGAGAGCGTTGGGTGGTTTCTGCCTTCCATAATTAGTGGACTGTGCTGATATACGAACATGCCCGGGTACTTATTTTCGTTAAACACTGGGAGAGGGGTACTGGTGGCAGTTTTGGGCCGCTCTTCTCTTTGAGTTCTAAGCACGTCGGTGACCGTACGGGCCTAGTGGGTCTATGTTCGTGGAGGGTGATATCTACGTTCGGAGGAGTGATACGTCCTGTACGGCGGCCGTTGCCATCGGCTGAGTGGGGTCTTGGTAAGGGCACCATACGACCTGAGGACGTATGGCTACGTCACCTTAGCGTGCACCCCCCGGACACGAGTCGGCCGCCCTCTCACCAGAGTGGTCACCAGGCGGCTCCCGGGCGGGGTCTAATTTCCTGACCCCTTGGCCTCTCCACGCGGGGGGGCATTGGACGATGGGACATCCCATCTGGGCGGTGGATCTGTCCGGCCCCCAAGGAGGGTTTATTTTTCAATCATAGGTCGTTTGTTTATGTTAGTTATGGTCTCCTTCTTCGAACATAGTAAGCCTACTGCGGTTACCAGGGGGGGCCCAGGTATGAGACTTATGATGAGTGTGATAGCGATGGCGATCTGATGCCAGTGGGGCCACGATTTGCTCCCCGTCTTTATACTGGCTTGACTCTATGGTATCTGTAAAAGAAGCGGCGGGTTGATAAATGATAATTTCATAAAGATTTAATCCAAAA</t>
  </si>
  <si>
    <t>GGATTGGCCCCTCCGCAACGATTGGGCACCGCCCCCCCTCTACGCTCTCGGTCTCGAATGTTCTTGGTCTTTCTTATGGCGGACAGCTCCTGGGTAACGCAGCCTTACTACCCGGCGAATAGTAGTGGATGTCAGAGTGGTTCATCTCAAGTGGAGCGGCATGGCACCATTAGGCGGGGCGGCGCGCAAGAGACGCCAGCGTGTAAGTGAACCACTCACGCGCCAGCCCAGTGCGCATCGAACGGGCACACAGTCCGTGGCGGGCTCCCTCGAAAACGACCGCGATCGGATGGTGATTGCAGCATGCCTCGGCCGGCTTAAACTCGGCCCATCCGCAGGACTCTGCACATAGCCCCATCTCGCTCGAGCAACCTAGCCACATCGCCCGCCCCCTGGGGCCTCGAGTCGACCGTGCTCCGGCTCCTCCTCCGTCCGCCAACCACAGTAGTATCGTGCCTCAGGACCTACCCCGCGCGCGTTCACACCAACGACCGCAGCTCTGGACCCCACGCCCCTGTTGCGGGTGCCTTGGCTGCGCATACCGCCCCCCGCTCAGCTTCGGCCATAGACGGCACTCCGACCCCCGCCACTCTACAGGGTTGCCGGCCCAAGGTCCGCTAGCAGCCGGCGCAGATCGGCATGTGGAAGGGGCCGTCCCCCTTG</t>
  </si>
  <si>
    <t>GCCCCGTCCAGCGGCTCCGTACCATTCGGCGCGCTGCTCAGCATATGCATCGCCCCCCTGGCCGCCGCGGGGCCTGGGTCCAAAACCCTCAAATGACGACAGCTCGACACCCGTCGTCTTGGGCGACGCCGTCGAGACTCCCCACCCACTGCTATCAGTGGGTGGACCAGATGTGCGGGGTGCTCCGGAGAGACTCCAACCCTGACGAACCCAGCGGCGAGTGACCCTTAGCGCGCTCCGCCATTAGGCGGGGCGGCGCGCAAGAGACGCCAGCGTGTAAGTGAACCACTCACGCGCCAGCCCAGTGCGCATCGAACGGGCACACAGTCCGTGGCGGGCTCCCTCGAAAACGACCGCGATCGGACACATAGCCCCATCTCGCTCGAGCAACCTAGCCACATCGCCCGCCCCCTGGGGCCTCGAGTCGACCGTGCTCCGGCTCCTCCTCCGTCCGCCAACCACAGTAGTATCGTGCCTCAGGACCTACCCCGCGCGCGTTCACACCAACGACCGCAGCTCTGGACCCCACGCCCCT</t>
  </si>
  <si>
    <t>GTGGCCTACGGGGAACCAGTAGGGACGGCCACGCGGGAAAAGGCGATCAGACCCACCTGGCCTAGAGACAGACCAGGCTATAACCAGGAACTCCGGTGGAGGCTCGGCGCAGCTTTGGTCCACGCGTATCTGAAAAGCTTACACGACCGGCTTTGAAACCACCGCAATCAAAAAGGGAGAATGTCAAACCCTCCGCAACAGGTGAAAAACTAGCAGAGTTTAAACATTGTGTCGAGACTAAAAACAGCCCAGAAAGCAAAAGGAACGACCCTCCAGCACGGAAAAACAACGAAGGAATAAACCCCAAGATTGGAAATTCAACTTCGCGAAAAAGTGCTCCACACCAGAAAATTCGGGCAAAGAAAGACCTACTCACAAGAGAAGGTCCTATAGTTACGGTGCTGGTTGTTAATGGAATTAATAGCCAGATAGAACACAGAGAGGAAATCGGTTAACAAATGCAACGTAAACCTAAAGTTGACTCCTACACATAGCGAAATGCCTGTAGGTGAAAGTAAAGGATGAAATATCCTAATCCATACATACAGCGAAAGCGTGATTGTTGAACGAAGAAGGGAAACAGGCCCCGGCTCTTTGAATCCAGGAGTAACCAGGCTTCAAGCATGGCAATCTTGACGTTCACTCAAGCATGTCTGGCCTTGTACCCCAAAAGGAATACACTCAAGGTGGGGAAATATTGAGAAGATAGACAATATCCATGAGGCTCAGCCAGGGATACACACTCCAACACGGCGGTGATCGAAGAGGTAGAAAAAAAAGGGTAATGGAATATCAACAGCGACGCTGCTCTTGGGATTCCCGCGATCGCGCGAGGCACCCCTAAAAGGATCAGTCGACATGTCTCCACGCTGAGCAGAAAGGTGAAAAAAAGAGCACAACGAAATGGATAGGAGGATTGTAAGGGGATCAGGAACTTATCACAGACTCATCGAAATAGTAGCAACCACAGAAAACCATATATGAAAGGTCAAAGTACGGAACCCCGCTGAAAGCAAAGAAGCGCATAACTTGCGCACTTTTGAGTTATGAATAAACTGTCGCTGTCAGGAGTAAACGATGTAAATGCAACCAAATTAGCACACAAAGAAGACACGGTCGAGATCCGCCTGTACAGGTGGGGGCGATTCGCCTCTTTGCACTTTGATAATTACCTCGGGAGGTCGGCCCACTCCAGGACCCACTTTCGCCTAAGTGCAAAAGGCGGTAGGCTGGTGAGTGACACCAATTGCGTAATAAGAGCGACTGGAGAGGCACGGAGATCAACGGTAAAGAATCATAAATTGAGGACGACGGGAACAAGAACAACGGAAGAATAGAATAATGGAGTACGAGGAAGTTCTAACTCAATCGTTCAAGACAGGAAGATGAGATTAACGGGTCTGCAGCAAACAATAAATGGCCACAAAATAGGTGCAAAACTCCGTTACGCGAACCGTCTACTTATCGTTATCCTGCGAGGTATTTTGGGCCGTAACATACCGTACTTTCAGCTTTCTAGAGTTACTACATTAAGAGATTAGGTGTCGTCCATGTCTTAGCCACAGTTCTACCAACGATCCCCCCCCCCCGGATCGCCCAAAACGCACTACTGGCGTGAACAATAAACGGATGCGCCTGCCTCGTACTGGCATTTAAATAGTCGACCTCAGTGCCGAAAAGAGCGTAGAGACAACACACACAAAGGAAGAAAATAGGAAGTTATAGAATACACCTAAAGAAAGGAGGCAGGAATAGAATGCAAAGGGTGCATAACCACCTAACCTTCATAGCTGTGAAATAGCATTGACCAGGCACGACCAGAACAATCTAAACCGGAAAAAGGTTAAGATCAACAGACGGACAACACGACAATTGGCACACGTGAGTATCACATCCAGGTCTCGACTGTCTCCCTGACAGCCTTCATAACGCAGCCCCAAAAAGCAAAAAGCGGATAATCAGTAATCGCGAGTGAACAAATCGCAAACCCCATGCGAGGGGGCAAGCTTAGAATATGAGACGAAGAGTAACCGAACATACGCACAAAAAAGTCTAACAAAATAAACGGTGGAACTATAGTGTATAAATCTGTTAAATACGCGCTTCTTTGAAGGGTATCGTGGTGTGGATAAGGCGCACAAAATAATGCTGTCGATTCGAGTTGGAAAATAGGTGTTATATCTGTATTTAGGTGATATCGCTTTAAATATTACCCGTTCCATGTTTTTAAATTGTCATCGTAGTCTAGAAGATATGTAATGGTTAAAACTGTACTTGATCGTTTTTATTTATTGCACTGCTAAGAACAGGATATTTGGTGACATTATATAGTATGT</t>
  </si>
  <si>
    <t>CTGTTCGCACACAGTCCTAGAGTCCTCATTCCAGCTGTTTGCCCGTCGATCAAGGGGCGAGTAGTTATGCCCACCGCCCTTGAACTATTACTAGGATCTGGCGCTGTCACTCGAGTTGCCTGATCGGCAAGTGTTATGATCTCCTACGTCTGGTCGTGAAGCTCCCGGTGCGCCAACAGATAGGGCTCATTGTTAGAGGGAGAACAAGAGGGAGGACCCACTTCGCCGAGTATCTAAATCAAAAAAAGAGCACAACGAAATGGATAGGAGGATTGTAAGGGGATCAGGAACTTATCACAGACTCATCGAAATAGTAGCAACCACAGAAAACCATATATGAAAGGTCAAAGTACGGAACCCCGCTGAAAGCAAAGAAGCGCATAACTTGCGCACTTTTGAGTTATGAATAAACTGTCGCTGTCAGGAGTAAACGATGTAAATGCAACCAAATTAGCACACAAAGAAGACACGGTCGAGATCCGCCTGTACAGGTGGGGGCGATTCGCCTCTTTGCACTTTGATAATTACCTCGGGAGGTCGGCCCACTCCAGGACCCACTTTCGCCTAAGTGCAAAAGGCGGTAGGCTGGTGAGTGACACCAATTGCGTAATAAGAGCGACTGGAGAGGCACGGAGATCAACGGTAAAGAATCATAAATTGAGGACGACGGGAACAAGAACAACGGAAGAATAGAATAATGGAGTACGAGGAAGTTCTAACTCAATCGTTCAAGACAGGAAGATGAGATTAACGGGTCTGCAGCAAACAATAAATGGCCACAAAATAGGTGCAAAACTCCGTTACGCGAACCGTCTACTTATCGTTATCCTGCGAGGTATTTTGGGCCGTAACATACCGTACTTTCAGCTTTCTAGAGTTACTACATTAAGAGATTAGGTGTCGTCCATGTCTTAGCCACAGTTCTACCAACGATCCCCCCCCCCCGGATCGCCCAAAACGCACTACTGGCGTGAACAATAAACGGATGCGCCTGCCTCGTACTGGCATTTAAATAGTCGACCTCAGTGCCGAAAAGAGCGTAGAGACAACACACACAAAGGAAGAAAATAGGAAGTTATAGAATACACCTAAAGAAAGGAGGCAGGAATAGAATGCAAAGGGTGCATAACCACCTAACCTTCATAGCTGTGAAATAGCATTGACCAGGCACGACCAGAACAATCTAAACCGGAAAAAGGTTAAGATCAACAGACGGACAACACGACAATTGGCACACGTGAGTATCACATCCAGGTCTCGACTGTCTCCCTGACAGCCTTCATAACGCAGCCCCAAAAAGCAAAAAGCGGATAATCAGTAATCGCGAGTGAACAAATCGCAAACCCCATGCGAGGGGGCAAGCTTAGAATATGAGACGAAGAGTAACCGAACATACGCACAAAAAAGTCTAACAAAATAAACGGTGGAACTATAGTGTATAAATCTGTTAAATACGCGCTTCTTTGAAGGGTATCGTGGTGTGGATAAGGCGCACAAAATAATGCT</t>
  </si>
  <si>
    <t>ACCGCGCCTTCTCTGCCCCGTGCGGGGGCTCTGGTGCTGGCCCCGGGCCCACGTCCAGGGGCCTGGCGGTCTGGCTCCGTCAGGCTGACCCTTGTCTCTTGTCGCGCTGCACGCGGTCTCGCCCGGCGCGGTTGTCAGCGGCGGCCGCTGCATCCTGAACTCCCGCGGTTTCGGGACCGTCCAAAGGGCTCGGTACGCATCCTGGCCTTCGTTTTGTGAGTAAGAAATCTCGTTCCACTGGGTACTGCTCCTCGTCTTCCCTCTCCTAACTACGGCGAGAAATCCTCACCACTACCATACTCACGACTTTGATGGCGTCCGAGCCCCTAAACGTTCACTCGCATGACGTGCTAGTCCCGATGGTTTAGGAGACAAATGGGCTCGCCTCCGCCCCGCACGACCTAGGTAAGCGATATGGAGCCTCGGGGTGGCTGCAAAGGTACCATCGACTCACGAAGCGATGACGCCAGGACATGATCACCGACAATCGGGTACTACGGCTGGAGAGGTTATTGTCATCTAATTCTAGTTTGGTCTTGAACCGAAGATCCCTTATGGCCTCTTTCGACGGAACCAATAAGACTACGAGGTAACCACACATTGATGCTCGTAAGTTGTCCCCCCAGGCGGCTGCGCCTGCTAGGTCACCCAACCCTGGTACCAACCACAGGACGAAAGAATGGATTCGCTAAAATGGAGCGGAGGTGTGGGCAAAAGCGCACGAGCGTGTCCTCTCAACTGTCCACCTCCACTTGTGGAGTTGCCTGGCCGGGGTTTCTACATTCTAGACCAGGCCGGTCTAGAACGATATGGCAAGGCGCCGGAGCTGTCGTCGCGCATATTCCGCCTCTACTGGAAGGCCAGCGCCGGACGCGCCCCTGAAATCCACGCTTGATCGTAGGCATGCCGCCAGGTACAAGGCTCTTTGTGCGGCAAGAGTCCTCGGTGGCACTGGAGGGTGTCTTTGGATAGCACGCTGTCCCGGGAGTTCCTATGGATATCGGAGCCGCCAGATAACTCAAATTGCGAGAAGATTGGGGCTGGATCGTTGCCCCGTGAGCGGGGTAACCTTCCCGACTGGCCCACCAAGGAACCATTTGTTTTGCGCTTGACACATCCCGACTTCTTGCGCATTTCGGCCGTGAGGGGGCACCAGGGTGCCTATTTACCTGGGGCTTCCGCCAGCCTAGCGTCCCGGAGTAGTACCTGAGCTGTTCGCGTGAGCTAACTACCCCCGATGGTCAGCGAACGACATGTTCGGCGGGAGGTCCTAGCTCTGCGCCCGAGACGACGGTCGCGAGTGCGTCAGTCGGTCTATACACTCTCACTCCACCGGGAGCAAATGAGGGGTGACAAAGTCAAAGGCCGAGCCCCATGGAGCGCATAATATCTAGCGCGCC</t>
  </si>
  <si>
    <t>ACCGCGCCTTCTCTGCCCCGTGCGGGGGCTCTGGTGCTGGCCCCGGGCCCACGTCCAGGGGCCTGGCGGTCTGGCTCCGTCAGGCTGACCCTTGTCTCTTGTCGCGCTGCACGCGGTCTCGCCCGGCGCGGTTGTCAGCGGCGGCCGCTGCATCCTGAACTCCCGCGGTTTCTAACCACACATTGATGCTCGTAAGTTGTCCCCCCAGGCGGCTGCGCCTGCTAGGTCACCCAACCCTGGTACCAACCACAGGACGAAAGAATGGATTCGCTAAAATGGAGCGGAGGTGTGGGCAAAAGCGCACGAGCGTGTCCTCTCAACTGTCCACCTCCACTTGTGGAGTTGCCTGGCCGGGGTTTCTACATTCTAGACCAGGCCGGTCTAGAACGATATGGCAAGGCGCCGGAGCTGTCGTCGCGCATATTCCGCCTCTACTGGAAGGCCAGCGCCGGACGCGCCCCTGAAATCCACGCTTGATCGTAGGCATGCCGCCAGGTACAAGGCTCTTTGTGCGGCAAGAGTCCTCGGTGGCACTGGAGGGTGTCTTTGGATAGCACGCTGTCCCGGGAGTTCCTATGGATATCGGAGCCGCCAGATAACTCAAATTGCGAGAAGATTGGGGCTGGATCGTTGCCCCGTGAGCGGGGTAACCTTCCCGACTGGCCCACCAAGGAACCATTTGTTTTGCGCTTGACACATCCCGACTTCTTGCGCATTTCGGCCGTGAGGGGGCACCAGGGTGCCTATTTACCTGGGGCTTCCGCCAGCCTAGCGTCCCGGAGTAGTACCTGAGCTGTTCGCGTGAGCTAACTACCCCCGATGGTCAGCGAACGACATGTTCGGCGGGAGGTCCTAGCTCTGCGCCCGAGACGACGGTCGCGAGTGCGTCAGTCGGTCTATACACTCTCACTCCACCGGGAGCAAATGAGGGGTGACAAAGTCAAAGGCCGAGCCCCATGGAGCGCATAATATCTAGCGCGCC</t>
  </si>
  <si>
    <t>AGGCAGTGGGAGTCCCGCCAGGGAGGCAGGTGACCAATGCTCTTCCGAGCTCCTGGGACCAACCACTGAGACGTCGTTGCGCTCACCGGACCCGATGCTACAAACCCGAGGTGCAGCGTTGACAGCTCGTGGATAGCCGGGCTGGAGTTGCGTGTGAGTGTAAGAGGTACCCGATTGCGAGAGCGGATCACACCCTACCGTTGCCCGATGGAACGCTGGCGCGGTCTACCGCTCGCTGAACGGCTCCGTGAACGGTACTTCCGTCCCCTTAATGTATGGGCCCACGCTGTCTTAGAGCGCGCTAAGGTGATTTGTCGAGGTGGAGGAGACGGGCGACTGCGGGAAGAGAAGTCCCTGAGCCATGTACCTTGCGGTGAGGAAGGCGCGAGGGGGACGGGCGGTTCTTCCGTACTGTGGAGGGGCCGCGCCCAATAATGGTCGTGTCTGAATGTTTACTGCGCCTCCGTAACGCGGCCGCCTCTTGACACCGCGGCTCCCTACCCGCCTCGGGCGAGTGAGCAGGTTTCAGAGAGAGTCTAACAAGAGGGTTCTCTTATCTCGCCGCAGCTCGTACAACATCCCCAGGTAACTATGTGCATCATTCT</t>
  </si>
  <si>
    <t>AGGCAGTGGGAGTCCCGCCAGGGAGGCAGGTGACCAATGCTCTTCCGAGCTCCTGGGACCAACCACTGAGACGTCGTTGCGCTCACCGGACCCGATGCTACAAACCCGAGGTGCAGCGTTGACAGCTCGTGGATAGCCGGGCTGGAGTTGCGTGTGAGTGTAAGAGGTACCCGATTGCGAGAGCGGATCACACCCTACCGTTGCCCGATGGAACGCTGGCGCGGTCTACCGCTCGCTGAACGGCTCCGTGAACGGTACTTCCGTCCCCGTTGCTGCCGTACTCTCGGGACTTTGGGTGCTTGCGGCGGCGGGCGGGTTATACGAGCTTTCCTTTCCCCTGTCGTTCGCTTAGAGGCTTCAGGCCTCCCCCTTTCTCGGCTCGCTCGACTTCTACGCTTTTTCGCCTGCTCGACGGAGAACTGGAGAGATGTAAAATAGGGGGAAGATAAGCGAAAGTCTCTACCAAACGTTCTATACTCCAGGTTTCGATATATCGCACACTTTTAACGGATACCTGTCTGCCGTACCGCCTTGGGGGCGCGACCCTCTATTCTCAGGCTCCGACCATGCGTGCCCTTGCTCTCGCCTCTAGGCTCGGTCGTTGGCTCGGAGTCAAGTTAATGTATGGGCCCACGCTGTCTTAGAGCGCGCTAAGGTGATTTGTCGAGGTGGAGGAGACGGGCGACTGCGGGAAGAGAAGTCCCTGAGCCATGTACCTTGCGGTGAGGAAGGCGCGAGGGGGACGGGCGGTTCTTCCGTACTGTGGAGGGGCCGCGCCCAATAATGGTCGTGTCTGAATGTTTACTGCGCCTCCGTAACGCGGCCGCCTCTTGACACCGCGGCTCCCTACCCGCCTCGGGCGAGTGAGCAGGTTTCAGAGAGAGTCTAACAAGAGGGTTCTCTTATCTCGCCGCAGCTCGTACAACATCCCCAGGTAACTATGTGCATCATTCT</t>
  </si>
  <si>
    <t>Main Stock</t>
  </si>
  <si>
    <t>Isoform Group</t>
  </si>
  <si>
    <t>Gene Group</t>
  </si>
  <si>
    <t>R2_140_1</t>
  </si>
  <si>
    <t>R2_143_1</t>
  </si>
  <si>
    <t>"head</t>
  </si>
  <si>
    <t>"</t>
  </si>
  <si>
    <t>R1_11_1</t>
  </si>
  <si>
    <t>R1_11_2</t>
  </si>
  <si>
    <t>R1_13_1</t>
  </si>
  <si>
    <t>R1_13_2</t>
  </si>
  <si>
    <t>R1_101_1</t>
  </si>
  <si>
    <t>R1_101_2</t>
  </si>
  <si>
    <t>R1_33_1</t>
  </si>
  <si>
    <t>R1_33_2</t>
  </si>
  <si>
    <t>R1_42_1</t>
  </si>
  <si>
    <t>R1_42_2</t>
  </si>
  <si>
    <t>R1_52_1</t>
  </si>
  <si>
    <t>R1_52_2</t>
  </si>
  <si>
    <t>R1_62_1</t>
  </si>
  <si>
    <t>R1_62_2</t>
  </si>
  <si>
    <t>R1_72_1</t>
  </si>
  <si>
    <t>R1_72_2</t>
  </si>
  <si>
    <t>R1_73_1</t>
  </si>
  <si>
    <t>R1_73_2</t>
  </si>
  <si>
    <t>R1_83_1</t>
  </si>
  <si>
    <t>R1_83_2</t>
  </si>
  <si>
    <t>R1_12_1</t>
  </si>
  <si>
    <t>R1_12_2</t>
  </si>
  <si>
    <t>R1_102_1</t>
  </si>
  <si>
    <t>R1_102_2</t>
  </si>
  <si>
    <t>R1_23_1</t>
  </si>
  <si>
    <t>R1_23_2</t>
  </si>
  <si>
    <t>R1_32_1</t>
  </si>
  <si>
    <t>R1_32_2</t>
  </si>
  <si>
    <t>R1_41_1</t>
  </si>
  <si>
    <t>R1_41_2</t>
  </si>
  <si>
    <t>R1_61_1</t>
  </si>
  <si>
    <t>R1_61_2</t>
  </si>
  <si>
    <t>R1_63_1</t>
  </si>
  <si>
    <t>R1_63_2</t>
  </si>
  <si>
    <t>R1_82_1</t>
  </si>
  <si>
    <t>R1_82_2</t>
  </si>
  <si>
    <t>R1_91_1</t>
  </si>
  <si>
    <t>R1_91_2</t>
  </si>
  <si>
    <t>R1_14_1</t>
  </si>
  <si>
    <t>R1_103_1</t>
  </si>
  <si>
    <t>R1_103_2</t>
  </si>
  <si>
    <t>R1_21_1</t>
  </si>
  <si>
    <t>R1_21_2</t>
  </si>
  <si>
    <t>R1_22_1</t>
  </si>
  <si>
    <t>R1_22_2</t>
  </si>
  <si>
    <t>R1_24_1</t>
  </si>
  <si>
    <t>R1_31_1</t>
  </si>
  <si>
    <t>R1_31_2</t>
  </si>
  <si>
    <t>R1_43_1</t>
  </si>
  <si>
    <t>R1_43_2</t>
  </si>
  <si>
    <t>R1_51_1</t>
  </si>
  <si>
    <t>R1_51_2</t>
  </si>
  <si>
    <t>R1_53_1</t>
  </si>
  <si>
    <t>R1_71_1</t>
  </si>
  <si>
    <t>R1_71_2</t>
  </si>
  <si>
    <t>R1_81_1</t>
  </si>
  <si>
    <t>R1_81_2</t>
  </si>
  <si>
    <t>R1_92_1</t>
  </si>
  <si>
    <t>R1_92_2</t>
  </si>
  <si>
    <t>R1_93_1</t>
  </si>
  <si>
    <t>R1_93_2</t>
  </si>
  <si>
    <t>C4</t>
  </si>
  <si>
    <t>C5</t>
  </si>
  <si>
    <t>A (2: 1)</t>
  </si>
  <si>
    <t>B (1:1)</t>
  </si>
  <si>
    <t>C1 (1:2)</t>
  </si>
  <si>
    <t>C2 (1:4)</t>
  </si>
  <si>
    <t>C3 (1:8)</t>
  </si>
  <si>
    <t>C4 (1:16)</t>
  </si>
  <si>
    <t>C5 (1:32)</t>
  </si>
  <si>
    <t xml:space="preserve">qsub -V -cwd -N sams -pe smp 1 -b y -j y </t>
  </si>
  <si>
    <t>Measured</t>
  </si>
  <si>
    <t>Expected</t>
  </si>
  <si>
    <t>Template No</t>
  </si>
  <si>
    <t>Output No</t>
  </si>
  <si>
    <t>R1_11</t>
  </si>
  <si>
    <t>R1_13</t>
  </si>
  <si>
    <t>R1_101</t>
  </si>
  <si>
    <t>R1_33</t>
  </si>
  <si>
    <t>R1_42</t>
  </si>
  <si>
    <t>R1_52</t>
  </si>
  <si>
    <t>R1_62</t>
  </si>
  <si>
    <t>R1_72</t>
  </si>
  <si>
    <t>R1_73</t>
  </si>
  <si>
    <t>R1_83</t>
  </si>
  <si>
    <t>R2_115</t>
  </si>
  <si>
    <t>R2_19</t>
  </si>
  <si>
    <t>R2_20</t>
  </si>
  <si>
    <t>R2_41</t>
  </si>
  <si>
    <t>R2_47</t>
  </si>
  <si>
    <t>R2_54</t>
  </si>
  <si>
    <t>R1_12</t>
  </si>
  <si>
    <t>R1_102</t>
  </si>
  <si>
    <t>R1_23</t>
  </si>
  <si>
    <t>R1_32</t>
  </si>
  <si>
    <t>R1_41</t>
  </si>
  <si>
    <t>R1_61</t>
  </si>
  <si>
    <t>R1_63</t>
  </si>
  <si>
    <t>R1_82</t>
  </si>
  <si>
    <t>R1_91</t>
  </si>
  <si>
    <t>R2_150</t>
  </si>
  <si>
    <t>R2_26</t>
  </si>
  <si>
    <t>R2_55</t>
  </si>
  <si>
    <t>R2_63</t>
  </si>
  <si>
    <t>R2_66</t>
  </si>
  <si>
    <t>R1_14</t>
  </si>
  <si>
    <t>R1_103</t>
  </si>
  <si>
    <t>R1_21</t>
  </si>
  <si>
    <t>R1_22</t>
  </si>
  <si>
    <t>R1_24</t>
  </si>
  <si>
    <t>R1_31</t>
  </si>
  <si>
    <t>R1_43</t>
  </si>
  <si>
    <t>R1_51</t>
  </si>
  <si>
    <t>R1_53</t>
  </si>
  <si>
    <t>R1_71</t>
  </si>
  <si>
    <t>R1_81</t>
  </si>
  <si>
    <t>R1_92</t>
  </si>
  <si>
    <t>R1_93</t>
  </si>
  <si>
    <t>R2_140</t>
  </si>
  <si>
    <t>R2_143</t>
  </si>
  <si>
    <t>R2_105</t>
  </si>
  <si>
    <t>R2_117</t>
  </si>
  <si>
    <t>R2_152</t>
  </si>
  <si>
    <t>R2_154</t>
  </si>
  <si>
    <t>R2_18</t>
  </si>
  <si>
    <t>R2_24</t>
  </si>
  <si>
    <t>R2_27</t>
  </si>
  <si>
    <t>R2_33</t>
  </si>
  <si>
    <t>R2_57</t>
  </si>
  <si>
    <t>R2_60</t>
  </si>
  <si>
    <t>R2_65</t>
  </si>
  <si>
    <t>R2_67</t>
  </si>
  <si>
    <t>R2_68</t>
  </si>
  <si>
    <t>R2_71</t>
  </si>
  <si>
    <t>R2_73</t>
  </si>
  <si>
    <t>R2_116</t>
  </si>
  <si>
    <t>R2_14</t>
  </si>
  <si>
    <t>R2_151</t>
  </si>
  <si>
    <t>R2_153</t>
  </si>
  <si>
    <t>R2_28</t>
  </si>
  <si>
    <t>R2_32</t>
  </si>
  <si>
    <t>R2_37</t>
  </si>
  <si>
    <t>R2_42</t>
  </si>
  <si>
    <t>R2_46</t>
  </si>
  <si>
    <t>R2_53</t>
  </si>
  <si>
    <t>R2_59</t>
  </si>
  <si>
    <t>R2_76</t>
  </si>
  <si>
    <t>R2_38</t>
  </si>
  <si>
    <t>R2_45</t>
  </si>
  <si>
    <t>R2_72</t>
  </si>
  <si>
    <t>R2_1</t>
  </si>
  <si>
    <t>R2_6</t>
  </si>
  <si>
    <t>Genes</t>
  </si>
  <si>
    <t>A genes</t>
  </si>
  <si>
    <t>B genes</t>
  </si>
  <si>
    <t>R2_7</t>
  </si>
  <si>
    <t>R2_7_</t>
  </si>
  <si>
    <t>Sequence</t>
  </si>
  <si>
    <t>Nanodrop</t>
  </si>
  <si>
    <t>Range</t>
  </si>
  <si>
    <t>Qubit (ng/ul)</t>
  </si>
  <si>
    <t>After Dilution</t>
  </si>
  <si>
    <t>Actual conc in Dil1</t>
  </si>
  <si>
    <t>(Qubit, attomol/ul)</t>
  </si>
  <si>
    <t>tracking_id</t>
  </si>
  <si>
    <t>class_code</t>
  </si>
  <si>
    <t>nearest_ref_id</t>
  </si>
  <si>
    <t>gene_id</t>
  </si>
  <si>
    <t>gene_short_name</t>
  </si>
  <si>
    <t>tss_id</t>
  </si>
  <si>
    <t>locus</t>
  </si>
  <si>
    <t>length</t>
  </si>
  <si>
    <t>coverage</t>
  </si>
  <si>
    <t>FPKM_conf_lo</t>
  </si>
  <si>
    <t>FPKM_conf_hi</t>
  </si>
  <si>
    <t>FPKM_status</t>
  </si>
  <si>
    <t>-</t>
  </si>
  <si>
    <t>chrT:94352-96462</t>
  </si>
  <si>
    <t>OK</t>
  </si>
  <si>
    <t>chrT:144925-2199400</t>
  </si>
  <si>
    <t>chrT:1082117-1239452</t>
  </si>
  <si>
    <t>chrT:1635426-1638621</t>
  </si>
  <si>
    <t>chrT:2226971-2294602</t>
  </si>
  <si>
    <t>HIDATA</t>
  </si>
  <si>
    <t>chrT:2298169-2354936</t>
  </si>
  <si>
    <t>chrT:2379319-2386699</t>
  </si>
  <si>
    <t>chrT:2456890-2505699</t>
  </si>
  <si>
    <t>chrT:2529478-2556327</t>
  </si>
  <si>
    <t>chrT:2567183-2623909</t>
  </si>
  <si>
    <t>chrT:2707443-2709121</t>
  </si>
  <si>
    <t>chrT:2936138-2939299</t>
  </si>
  <si>
    <t>chrT:2972191-2986595</t>
  </si>
  <si>
    <t>chrT:3000315-3021399</t>
  </si>
  <si>
    <t>chrT:3253315-3335652</t>
  </si>
  <si>
    <t>chrT:3621203-3625960</t>
  </si>
  <si>
    <t>chrT:3762243-3794118</t>
  </si>
  <si>
    <t>chrT:3930109-4030333</t>
  </si>
  <si>
    <t>chrT:4049798-4057886</t>
  </si>
  <si>
    <t>chrT:4100465-4139266</t>
  </si>
  <si>
    <t>chrT:4144390-4148312</t>
  </si>
  <si>
    <t>chrT:4159998-4239513</t>
  </si>
  <si>
    <t>chrT:4304595-4343877</t>
  </si>
  <si>
    <t>chrT:4350009-4387303</t>
  </si>
  <si>
    <t>chrT:4485879-4497051</t>
  </si>
  <si>
    <t>chrT:4554813-5145117</t>
  </si>
  <si>
    <t>chrT:5187407-5203913</t>
  </si>
  <si>
    <t>chrT:5289117-5304997</t>
  </si>
  <si>
    <t>chrT:5317753-5354811</t>
  </si>
  <si>
    <t>chrT:5389912-5392534</t>
  </si>
  <si>
    <t>chrT:5447619-5487896</t>
  </si>
  <si>
    <t>chrT:5503296-5529326</t>
  </si>
  <si>
    <t>chrT:5556300-5601169</t>
  </si>
  <si>
    <t>chrT:5972393-5973338</t>
  </si>
  <si>
    <t>chrT:6108674-6119382</t>
  </si>
  <si>
    <t>chrT:6165873-6166537</t>
  </si>
  <si>
    <t>chrT:6179427-6211352</t>
  </si>
  <si>
    <t>chrT:6223312-6227908</t>
  </si>
  <si>
    <t>chrT:6259933-6286217</t>
  </si>
  <si>
    <t>chrT:6298771-6322146</t>
  </si>
  <si>
    <t>chrT:6327071-6387358</t>
  </si>
  <si>
    <t>chrT:6412428-6437487</t>
  </si>
  <si>
    <t>chrT:6440045-6451743</t>
  </si>
  <si>
    <t>chrT:6471917-6478551</t>
  </si>
  <si>
    <t>chrT:6495392-6496217</t>
  </si>
  <si>
    <t>chrT:6535368-6557165</t>
  </si>
  <si>
    <t>chrT:6583066-6601316</t>
  </si>
  <si>
    <t>chrT:6655220-6779046</t>
  </si>
  <si>
    <t>chrT:6790135-6829759</t>
  </si>
  <si>
    <t>chrT:6929221-6951607</t>
  </si>
  <si>
    <t>chrT:6955486-6962816</t>
  </si>
  <si>
    <t>chrT:7337725-7348268</t>
  </si>
  <si>
    <t>chrT:7445531-7445906</t>
  </si>
  <si>
    <t>chrT:7549499-7550494</t>
  </si>
  <si>
    <t>chrT:7625867-7849011</t>
  </si>
  <si>
    <t>chrT:7853954-7915248</t>
  </si>
  <si>
    <t>chrT:8045965-8046873</t>
  </si>
  <si>
    <t>chrT:8057728-8063025</t>
  </si>
  <si>
    <t>chrT:8064889-8081234</t>
  </si>
  <si>
    <t>chrT:8123647-8150600</t>
  </si>
  <si>
    <t>chrT:8164483-8170561</t>
  </si>
  <si>
    <t>chrT:8176595-8401345</t>
  </si>
  <si>
    <t>chrT:8460727-8461954</t>
  </si>
  <si>
    <t>chrT:8483368-8499650</t>
  </si>
  <si>
    <t>chrT:8531300-8532870</t>
  </si>
  <si>
    <t>chrT:8623258-8627558</t>
  </si>
  <si>
    <t>chrT:8815650-8920058</t>
  </si>
  <si>
    <t>chrT:8945051-9015138</t>
  </si>
  <si>
    <t>chrT:9034678-9048093</t>
  </si>
  <si>
    <t>chrT:9133607-9287869</t>
  </si>
  <si>
    <t>chrT:9353175-9354398</t>
  </si>
  <si>
    <t>chrT:9407564-9624102</t>
  </si>
  <si>
    <t>chrT:9715010-9767573</t>
  </si>
  <si>
    <t>chrT:9805054-9811824</t>
  </si>
  <si>
    <t>chrT:9903250-9932946</t>
  </si>
  <si>
    <t>chrT:9941035-9979807</t>
  </si>
  <si>
    <t>chrT:10217767-10233186</t>
  </si>
  <si>
    <t>chrT:10375811-10394934</t>
  </si>
  <si>
    <t>chrT:94352-96461</t>
  </si>
  <si>
    <t>chrT:94376-96462</t>
  </si>
  <si>
    <t>chrT:2135118-2199400</t>
  </si>
  <si>
    <t>chrT:1082118-1160971</t>
  </si>
  <si>
    <t>chrT:1635701-1638309</t>
  </si>
  <si>
    <t>chrT:2226971-2294540</t>
  </si>
  <si>
    <t>chrT:2227011-2283228</t>
  </si>
  <si>
    <t>chrT:2227039-2294602</t>
  </si>
  <si>
    <t>chrT:2298169-2304689</t>
  </si>
  <si>
    <t>chrT:2298186-2354936</t>
  </si>
  <si>
    <t>chrT:2379819-2386699</t>
  </si>
  <si>
    <t>chrT:2456897-2504943</t>
  </si>
  <si>
    <t>chrT:2553117-2556327</t>
  </si>
  <si>
    <t>chrT:2567183-2622471</t>
  </si>
  <si>
    <t>chrT:2611160-2623909</t>
  </si>
  <si>
    <t>chrT:2972241-2986567</t>
  </si>
  <si>
    <t>chrT:3019315-3021129</t>
  </si>
  <si>
    <t>chrT:3253315-3314193</t>
  </si>
  <si>
    <t>chrT:3253326-3335652</t>
  </si>
  <si>
    <t>chrT:3930109-3940292</t>
  </si>
  <si>
    <t>chrT:3930243-4030333</t>
  </si>
  <si>
    <t>chrT:4144824-4146273</t>
  </si>
  <si>
    <t>chrT:4145286-4147434</t>
  </si>
  <si>
    <t>chrT:4159998-4239436</t>
  </si>
  <si>
    <t>chrT:4160322-4239416</t>
  </si>
  <si>
    <t>chrT:4177666-4239513</t>
  </si>
  <si>
    <t>chrT:4203624-4239403</t>
  </si>
  <si>
    <t>chrT:4323096-4342740</t>
  </si>
  <si>
    <t>chrT:4350009-4352444</t>
  </si>
  <si>
    <t>chrT:4350623-4387303</t>
  </si>
  <si>
    <t>chrT:4485879-4497031</t>
  </si>
  <si>
    <t>chrT:4488531-4497028</t>
  </si>
  <si>
    <t>chrT:4492605-4497051</t>
  </si>
  <si>
    <t>chrT:4554813-5145080</t>
  </si>
  <si>
    <t>chrT:4771416-5145117</t>
  </si>
  <si>
    <t>chrT:4772277-5145079</t>
  </si>
  <si>
    <t>chrT:5188651-5192222</t>
  </si>
  <si>
    <t>chrT:5189005-5192102</t>
  </si>
  <si>
    <t>chrT:5289117-5304973</t>
  </si>
  <si>
    <t>chrT:5290387-5304997</t>
  </si>
  <si>
    <t>chrT:5290390-5304973</t>
  </si>
  <si>
    <t>chrT:5317753-5334003</t>
  </si>
  <si>
    <t>chrT:5317776-5354811</t>
  </si>
  <si>
    <t>chrT:5317779-5333614</t>
  </si>
  <si>
    <t>chrT:5389930-5392477</t>
  </si>
  <si>
    <t>chrT:5389944-5392478</t>
  </si>
  <si>
    <t>chrT:5447662-5486741</t>
  </si>
  <si>
    <t>chrT:5513043-5523587</t>
  </si>
  <si>
    <t>chrT:5556301-5570470</t>
  </si>
  <si>
    <t>chrT:6108674-6113483</t>
  </si>
  <si>
    <t>chrT:6108762-6119357</t>
  </si>
  <si>
    <t>chrT:6108775-6119382</t>
  </si>
  <si>
    <t>chrT:6179427-6209984</t>
  </si>
  <si>
    <t>chrT:6179480-6211352</t>
  </si>
  <si>
    <t>chrT:6223342-6227344</t>
  </si>
  <si>
    <t>chrT:6259933-6286200</t>
  </si>
  <si>
    <t>chrT:6262593-6286217</t>
  </si>
  <si>
    <t>chrT:6298771-6311425</t>
  </si>
  <si>
    <t>chrT:6298826-6322146</t>
  </si>
  <si>
    <t>chrT:6301790-6322096</t>
  </si>
  <si>
    <t>chrT:6327071-6345028</t>
  </si>
  <si>
    <t>chrT:6440045-6451074</t>
  </si>
  <si>
    <t>chrT:6446047-6451743</t>
  </si>
  <si>
    <t>chrT:6471917-6478494</t>
  </si>
  <si>
    <t>chrT:6535368-6557020</t>
  </si>
  <si>
    <t>chrT:6535709-6547776</t>
  </si>
  <si>
    <t>chrT:6555180-6557165</t>
  </si>
  <si>
    <t>chrT:6583066-6601180</t>
  </si>
  <si>
    <t>chrT:6592651-6601316</t>
  </si>
  <si>
    <t>chrT:6655220-6774431</t>
  </si>
  <si>
    <t>chrT:6790135-6808198</t>
  </si>
  <si>
    <t>chrT:6790170-6829759</t>
  </si>
  <si>
    <t>chrT:6949423-6951607</t>
  </si>
  <si>
    <t>chrT:6955560-6960050</t>
  </si>
  <si>
    <t>chrT:7337725-7348263</t>
  </si>
  <si>
    <t>chrT:7337774-7348268</t>
  </si>
  <si>
    <t>chrT:7337776-7343057</t>
  </si>
  <si>
    <t>chrT:7853954-7908639</t>
  </si>
  <si>
    <t>chrT:7853995-7915248</t>
  </si>
  <si>
    <t>chrT:8064924-8081234</t>
  </si>
  <si>
    <t>chrT:8167698-8170561</t>
  </si>
  <si>
    <t>chrT:8176595-8400746</t>
  </si>
  <si>
    <t>chrT:8211993-8401345</t>
  </si>
  <si>
    <t>chrT:8483368-8499503</t>
  </si>
  <si>
    <t>chrT:8484114-8499650</t>
  </si>
  <si>
    <t>chrT:8531351-8532515</t>
  </si>
  <si>
    <t>chrT:8623842-8627558</t>
  </si>
  <si>
    <t>chrT:8815650-8890752</t>
  </si>
  <si>
    <t>chrT:8985752-9014952</t>
  </si>
  <si>
    <t>chrT:9034678-9036233</t>
  </si>
  <si>
    <t>chrT:9407564-9613170</t>
  </si>
  <si>
    <t>chrT:9407719-9624102</t>
  </si>
  <si>
    <t>chrT:9715010-9767496</t>
  </si>
  <si>
    <t>chrT:9805054-9811630</t>
  </si>
  <si>
    <t>chrT:9903250-9932892</t>
  </si>
  <si>
    <t>chrT:9941313-9979687</t>
  </si>
  <si>
    <t>chrT:10218061-10233186</t>
  </si>
  <si>
    <t>chrT:10376099-10391944</t>
  </si>
  <si>
    <t>chrT:10376108-10394235</t>
  </si>
  <si>
    <t>Size</t>
  </si>
  <si>
    <t>Redo?</t>
  </si>
  <si>
    <t>Updated?</t>
  </si>
  <si>
    <t>Yes</t>
  </si>
  <si>
    <t>Max</t>
  </si>
  <si>
    <t/>
  </si>
  <si>
    <t>Length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</si>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</sst>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2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F497D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sz val="12"/>
      <color theme="3"/>
      <name val="Calibri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FF6600"/>
      <name val="Calibri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b/>
      <sz val="12"/>
      <color theme="3" tint="0.39997558519241921"/>
      <name val="Calibri"/>
      <scheme val="minor"/>
    </font>
    <font>
      <b/>
      <sz val="12"/>
      <color theme="8" tint="-0.249977111117893"/>
      <name val="Calibri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9C6500"/>
      <name val="Calibri"/>
      <scheme val="minor"/>
    </font>
    <font>
      <b/>
      <sz val="12"/>
      <color rgb="FF006100"/>
      <name val="Calibri"/>
      <scheme val="minor"/>
    </font>
    <font>
      <b/>
      <sz val="12"/>
      <color rgb="FF9C0006"/>
      <name val="Calibri"/>
      <scheme val="minor"/>
    </font>
    <font>
      <b/>
      <sz val="12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4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3">
    <xf numFmtId="0" fontId="0" fillId="0" borderId="0" xfId="0"/>
    <xf numFmtId="1" fontId="0" fillId="0" borderId="0" xfId="0" applyNumberFormat="1"/>
    <xf numFmtId="0" fontId="1" fillId="0" borderId="0" xfId="0" applyFont="1"/>
    <xf numFmtId="11" fontId="0" fillId="0" borderId="0" xfId="0" applyNumberFormat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2" fontId="0" fillId="0" borderId="0" xfId="0" applyNumberFormat="1"/>
    <xf numFmtId="164" fontId="0" fillId="0" borderId="0" xfId="0" applyNumberFormat="1"/>
    <xf numFmtId="164" fontId="9" fillId="0" borderId="0" xfId="0" applyNumberFormat="1" applyFont="1"/>
    <xf numFmtId="164" fontId="8" fillId="0" borderId="0" xfId="0" applyNumberFormat="1" applyFont="1"/>
    <xf numFmtId="0" fontId="8" fillId="0" borderId="0" xfId="0" applyFont="1" applyFill="1"/>
    <xf numFmtId="1" fontId="8" fillId="0" borderId="0" xfId="0" applyNumberFormat="1" applyFont="1"/>
    <xf numFmtId="1" fontId="7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2" fontId="6" fillId="0" borderId="0" xfId="0" applyNumberFormat="1" applyFont="1"/>
    <xf numFmtId="2" fontId="8" fillId="0" borderId="0" xfId="0" applyNumberFormat="1" applyFont="1"/>
    <xf numFmtId="0" fontId="8" fillId="0" borderId="0" xfId="0" applyFont="1" applyAlignment="1">
      <alignment horizontal="center"/>
    </xf>
    <xf numFmtId="0" fontId="0" fillId="0" borderId="0" xfId="0" applyNumberFormat="1"/>
    <xf numFmtId="0" fontId="8" fillId="0" borderId="0" xfId="0" quotePrefix="1" applyNumberFormat="1" applyFont="1" applyAlignment="1">
      <alignment horizontal="right"/>
    </xf>
    <xf numFmtId="0" fontId="8" fillId="0" borderId="0" xfId="0" applyNumberFormat="1" applyFont="1"/>
    <xf numFmtId="11" fontId="8" fillId="0" borderId="0" xfId="0" applyNumberFormat="1" applyFont="1"/>
    <xf numFmtId="0" fontId="11" fillId="0" borderId="0" xfId="0" applyFont="1"/>
    <xf numFmtId="0" fontId="12" fillId="0" borderId="0" xfId="0" applyFont="1" applyBorder="1"/>
    <xf numFmtId="0" fontId="12" fillId="0" borderId="2" xfId="0" applyFont="1" applyBorder="1"/>
    <xf numFmtId="1" fontId="12" fillId="0" borderId="0" xfId="0" applyNumberFormat="1" applyFont="1" applyBorder="1"/>
    <xf numFmtId="164" fontId="12" fillId="0" borderId="0" xfId="0" applyNumberFormat="1" applyFont="1" applyBorder="1"/>
    <xf numFmtId="0" fontId="12" fillId="0" borderId="3" xfId="0" applyFont="1" applyBorder="1"/>
    <xf numFmtId="0" fontId="0" fillId="0" borderId="4" xfId="0" applyNumberFormat="1" applyBorder="1"/>
    <xf numFmtId="0" fontId="0" fillId="0" borderId="4" xfId="0" applyBorder="1"/>
    <xf numFmtId="15" fontId="0" fillId="0" borderId="4" xfId="0" applyNumberFormat="1" applyBorder="1"/>
    <xf numFmtId="164" fontId="0" fillId="0" borderId="4" xfId="0" applyNumberFormat="1" applyBorder="1"/>
    <xf numFmtId="1" fontId="0" fillId="0" borderId="4" xfId="0" applyNumberFormat="1" applyBorder="1"/>
    <xf numFmtId="14" fontId="0" fillId="0" borderId="4" xfId="0" applyNumberFormat="1" applyBorder="1"/>
    <xf numFmtId="165" fontId="0" fillId="0" borderId="4" xfId="0" applyNumberFormat="1" applyBorder="1"/>
    <xf numFmtId="0" fontId="0" fillId="0" borderId="2" xfId="0" applyBorder="1"/>
    <xf numFmtId="165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center"/>
    </xf>
    <xf numFmtId="164" fontId="13" fillId="0" borderId="0" xfId="0" applyNumberFormat="1" applyFont="1" applyBorder="1"/>
    <xf numFmtId="0" fontId="0" fillId="5" borderId="4" xfId="0" applyFont="1" applyFill="1" applyBorder="1"/>
    <xf numFmtId="0" fontId="16" fillId="6" borderId="4" xfId="0" applyFont="1" applyFill="1" applyBorder="1"/>
    <xf numFmtId="164" fontId="7" fillId="0" borderId="4" xfId="0" applyNumberFormat="1" applyFont="1" applyBorder="1"/>
    <xf numFmtId="164" fontId="12" fillId="0" borderId="0" xfId="0" applyNumberFormat="1" applyFont="1" applyAlignment="1"/>
    <xf numFmtId="49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14" xfId="0" applyBorder="1"/>
    <xf numFmtId="0" fontId="1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2" fillId="0" borderId="0" xfId="0" applyNumberFormat="1" applyFont="1" applyBorder="1" applyAlignment="1"/>
    <xf numFmtId="164" fontId="0" fillId="0" borderId="0" xfId="0" applyNumberFormat="1" applyAlignment="1"/>
    <xf numFmtId="0" fontId="13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0" fillId="3" borderId="5" xfId="3736" applyFont="1" applyBorder="1" applyAlignment="1">
      <alignment horizontal="center"/>
    </xf>
    <xf numFmtId="0" fontId="20" fillId="3" borderId="6" xfId="3736" applyFont="1" applyBorder="1" applyAlignment="1">
      <alignment horizontal="center"/>
    </xf>
    <xf numFmtId="0" fontId="19" fillId="2" borderId="5" xfId="3735" applyFont="1" applyBorder="1" applyAlignment="1">
      <alignment horizontal="center"/>
    </xf>
    <xf numFmtId="0" fontId="19" fillId="2" borderId="6" xfId="3735" applyFont="1" applyBorder="1" applyAlignment="1">
      <alignment horizontal="center"/>
    </xf>
    <xf numFmtId="0" fontId="19" fillId="2" borderId="7" xfId="3735" applyFont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18" fillId="4" borderId="5" xfId="3737" applyFont="1" applyBorder="1" applyAlignment="1">
      <alignment horizontal="center"/>
    </xf>
    <xf numFmtId="0" fontId="18" fillId="4" borderId="6" xfId="3737" applyFont="1" applyBorder="1" applyAlignment="1">
      <alignment horizontal="center"/>
    </xf>
    <xf numFmtId="0" fontId="18" fillId="4" borderId="7" xfId="3737" applyFont="1" applyBorder="1" applyAlignment="1"/>
    <xf numFmtId="0" fontId="2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4442">
    <cellStyle name="Bad" xfId="3736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1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7" builtinId="9" hidden="1"/>
    <cellStyle name="Followed Hyperlink" xfId="3829" builtinId="9" hidden="1"/>
    <cellStyle name="Followed Hyperlink" xfId="3831" builtinId="9" hidden="1"/>
    <cellStyle name="Followed Hyperlink" xfId="3833" builtinId="9" hidden="1"/>
    <cellStyle name="Followed Hyperlink" xfId="3835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3947" builtinId="9" hidden="1"/>
    <cellStyle name="Followed Hyperlink" xfId="3949" builtinId="9" hidden="1"/>
    <cellStyle name="Followed Hyperlink" xfId="3951" builtinId="9" hidden="1"/>
    <cellStyle name="Followed Hyperlink" xfId="3953" builtinId="9" hidden="1"/>
    <cellStyle name="Followed Hyperlink" xfId="3955" builtinId="9" hidden="1"/>
    <cellStyle name="Followed Hyperlink" xfId="3957" builtinId="9" hidden="1"/>
    <cellStyle name="Followed Hyperlink" xfId="3959" builtinId="9" hidden="1"/>
    <cellStyle name="Followed Hyperlink" xfId="3961" builtinId="9" hidden="1"/>
    <cellStyle name="Followed Hyperlink" xfId="3963" builtinId="9" hidden="1"/>
    <cellStyle name="Followed Hyperlink" xfId="3965" builtinId="9" hidden="1"/>
    <cellStyle name="Followed Hyperlink" xfId="3967" builtinId="9" hidden="1"/>
    <cellStyle name="Followed Hyperlink" xfId="3969" builtinId="9" hidden="1"/>
    <cellStyle name="Followed Hyperlink" xfId="3971" builtinId="9" hidden="1"/>
    <cellStyle name="Followed Hyperlink" xfId="3973" builtinId="9" hidden="1"/>
    <cellStyle name="Followed Hyperlink" xfId="3975" builtinId="9" hidden="1"/>
    <cellStyle name="Followed Hyperlink" xfId="3977" builtinId="9" hidden="1"/>
    <cellStyle name="Followed Hyperlink" xfId="3979" builtinId="9" hidden="1"/>
    <cellStyle name="Followed Hyperlink" xfId="3981" builtinId="9" hidden="1"/>
    <cellStyle name="Followed Hyperlink" xfId="3983" builtinId="9" hidden="1"/>
    <cellStyle name="Followed Hyperlink" xfId="3985" builtinId="9" hidden="1"/>
    <cellStyle name="Followed Hyperlink" xfId="3987" builtinId="9" hidden="1"/>
    <cellStyle name="Followed Hyperlink" xfId="3989" builtinId="9" hidden="1"/>
    <cellStyle name="Followed Hyperlink" xfId="3991" builtinId="9" hidden="1"/>
    <cellStyle name="Followed Hyperlink" xfId="3993" builtinId="9" hidden="1"/>
    <cellStyle name="Followed Hyperlink" xfId="3995" builtinId="9" hidden="1"/>
    <cellStyle name="Followed Hyperlink" xfId="3997" builtinId="9" hidden="1"/>
    <cellStyle name="Followed Hyperlink" xfId="3999" builtinId="9" hidden="1"/>
    <cellStyle name="Followed Hyperlink" xfId="4001" builtinId="9" hidden="1"/>
    <cellStyle name="Followed Hyperlink" xfId="4003" builtinId="9" hidden="1"/>
    <cellStyle name="Followed Hyperlink" xfId="4005" builtinId="9" hidden="1"/>
    <cellStyle name="Followed Hyperlink" xfId="4007" builtinId="9" hidden="1"/>
    <cellStyle name="Followed Hyperlink" xfId="4009" builtinId="9" hidden="1"/>
    <cellStyle name="Followed Hyperlink" xfId="4011" builtinId="9" hidden="1"/>
    <cellStyle name="Followed Hyperlink" xfId="4013" builtinId="9" hidden="1"/>
    <cellStyle name="Followed Hyperlink" xfId="4015" builtinId="9" hidden="1"/>
    <cellStyle name="Followed Hyperlink" xfId="4017" builtinId="9" hidden="1"/>
    <cellStyle name="Followed Hyperlink" xfId="4019" builtinId="9" hidden="1"/>
    <cellStyle name="Followed Hyperlink" xfId="4021" builtinId="9" hidden="1"/>
    <cellStyle name="Followed Hyperlink" xfId="4023" builtinId="9" hidden="1"/>
    <cellStyle name="Followed Hyperlink" xfId="4025" builtinId="9" hidden="1"/>
    <cellStyle name="Followed Hyperlink" xfId="4027" builtinId="9" hidden="1"/>
    <cellStyle name="Followed Hyperlink" xfId="4029" builtinId="9" hidden="1"/>
    <cellStyle name="Followed Hyperlink" xfId="4031" builtinId="9" hidden="1"/>
    <cellStyle name="Followed Hyperlink" xfId="4033" builtinId="9" hidden="1"/>
    <cellStyle name="Followed Hyperlink" xfId="4035" builtinId="9" hidden="1"/>
    <cellStyle name="Followed Hyperlink" xfId="4037" builtinId="9" hidden="1"/>
    <cellStyle name="Followed Hyperlink" xfId="4039" builtinId="9" hidden="1"/>
    <cellStyle name="Followed Hyperlink" xfId="4041" builtinId="9" hidden="1"/>
    <cellStyle name="Followed Hyperlink" xfId="4043" builtinId="9" hidden="1"/>
    <cellStyle name="Followed Hyperlink" xfId="4045" builtinId="9" hidden="1"/>
    <cellStyle name="Followed Hyperlink" xfId="4047" builtinId="9" hidden="1"/>
    <cellStyle name="Followed Hyperlink" xfId="4049" builtinId="9" hidden="1"/>
    <cellStyle name="Followed Hyperlink" xfId="4051" builtinId="9" hidden="1"/>
    <cellStyle name="Followed Hyperlink" xfId="4053" builtinId="9" hidden="1"/>
    <cellStyle name="Followed Hyperlink" xfId="4055" builtinId="9" hidden="1"/>
    <cellStyle name="Followed Hyperlink" xfId="4057" builtinId="9" hidden="1"/>
    <cellStyle name="Followed Hyperlink" xfId="4059" builtinId="9" hidden="1"/>
    <cellStyle name="Followed Hyperlink" xfId="4061" builtinId="9" hidden="1"/>
    <cellStyle name="Followed Hyperlink" xfId="4063" builtinId="9" hidden="1"/>
    <cellStyle name="Followed Hyperlink" xfId="4065" builtinId="9" hidden="1"/>
    <cellStyle name="Followed Hyperlink" xfId="4067" builtinId="9" hidden="1"/>
    <cellStyle name="Followed Hyperlink" xfId="4069" builtinId="9" hidden="1"/>
    <cellStyle name="Followed Hyperlink" xfId="4071" builtinId="9" hidden="1"/>
    <cellStyle name="Followed Hyperlink" xfId="4073" builtinId="9" hidden="1"/>
    <cellStyle name="Followed Hyperlink" xfId="4075" builtinId="9" hidden="1"/>
    <cellStyle name="Followed Hyperlink" xfId="4077" builtinId="9" hidden="1"/>
    <cellStyle name="Followed Hyperlink" xfId="4079" builtinId="9" hidden="1"/>
    <cellStyle name="Followed Hyperlink" xfId="4081" builtinId="9" hidden="1"/>
    <cellStyle name="Followed Hyperlink" xfId="4083" builtinId="9" hidden="1"/>
    <cellStyle name="Followed Hyperlink" xfId="4085" builtinId="9" hidden="1"/>
    <cellStyle name="Followed Hyperlink" xfId="4087" builtinId="9" hidden="1"/>
    <cellStyle name="Followed Hyperlink" xfId="4089" builtinId="9" hidden="1"/>
    <cellStyle name="Followed Hyperlink" xfId="4091" builtinId="9" hidden="1"/>
    <cellStyle name="Followed Hyperlink" xfId="4093" builtinId="9" hidden="1"/>
    <cellStyle name="Followed Hyperlink" xfId="4095" builtinId="9" hidden="1"/>
    <cellStyle name="Followed Hyperlink" xfId="4097" builtinId="9" hidden="1"/>
    <cellStyle name="Followed Hyperlink" xfId="4099" builtinId="9" hidden="1"/>
    <cellStyle name="Followed Hyperlink" xfId="4101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1" builtinId="9" hidden="1"/>
    <cellStyle name="Followed Hyperlink" xfId="4113" builtinId="9" hidden="1"/>
    <cellStyle name="Followed Hyperlink" xfId="4115" builtinId="9" hidden="1"/>
    <cellStyle name="Followed Hyperlink" xfId="4117" builtinId="9" hidden="1"/>
    <cellStyle name="Followed Hyperlink" xfId="4119" builtinId="9" hidden="1"/>
    <cellStyle name="Followed Hyperlink" xfId="4121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3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1" builtinId="9" hidden="1"/>
    <cellStyle name="Followed Hyperlink" xfId="4143" builtinId="9" hidden="1"/>
    <cellStyle name="Followed Hyperlink" xfId="4145" builtinId="9" hidden="1"/>
    <cellStyle name="Followed Hyperlink" xfId="4147" builtinId="9" hidden="1"/>
    <cellStyle name="Followed Hyperlink" xfId="4149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81" builtinId="9" hidden="1"/>
    <cellStyle name="Followed Hyperlink" xfId="4183" builtinId="9" hidden="1"/>
    <cellStyle name="Followed Hyperlink" xfId="4185" builtinId="9" hidden="1"/>
    <cellStyle name="Followed Hyperlink" xfId="4187" builtinId="9" hidden="1"/>
    <cellStyle name="Followed Hyperlink" xfId="4189" builtinId="9" hidden="1"/>
    <cellStyle name="Followed Hyperlink" xfId="4191" builtinId="9" hidden="1"/>
    <cellStyle name="Followed Hyperlink" xfId="4193" builtinId="9" hidden="1"/>
    <cellStyle name="Followed Hyperlink" xfId="4195" builtinId="9" hidden="1"/>
    <cellStyle name="Followed Hyperlink" xfId="4197" builtinId="9" hidden="1"/>
    <cellStyle name="Followed Hyperlink" xfId="4199" builtinId="9" hidden="1"/>
    <cellStyle name="Followed Hyperlink" xfId="4201" builtinId="9" hidden="1"/>
    <cellStyle name="Followed Hyperlink" xfId="4203" builtinId="9" hidden="1"/>
    <cellStyle name="Followed Hyperlink" xfId="4205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5" builtinId="9" hidden="1"/>
    <cellStyle name="Followed Hyperlink" xfId="4217" builtinId="9" hidden="1"/>
    <cellStyle name="Followed Hyperlink" xfId="4219" builtinId="9" hidden="1"/>
    <cellStyle name="Followed Hyperlink" xfId="4221" builtinId="9" hidden="1"/>
    <cellStyle name="Followed Hyperlink" xfId="4223" builtinId="9" hidden="1"/>
    <cellStyle name="Followed Hyperlink" xfId="4225" builtinId="9" hidden="1"/>
    <cellStyle name="Followed Hyperlink" xfId="4227" builtinId="9" hidden="1"/>
    <cellStyle name="Followed Hyperlink" xfId="4229" builtinId="9" hidden="1"/>
    <cellStyle name="Followed Hyperlink" xfId="4231" builtinId="9" hidden="1"/>
    <cellStyle name="Followed Hyperlink" xfId="4233" builtinId="9" hidden="1"/>
    <cellStyle name="Followed Hyperlink" xfId="4235" builtinId="9" hidden="1"/>
    <cellStyle name="Followed Hyperlink" xfId="4237" builtinId="9" hidden="1"/>
    <cellStyle name="Followed Hyperlink" xfId="4239" builtinId="9" hidden="1"/>
    <cellStyle name="Followed Hyperlink" xfId="4241" builtinId="9" hidden="1"/>
    <cellStyle name="Followed Hyperlink" xfId="4243" builtinId="9" hidden="1"/>
    <cellStyle name="Followed Hyperlink" xfId="4245" builtinId="9" hidden="1"/>
    <cellStyle name="Followed Hyperlink" xfId="4247" builtinId="9" hidden="1"/>
    <cellStyle name="Followed Hyperlink" xfId="4249" builtinId="9" hidden="1"/>
    <cellStyle name="Followed Hyperlink" xfId="4251" builtinId="9" hidden="1"/>
    <cellStyle name="Followed Hyperlink" xfId="4253" builtinId="9" hidden="1"/>
    <cellStyle name="Followed Hyperlink" xfId="4255" builtinId="9" hidden="1"/>
    <cellStyle name="Followed Hyperlink" xfId="4257" builtinId="9" hidden="1"/>
    <cellStyle name="Followed Hyperlink" xfId="4259" builtinId="9" hidden="1"/>
    <cellStyle name="Followed Hyperlink" xfId="4261" builtinId="9" hidden="1"/>
    <cellStyle name="Followed Hyperlink" xfId="4263" builtinId="9" hidden="1"/>
    <cellStyle name="Followed Hyperlink" xfId="4265" builtinId="9" hidden="1"/>
    <cellStyle name="Followed Hyperlink" xfId="4267" builtinId="9" hidden="1"/>
    <cellStyle name="Followed Hyperlink" xfId="4269" builtinId="9" hidden="1"/>
    <cellStyle name="Followed Hyperlink" xfId="4271" builtinId="9" hidden="1"/>
    <cellStyle name="Followed Hyperlink" xfId="4273" builtinId="9" hidden="1"/>
    <cellStyle name="Followed Hyperlink" xfId="4275" builtinId="9" hidden="1"/>
    <cellStyle name="Followed Hyperlink" xfId="4277" builtinId="9" hidden="1"/>
    <cellStyle name="Followed Hyperlink" xfId="4279" builtinId="9" hidden="1"/>
    <cellStyle name="Followed Hyperlink" xfId="4281" builtinId="9" hidden="1"/>
    <cellStyle name="Followed Hyperlink" xfId="4283" builtinId="9" hidden="1"/>
    <cellStyle name="Followed Hyperlink" xfId="4285" builtinId="9" hidden="1"/>
    <cellStyle name="Followed Hyperlink" xfId="4287" builtinId="9" hidden="1"/>
    <cellStyle name="Followed Hyperlink" xfId="4289" builtinId="9" hidden="1"/>
    <cellStyle name="Followed Hyperlink" xfId="4291" builtinId="9" hidden="1"/>
    <cellStyle name="Followed Hyperlink" xfId="4293" builtinId="9" hidden="1"/>
    <cellStyle name="Followed Hyperlink" xfId="4295" builtinId="9" hidden="1"/>
    <cellStyle name="Followed Hyperlink" xfId="4297" builtinId="9" hidden="1"/>
    <cellStyle name="Followed Hyperlink" xfId="4299" builtinId="9" hidden="1"/>
    <cellStyle name="Followed Hyperlink" xfId="4301" builtinId="9" hidden="1"/>
    <cellStyle name="Followed Hyperlink" xfId="4303" builtinId="9" hidden="1"/>
    <cellStyle name="Followed Hyperlink" xfId="4305" builtinId="9" hidden="1"/>
    <cellStyle name="Followed Hyperlink" xfId="4307" builtinId="9" hidden="1"/>
    <cellStyle name="Followed Hyperlink" xfId="4309" builtinId="9" hidden="1"/>
    <cellStyle name="Followed Hyperlink" xfId="4311" builtinId="9" hidden="1"/>
    <cellStyle name="Followed Hyperlink" xfId="4313" builtinId="9" hidden="1"/>
    <cellStyle name="Followed Hyperlink" xfId="4315" builtinId="9" hidden="1"/>
    <cellStyle name="Followed Hyperlink" xfId="4317" builtinId="9" hidden="1"/>
    <cellStyle name="Followed Hyperlink" xfId="4319" builtinId="9" hidden="1"/>
    <cellStyle name="Followed Hyperlink" xfId="4321" builtinId="9" hidden="1"/>
    <cellStyle name="Followed Hyperlink" xfId="4323" builtinId="9" hidden="1"/>
    <cellStyle name="Followed Hyperlink" xfId="4325" builtinId="9" hidden="1"/>
    <cellStyle name="Followed Hyperlink" xfId="4327" builtinId="9" hidden="1"/>
    <cellStyle name="Followed Hyperlink" xfId="4329" builtinId="9" hidden="1"/>
    <cellStyle name="Followed Hyperlink" xfId="4331" builtinId="9" hidden="1"/>
    <cellStyle name="Followed Hyperlink" xfId="4333" builtinId="9" hidden="1"/>
    <cellStyle name="Followed Hyperlink" xfId="4335" builtinId="9" hidden="1"/>
    <cellStyle name="Followed Hyperlink" xfId="4337" builtinId="9" hidden="1"/>
    <cellStyle name="Followed Hyperlink" xfId="4339" builtinId="9" hidden="1"/>
    <cellStyle name="Followed Hyperlink" xfId="4341" builtinId="9" hidden="1"/>
    <cellStyle name="Followed Hyperlink" xfId="4343" builtinId="9" hidden="1"/>
    <cellStyle name="Followed Hyperlink" xfId="4345" builtinId="9" hidden="1"/>
    <cellStyle name="Followed Hyperlink" xfId="4347" builtinId="9" hidden="1"/>
    <cellStyle name="Followed Hyperlink" xfId="4349" builtinId="9" hidden="1"/>
    <cellStyle name="Followed Hyperlink" xfId="4351" builtinId="9" hidden="1"/>
    <cellStyle name="Followed Hyperlink" xfId="4353" builtinId="9" hidden="1"/>
    <cellStyle name="Followed Hyperlink" xfId="4355" builtinId="9" hidden="1"/>
    <cellStyle name="Followed Hyperlink" xfId="4357" builtinId="9" hidden="1"/>
    <cellStyle name="Followed Hyperlink" xfId="4359" builtinId="9" hidden="1"/>
    <cellStyle name="Followed Hyperlink" xfId="4361" builtinId="9" hidden="1"/>
    <cellStyle name="Followed Hyperlink" xfId="4363" builtinId="9" hidden="1"/>
    <cellStyle name="Followed Hyperlink" xfId="4365" builtinId="9" hidden="1"/>
    <cellStyle name="Followed Hyperlink" xfId="4367" builtinId="9" hidden="1"/>
    <cellStyle name="Followed Hyperlink" xfId="4369" builtinId="9" hidden="1"/>
    <cellStyle name="Followed Hyperlink" xfId="4371" builtinId="9" hidden="1"/>
    <cellStyle name="Followed Hyperlink" xfId="4373" builtinId="9" hidden="1"/>
    <cellStyle name="Followed Hyperlink" xfId="4375" builtinId="9" hidden="1"/>
    <cellStyle name="Followed Hyperlink" xfId="4377" builtinId="9" hidden="1"/>
    <cellStyle name="Followed Hyperlink" xfId="4379" builtinId="9" hidden="1"/>
    <cellStyle name="Followed Hyperlink" xfId="4381" builtinId="9" hidden="1"/>
    <cellStyle name="Followed Hyperlink" xfId="4383" builtinId="9" hidden="1"/>
    <cellStyle name="Followed Hyperlink" xfId="4385" builtinId="9" hidden="1"/>
    <cellStyle name="Followed Hyperlink" xfId="4387" builtinId="9" hidden="1"/>
    <cellStyle name="Followed Hyperlink" xfId="4389" builtinId="9" hidden="1"/>
    <cellStyle name="Followed Hyperlink" xfId="4391" builtinId="9" hidden="1"/>
    <cellStyle name="Followed Hyperlink" xfId="4393" builtinId="9" hidden="1"/>
    <cellStyle name="Followed Hyperlink" xfId="4395" builtinId="9" hidden="1"/>
    <cellStyle name="Followed Hyperlink" xfId="4397" builtinId="9" hidden="1"/>
    <cellStyle name="Followed Hyperlink" xfId="4399" builtinId="9" hidden="1"/>
    <cellStyle name="Followed Hyperlink" xfId="4401" builtinId="9" hidden="1"/>
    <cellStyle name="Followed Hyperlink" xfId="4403" builtinId="9" hidden="1"/>
    <cellStyle name="Followed Hyperlink" xfId="4405" builtinId="9" hidden="1"/>
    <cellStyle name="Followed Hyperlink" xfId="4407" builtinId="9" hidden="1"/>
    <cellStyle name="Followed Hyperlink" xfId="4409" builtinId="9" hidden="1"/>
    <cellStyle name="Followed Hyperlink" xfId="4411" builtinId="9" hidden="1"/>
    <cellStyle name="Followed Hyperlink" xfId="4413" builtinId="9" hidden="1"/>
    <cellStyle name="Followed Hyperlink" xfId="4415" builtinId="9" hidden="1"/>
    <cellStyle name="Followed Hyperlink" xfId="4417" builtinId="9" hidden="1"/>
    <cellStyle name="Followed Hyperlink" xfId="4419" builtinId="9" hidden="1"/>
    <cellStyle name="Followed Hyperlink" xfId="4421" builtinId="9" hidden="1"/>
    <cellStyle name="Followed Hyperlink" xfId="4423" builtinId="9" hidden="1"/>
    <cellStyle name="Followed Hyperlink" xfId="4425" builtinId="9" hidden="1"/>
    <cellStyle name="Followed Hyperlink" xfId="4427" builtinId="9" hidden="1"/>
    <cellStyle name="Followed Hyperlink" xfId="4429" builtinId="9" hidden="1"/>
    <cellStyle name="Followed Hyperlink" xfId="4431" builtinId="9" hidden="1"/>
    <cellStyle name="Followed Hyperlink" xfId="4433" builtinId="9" hidden="1"/>
    <cellStyle name="Followed Hyperlink" xfId="4435" builtinId="9" hidden="1"/>
    <cellStyle name="Followed Hyperlink" xfId="4437" builtinId="9" hidden="1"/>
    <cellStyle name="Followed Hyperlink" xfId="4439" builtinId="9" hidden="1"/>
    <cellStyle name="Followed Hyperlink" xfId="4441" builtinId="9" hidden="1"/>
    <cellStyle name="Good" xfId="373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3800" builtinId="8" hidden="1"/>
    <cellStyle name="Hyperlink" xfId="3802" builtinId="8" hidden="1"/>
    <cellStyle name="Hyperlink" xfId="3804" builtinId="8" hidden="1"/>
    <cellStyle name="Hyperlink" xfId="3806" builtinId="8" hidden="1"/>
    <cellStyle name="Hyperlink" xfId="3808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820" builtinId="8" hidden="1"/>
    <cellStyle name="Hyperlink" xfId="3822" builtinId="8" hidden="1"/>
    <cellStyle name="Hyperlink" xfId="3824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3946" builtinId="8" hidden="1"/>
    <cellStyle name="Hyperlink" xfId="3948" builtinId="8" hidden="1"/>
    <cellStyle name="Hyperlink" xfId="3950" builtinId="8" hidden="1"/>
    <cellStyle name="Hyperlink" xfId="3952" builtinId="8" hidden="1"/>
    <cellStyle name="Hyperlink" xfId="3954" builtinId="8" hidden="1"/>
    <cellStyle name="Hyperlink" xfId="3956" builtinId="8" hidden="1"/>
    <cellStyle name="Hyperlink" xfId="3958" builtinId="8" hidden="1"/>
    <cellStyle name="Hyperlink" xfId="3960" builtinId="8" hidden="1"/>
    <cellStyle name="Hyperlink" xfId="3962" builtinId="8" hidden="1"/>
    <cellStyle name="Hyperlink" xfId="3964" builtinId="8" hidden="1"/>
    <cellStyle name="Hyperlink" xfId="3966" builtinId="8" hidden="1"/>
    <cellStyle name="Hyperlink" xfId="3968" builtinId="8" hidden="1"/>
    <cellStyle name="Hyperlink" xfId="3970" builtinId="8" hidden="1"/>
    <cellStyle name="Hyperlink" xfId="3972" builtinId="8" hidden="1"/>
    <cellStyle name="Hyperlink" xfId="3974" builtinId="8" hidden="1"/>
    <cellStyle name="Hyperlink" xfId="3976" builtinId="8" hidden="1"/>
    <cellStyle name="Hyperlink" xfId="3978" builtinId="8" hidden="1"/>
    <cellStyle name="Hyperlink" xfId="3980" builtinId="8" hidden="1"/>
    <cellStyle name="Hyperlink" xfId="3982" builtinId="8" hidden="1"/>
    <cellStyle name="Hyperlink" xfId="3984" builtinId="8" hidden="1"/>
    <cellStyle name="Hyperlink" xfId="3986" builtinId="8" hidden="1"/>
    <cellStyle name="Hyperlink" xfId="3988" builtinId="8" hidden="1"/>
    <cellStyle name="Hyperlink" xfId="3990" builtinId="8" hidden="1"/>
    <cellStyle name="Hyperlink" xfId="3992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4000" builtinId="8" hidden="1"/>
    <cellStyle name="Hyperlink" xfId="4002" builtinId="8" hidden="1"/>
    <cellStyle name="Hyperlink" xfId="4004" builtinId="8" hidden="1"/>
    <cellStyle name="Hyperlink" xfId="4006" builtinId="8" hidden="1"/>
    <cellStyle name="Hyperlink" xfId="4008" builtinId="8" hidden="1"/>
    <cellStyle name="Hyperlink" xfId="4010" builtinId="8" hidden="1"/>
    <cellStyle name="Hyperlink" xfId="4012" builtinId="8" hidden="1"/>
    <cellStyle name="Hyperlink" xfId="4014" builtinId="8" hidden="1"/>
    <cellStyle name="Hyperlink" xfId="4016" builtinId="8" hidden="1"/>
    <cellStyle name="Hyperlink" xfId="4018" builtinId="8" hidden="1"/>
    <cellStyle name="Hyperlink" xfId="4020" builtinId="8" hidden="1"/>
    <cellStyle name="Hyperlink" xfId="4022" builtinId="8" hidden="1"/>
    <cellStyle name="Hyperlink" xfId="4024" builtinId="8" hidden="1"/>
    <cellStyle name="Hyperlink" xfId="4026" builtinId="8" hidden="1"/>
    <cellStyle name="Hyperlink" xfId="4028" builtinId="8" hidden="1"/>
    <cellStyle name="Hyperlink" xfId="4030" builtinId="8" hidden="1"/>
    <cellStyle name="Hyperlink" xfId="4032" builtinId="8" hidden="1"/>
    <cellStyle name="Hyperlink" xfId="4034" builtinId="8" hidden="1"/>
    <cellStyle name="Hyperlink" xfId="4036" builtinId="8" hidden="1"/>
    <cellStyle name="Hyperlink" xfId="4038" builtinId="8" hidden="1"/>
    <cellStyle name="Hyperlink" xfId="4040" builtinId="8" hidden="1"/>
    <cellStyle name="Hyperlink" xfId="4042" builtinId="8" hidden="1"/>
    <cellStyle name="Hyperlink" xfId="4044" builtinId="8" hidden="1"/>
    <cellStyle name="Hyperlink" xfId="4046" builtinId="8" hidden="1"/>
    <cellStyle name="Hyperlink" xfId="4048" builtinId="8" hidden="1"/>
    <cellStyle name="Hyperlink" xfId="4050" builtinId="8" hidden="1"/>
    <cellStyle name="Hyperlink" xfId="4052" builtinId="8" hidden="1"/>
    <cellStyle name="Hyperlink" xfId="4054" builtinId="8" hidden="1"/>
    <cellStyle name="Hyperlink" xfId="4056" builtinId="8" hidden="1"/>
    <cellStyle name="Hyperlink" xfId="4058" builtinId="8" hidden="1"/>
    <cellStyle name="Hyperlink" xfId="4060" builtinId="8" hidden="1"/>
    <cellStyle name="Hyperlink" xfId="4062" builtinId="8" hidden="1"/>
    <cellStyle name="Hyperlink" xfId="4064" builtinId="8" hidden="1"/>
    <cellStyle name="Hyperlink" xfId="4066" builtinId="8" hidden="1"/>
    <cellStyle name="Hyperlink" xfId="4068" builtinId="8" hidden="1"/>
    <cellStyle name="Hyperlink" xfId="4070" builtinId="8" hidden="1"/>
    <cellStyle name="Hyperlink" xfId="4072" builtinId="8" hidden="1"/>
    <cellStyle name="Hyperlink" xfId="4074" builtinId="8" hidden="1"/>
    <cellStyle name="Hyperlink" xfId="4076" builtinId="8" hidden="1"/>
    <cellStyle name="Hyperlink" xfId="4078" builtinId="8" hidden="1"/>
    <cellStyle name="Hyperlink" xfId="4080" builtinId="8" hidden="1"/>
    <cellStyle name="Hyperlink" xfId="4082" builtinId="8" hidden="1"/>
    <cellStyle name="Hyperlink" xfId="4084" builtinId="8" hidden="1"/>
    <cellStyle name="Hyperlink" xfId="4086" builtinId="8" hidden="1"/>
    <cellStyle name="Hyperlink" xfId="4088" builtinId="8" hidden="1"/>
    <cellStyle name="Hyperlink" xfId="4090" builtinId="8" hidden="1"/>
    <cellStyle name="Hyperlink" xfId="4092" builtinId="8" hidden="1"/>
    <cellStyle name="Hyperlink" xfId="4094" builtinId="8" hidden="1"/>
    <cellStyle name="Hyperlink" xfId="4096" builtinId="8" hidden="1"/>
    <cellStyle name="Hyperlink" xfId="4098" builtinId="8" hidden="1"/>
    <cellStyle name="Hyperlink" xfId="4100" builtinId="8" hidden="1"/>
    <cellStyle name="Hyperlink" xfId="4102" builtinId="8" hidden="1"/>
    <cellStyle name="Hyperlink" xfId="4104" builtinId="8" hidden="1"/>
    <cellStyle name="Hyperlink" xfId="4106" builtinId="8" hidden="1"/>
    <cellStyle name="Hyperlink" xfId="4108" builtinId="8" hidden="1"/>
    <cellStyle name="Hyperlink" xfId="4110" builtinId="8" hidden="1"/>
    <cellStyle name="Hyperlink" xfId="4112" builtinId="8" hidden="1"/>
    <cellStyle name="Hyperlink" xfId="4114" builtinId="8" hidden="1"/>
    <cellStyle name="Hyperlink" xfId="4116" builtinId="8" hidden="1"/>
    <cellStyle name="Hyperlink" xfId="4118" builtinId="8" hidden="1"/>
    <cellStyle name="Hyperlink" xfId="4120" builtinId="8" hidden="1"/>
    <cellStyle name="Hyperlink" xfId="4122" builtinId="8" hidden="1"/>
    <cellStyle name="Hyperlink" xfId="4124" builtinId="8" hidden="1"/>
    <cellStyle name="Hyperlink" xfId="4126" builtinId="8" hidden="1"/>
    <cellStyle name="Hyperlink" xfId="4128" builtinId="8" hidden="1"/>
    <cellStyle name="Hyperlink" xfId="4130" builtinId="8" hidden="1"/>
    <cellStyle name="Hyperlink" xfId="4132" builtinId="8" hidden="1"/>
    <cellStyle name="Hyperlink" xfId="4134" builtinId="8" hidden="1"/>
    <cellStyle name="Hyperlink" xfId="4136" builtinId="8" hidden="1"/>
    <cellStyle name="Hyperlink" xfId="4138" builtinId="8" hidden="1"/>
    <cellStyle name="Hyperlink" xfId="4140" builtinId="8" hidden="1"/>
    <cellStyle name="Hyperlink" xfId="4142" builtinId="8" hidden="1"/>
    <cellStyle name="Hyperlink" xfId="4144" builtinId="8" hidden="1"/>
    <cellStyle name="Hyperlink" xfId="4146" builtinId="8" hidden="1"/>
    <cellStyle name="Hyperlink" xfId="4148" builtinId="8" hidden="1"/>
    <cellStyle name="Hyperlink" xfId="4150" builtinId="8" hidden="1"/>
    <cellStyle name="Hyperlink" xfId="4152" builtinId="8" hidden="1"/>
    <cellStyle name="Hyperlink" xfId="4154" builtinId="8" hidden="1"/>
    <cellStyle name="Hyperlink" xfId="4156" builtinId="8" hidden="1"/>
    <cellStyle name="Hyperlink" xfId="4158" builtinId="8" hidden="1"/>
    <cellStyle name="Hyperlink" xfId="4160" builtinId="8" hidden="1"/>
    <cellStyle name="Hyperlink" xfId="4162" builtinId="8" hidden="1"/>
    <cellStyle name="Hyperlink" xfId="4164" builtinId="8" hidden="1"/>
    <cellStyle name="Hyperlink" xfId="4166" builtinId="8" hidden="1"/>
    <cellStyle name="Hyperlink" xfId="4168" builtinId="8" hidden="1"/>
    <cellStyle name="Hyperlink" xfId="4170" builtinId="8" hidden="1"/>
    <cellStyle name="Hyperlink" xfId="4172" builtinId="8" hidden="1"/>
    <cellStyle name="Hyperlink" xfId="4174" builtinId="8" hidden="1"/>
    <cellStyle name="Hyperlink" xfId="4176" builtinId="8" hidden="1"/>
    <cellStyle name="Hyperlink" xfId="4178" builtinId="8" hidden="1"/>
    <cellStyle name="Hyperlink" xfId="4180" builtinId="8" hidden="1"/>
    <cellStyle name="Hyperlink" xfId="4182" builtinId="8" hidden="1"/>
    <cellStyle name="Hyperlink" xfId="4184" builtinId="8" hidden="1"/>
    <cellStyle name="Hyperlink" xfId="4186" builtinId="8" hidden="1"/>
    <cellStyle name="Hyperlink" xfId="4188" builtinId="8" hidden="1"/>
    <cellStyle name="Hyperlink" xfId="4190" builtinId="8" hidden="1"/>
    <cellStyle name="Hyperlink" xfId="4192" builtinId="8" hidden="1"/>
    <cellStyle name="Hyperlink" xfId="4194" builtinId="8" hidden="1"/>
    <cellStyle name="Hyperlink" xfId="4196" builtinId="8" hidden="1"/>
    <cellStyle name="Hyperlink" xfId="4198" builtinId="8" hidden="1"/>
    <cellStyle name="Hyperlink" xfId="4200" builtinId="8" hidden="1"/>
    <cellStyle name="Hyperlink" xfId="4202" builtinId="8" hidden="1"/>
    <cellStyle name="Hyperlink" xfId="4204" builtinId="8" hidden="1"/>
    <cellStyle name="Hyperlink" xfId="4206" builtinId="8" hidden="1"/>
    <cellStyle name="Hyperlink" xfId="4208" builtinId="8" hidden="1"/>
    <cellStyle name="Hyperlink" xfId="4210" builtinId="8" hidden="1"/>
    <cellStyle name="Hyperlink" xfId="4212" builtinId="8" hidden="1"/>
    <cellStyle name="Hyperlink" xfId="4214" builtinId="8" hidden="1"/>
    <cellStyle name="Hyperlink" xfId="4216" builtinId="8" hidden="1"/>
    <cellStyle name="Hyperlink" xfId="4218" builtinId="8" hidden="1"/>
    <cellStyle name="Hyperlink" xfId="4220" builtinId="8" hidden="1"/>
    <cellStyle name="Hyperlink" xfId="4222" builtinId="8" hidden="1"/>
    <cellStyle name="Hyperlink" xfId="4224" builtinId="8" hidden="1"/>
    <cellStyle name="Hyperlink" xfId="4226" builtinId="8" hidden="1"/>
    <cellStyle name="Hyperlink" xfId="4228" builtinId="8" hidden="1"/>
    <cellStyle name="Hyperlink" xfId="4230" builtinId="8" hidden="1"/>
    <cellStyle name="Hyperlink" xfId="4232" builtinId="8" hidden="1"/>
    <cellStyle name="Hyperlink" xfId="4234" builtinId="8" hidden="1"/>
    <cellStyle name="Hyperlink" xfId="4236" builtinId="8" hidden="1"/>
    <cellStyle name="Hyperlink" xfId="4238" builtinId="8" hidden="1"/>
    <cellStyle name="Hyperlink" xfId="4240" builtinId="8" hidden="1"/>
    <cellStyle name="Hyperlink" xfId="4242" builtinId="8" hidden="1"/>
    <cellStyle name="Hyperlink" xfId="4244" builtinId="8" hidden="1"/>
    <cellStyle name="Hyperlink" xfId="4246" builtinId="8" hidden="1"/>
    <cellStyle name="Hyperlink" xfId="4248" builtinId="8" hidden="1"/>
    <cellStyle name="Hyperlink" xfId="4250" builtinId="8" hidden="1"/>
    <cellStyle name="Hyperlink" xfId="4252" builtinId="8" hidden="1"/>
    <cellStyle name="Hyperlink" xfId="4254" builtinId="8" hidden="1"/>
    <cellStyle name="Hyperlink" xfId="4256" builtinId="8" hidden="1"/>
    <cellStyle name="Hyperlink" xfId="4258" builtinId="8" hidden="1"/>
    <cellStyle name="Hyperlink" xfId="4260" builtinId="8" hidden="1"/>
    <cellStyle name="Hyperlink" xfId="4262" builtinId="8" hidden="1"/>
    <cellStyle name="Hyperlink" xfId="4264" builtinId="8" hidden="1"/>
    <cellStyle name="Hyperlink" xfId="4266" builtinId="8" hidden="1"/>
    <cellStyle name="Hyperlink" xfId="4268" builtinId="8" hidden="1"/>
    <cellStyle name="Hyperlink" xfId="4270" builtinId="8" hidden="1"/>
    <cellStyle name="Hyperlink" xfId="4272" builtinId="8" hidden="1"/>
    <cellStyle name="Hyperlink" xfId="4274" builtinId="8" hidden="1"/>
    <cellStyle name="Hyperlink" xfId="4276" builtinId="8" hidden="1"/>
    <cellStyle name="Hyperlink" xfId="4278" builtinId="8" hidden="1"/>
    <cellStyle name="Hyperlink" xfId="4280" builtinId="8" hidden="1"/>
    <cellStyle name="Hyperlink" xfId="4282" builtinId="8" hidden="1"/>
    <cellStyle name="Hyperlink" xfId="4284" builtinId="8" hidden="1"/>
    <cellStyle name="Hyperlink" xfId="4286" builtinId="8" hidden="1"/>
    <cellStyle name="Hyperlink" xfId="4288" builtinId="8" hidden="1"/>
    <cellStyle name="Hyperlink" xfId="4290" builtinId="8" hidden="1"/>
    <cellStyle name="Hyperlink" xfId="4292" builtinId="8" hidden="1"/>
    <cellStyle name="Hyperlink" xfId="4294" builtinId="8" hidden="1"/>
    <cellStyle name="Hyperlink" xfId="4296" builtinId="8" hidden="1"/>
    <cellStyle name="Hyperlink" xfId="4298" builtinId="8" hidden="1"/>
    <cellStyle name="Hyperlink" xfId="4300" builtinId="8" hidden="1"/>
    <cellStyle name="Hyperlink" xfId="4302" builtinId="8" hidden="1"/>
    <cellStyle name="Hyperlink" xfId="4304" builtinId="8" hidden="1"/>
    <cellStyle name="Hyperlink" xfId="4306" builtinId="8" hidden="1"/>
    <cellStyle name="Hyperlink" xfId="4308" builtinId="8" hidden="1"/>
    <cellStyle name="Hyperlink" xfId="4310" builtinId="8" hidden="1"/>
    <cellStyle name="Hyperlink" xfId="4312" builtinId="8" hidden="1"/>
    <cellStyle name="Hyperlink" xfId="4314" builtinId="8" hidden="1"/>
    <cellStyle name="Hyperlink" xfId="4316" builtinId="8" hidden="1"/>
    <cellStyle name="Hyperlink" xfId="4318" builtinId="8" hidden="1"/>
    <cellStyle name="Hyperlink" xfId="4320" builtinId="8" hidden="1"/>
    <cellStyle name="Hyperlink" xfId="4322" builtinId="8" hidden="1"/>
    <cellStyle name="Hyperlink" xfId="4324" builtinId="8" hidden="1"/>
    <cellStyle name="Hyperlink" xfId="4326" builtinId="8" hidden="1"/>
    <cellStyle name="Hyperlink" xfId="4328" builtinId="8" hidden="1"/>
    <cellStyle name="Hyperlink" xfId="4330" builtinId="8" hidden="1"/>
    <cellStyle name="Hyperlink" xfId="4332" builtinId="8" hidden="1"/>
    <cellStyle name="Hyperlink" xfId="4334" builtinId="8" hidden="1"/>
    <cellStyle name="Hyperlink" xfId="4336" builtinId="8" hidden="1"/>
    <cellStyle name="Hyperlink" xfId="4338" builtinId="8" hidden="1"/>
    <cellStyle name="Hyperlink" xfId="4340" builtinId="8" hidden="1"/>
    <cellStyle name="Hyperlink" xfId="4342" builtinId="8" hidden="1"/>
    <cellStyle name="Hyperlink" xfId="4344" builtinId="8" hidden="1"/>
    <cellStyle name="Hyperlink" xfId="4346" builtinId="8" hidden="1"/>
    <cellStyle name="Hyperlink" xfId="4348" builtinId="8" hidden="1"/>
    <cellStyle name="Hyperlink" xfId="4350" builtinId="8" hidden="1"/>
    <cellStyle name="Hyperlink" xfId="4352" builtinId="8" hidden="1"/>
    <cellStyle name="Hyperlink" xfId="4354" builtinId="8" hidden="1"/>
    <cellStyle name="Hyperlink" xfId="4356" builtinId="8" hidden="1"/>
    <cellStyle name="Hyperlink" xfId="4358" builtinId="8" hidden="1"/>
    <cellStyle name="Hyperlink" xfId="4360" builtinId="8" hidden="1"/>
    <cellStyle name="Hyperlink" xfId="4362" builtinId="8" hidden="1"/>
    <cellStyle name="Hyperlink" xfId="4364" builtinId="8" hidden="1"/>
    <cellStyle name="Hyperlink" xfId="4366" builtinId="8" hidden="1"/>
    <cellStyle name="Hyperlink" xfId="4368" builtinId="8" hidden="1"/>
    <cellStyle name="Hyperlink" xfId="4370" builtinId="8" hidden="1"/>
    <cellStyle name="Hyperlink" xfId="4372" builtinId="8" hidden="1"/>
    <cellStyle name="Hyperlink" xfId="4374" builtinId="8" hidden="1"/>
    <cellStyle name="Hyperlink" xfId="4376" builtinId="8" hidden="1"/>
    <cellStyle name="Hyperlink" xfId="4378" builtinId="8" hidden="1"/>
    <cellStyle name="Hyperlink" xfId="4380" builtinId="8" hidden="1"/>
    <cellStyle name="Hyperlink" xfId="4382" builtinId="8" hidden="1"/>
    <cellStyle name="Hyperlink" xfId="4384" builtinId="8" hidden="1"/>
    <cellStyle name="Hyperlink" xfId="4386" builtinId="8" hidden="1"/>
    <cellStyle name="Hyperlink" xfId="4388" builtinId="8" hidden="1"/>
    <cellStyle name="Hyperlink" xfId="4390" builtinId="8" hidden="1"/>
    <cellStyle name="Hyperlink" xfId="4392" builtinId="8" hidden="1"/>
    <cellStyle name="Hyperlink" xfId="4394" builtinId="8" hidden="1"/>
    <cellStyle name="Hyperlink" xfId="4396" builtinId="8" hidden="1"/>
    <cellStyle name="Hyperlink" xfId="4398" builtinId="8" hidden="1"/>
    <cellStyle name="Hyperlink" xfId="4400" builtinId="8" hidden="1"/>
    <cellStyle name="Hyperlink" xfId="4402" builtinId="8" hidden="1"/>
    <cellStyle name="Hyperlink" xfId="4404" builtinId="8" hidden="1"/>
    <cellStyle name="Hyperlink" xfId="4406" builtinId="8" hidden="1"/>
    <cellStyle name="Hyperlink" xfId="4408" builtinId="8" hidden="1"/>
    <cellStyle name="Hyperlink" xfId="4410" builtinId="8" hidden="1"/>
    <cellStyle name="Hyperlink" xfId="4412" builtinId="8" hidden="1"/>
    <cellStyle name="Hyperlink" xfId="4414" builtinId="8" hidden="1"/>
    <cellStyle name="Hyperlink" xfId="4416" builtinId="8" hidden="1"/>
    <cellStyle name="Hyperlink" xfId="4418" builtinId="8" hidden="1"/>
    <cellStyle name="Hyperlink" xfId="4420" builtinId="8" hidden="1"/>
    <cellStyle name="Hyperlink" xfId="4422" builtinId="8" hidden="1"/>
    <cellStyle name="Hyperlink" xfId="4424" builtinId="8" hidden="1"/>
    <cellStyle name="Hyperlink" xfId="4426" builtinId="8" hidden="1"/>
    <cellStyle name="Hyperlink" xfId="4428" builtinId="8" hidden="1"/>
    <cellStyle name="Hyperlink" xfId="4430" builtinId="8" hidden="1"/>
    <cellStyle name="Hyperlink" xfId="4432" builtinId="8" hidden="1"/>
    <cellStyle name="Hyperlink" xfId="4434" builtinId="8" hidden="1"/>
    <cellStyle name="Hyperlink" xfId="4436" builtinId="8" hidden="1"/>
    <cellStyle name="Hyperlink" xfId="4438" builtinId="8" hidden="1"/>
    <cellStyle name="Hyperlink" xfId="4440" builtinId="8" hidden="1"/>
    <cellStyle name="Neutral" xfId="3737" builtinId="28"/>
    <cellStyle name="Normal" xfId="0" builtinId="0"/>
  </cellStyles>
  <dxfs count="5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tabSelected="1" workbookViewId="0">
      <selection activeCell="A3" sqref="A3"/>
    </sheetView>
  </sheetViews>
  <sheetFormatPr baseColWidth="10" defaultRowHeight="15" x14ac:dyDescent="0"/>
  <cols>
    <col min="1" max="3" width="10.83203125" style="20"/>
    <col min="4" max="4" width="10.83203125" style="20" customWidth="1"/>
    <col min="5" max="16384" width="10.83203125" style="20"/>
  </cols>
  <sheetData>
    <row r="1" spans="1:5" s="20" customFormat="1">
      <c r="A1" s="80" t="s">
        <v>7</v>
      </c>
      <c r="B1" s="80" t="s">
        <v>707</v>
      </c>
      <c r="C1" s="80" t="s">
        <v>258</v>
      </c>
      <c r="D1" s="80" t="s">
        <v>259</v>
      </c>
      <c r="E1" s="80" t="s">
        <v>708</v>
      </c>
    </row>
    <row r="2" spans="1:5" s="20" customFormat="1">
      <c r="A2" s="81" t="s">
        <v>345</v>
      </c>
      <c r="B2" s="81">
        <v>703</v>
      </c>
      <c r="C2" s="81">
        <v>12</v>
      </c>
      <c r="D2" s="81">
        <v>52</v>
      </c>
      <c r="E2" s="20" t="s">
        <v>12</v>
      </c>
    </row>
    <row r="3" spans="1:5" s="20" customFormat="1">
      <c r="A3" s="81" t="s">
        <v>346</v>
      </c>
      <c r="B3" s="81">
        <v>785</v>
      </c>
      <c r="C3" s="81">
        <v>4</v>
      </c>
      <c r="D3" s="81">
        <v>28</v>
      </c>
      <c r="E3" s="20" t="s">
        <v>12</v>
      </c>
    </row>
    <row r="4" spans="1:5" s="20" customFormat="1">
      <c r="A4" s="82" t="s">
        <v>347</v>
      </c>
      <c r="B4" s="82">
        <v>1940</v>
      </c>
      <c r="C4" s="82">
        <v>36</v>
      </c>
      <c r="D4" s="82">
        <v>148</v>
      </c>
      <c r="E4" s="20" t="s">
        <v>12</v>
      </c>
    </row>
    <row r="5" spans="1:5" s="20" customFormat="1">
      <c r="A5" s="82" t="s">
        <v>348</v>
      </c>
      <c r="B5" s="82">
        <v>698</v>
      </c>
      <c r="C5" s="81">
        <v>4</v>
      </c>
      <c r="D5" s="82">
        <v>24</v>
      </c>
      <c r="E5" s="20" t="s">
        <v>12</v>
      </c>
    </row>
    <row r="6" spans="1:5" s="20" customFormat="1">
      <c r="A6" s="82" t="s">
        <v>349</v>
      </c>
      <c r="B6" s="82">
        <v>719</v>
      </c>
      <c r="C6" s="82">
        <v>24</v>
      </c>
      <c r="D6" s="82">
        <v>108</v>
      </c>
      <c r="E6" s="20" t="s">
        <v>12</v>
      </c>
    </row>
    <row r="7" spans="1:5" s="20" customFormat="1">
      <c r="A7" s="82" t="s">
        <v>350</v>
      </c>
      <c r="B7" s="82">
        <v>430</v>
      </c>
      <c r="C7" s="81">
        <v>8</v>
      </c>
      <c r="D7" s="82">
        <v>32</v>
      </c>
      <c r="E7" s="20" t="s">
        <v>12</v>
      </c>
    </row>
    <row r="8" spans="1:5" s="20" customFormat="1">
      <c r="A8" s="82" t="s">
        <v>351</v>
      </c>
      <c r="B8" s="82">
        <v>2361</v>
      </c>
      <c r="C8" s="82">
        <v>88</v>
      </c>
      <c r="D8" s="82">
        <v>360</v>
      </c>
      <c r="E8" s="20" t="s">
        <v>12</v>
      </c>
    </row>
    <row r="9" spans="1:5" s="20" customFormat="1">
      <c r="A9" s="82" t="s">
        <v>352</v>
      </c>
      <c r="B9" s="82">
        <v>1022</v>
      </c>
      <c r="C9" s="81">
        <v>16</v>
      </c>
      <c r="D9" s="82">
        <v>76</v>
      </c>
      <c r="E9" s="20" t="s">
        <v>12</v>
      </c>
    </row>
    <row r="10" spans="1:5" s="20" customFormat="1">
      <c r="A10" s="82" t="s">
        <v>353</v>
      </c>
      <c r="B10" s="82">
        <v>975</v>
      </c>
      <c r="C10" s="81">
        <v>36</v>
      </c>
      <c r="D10" s="81">
        <v>148</v>
      </c>
      <c r="E10" s="20" t="s">
        <v>12</v>
      </c>
    </row>
    <row r="11" spans="1:5" s="20" customFormat="1">
      <c r="A11" s="82" t="s">
        <v>354</v>
      </c>
      <c r="B11" s="82">
        <v>604</v>
      </c>
      <c r="C11" s="81">
        <v>8</v>
      </c>
      <c r="D11" s="81">
        <v>44</v>
      </c>
      <c r="E11" s="20" t="s">
        <v>12</v>
      </c>
    </row>
    <row r="12" spans="1:5" s="20" customFormat="1">
      <c r="A12" s="82" t="s">
        <v>355</v>
      </c>
      <c r="B12" s="82">
        <v>1118</v>
      </c>
      <c r="C12" s="81">
        <v>84</v>
      </c>
      <c r="D12" s="81">
        <v>340</v>
      </c>
      <c r="E12" s="20" t="s">
        <v>12</v>
      </c>
    </row>
    <row r="13" spans="1:5" s="20" customFormat="1">
      <c r="A13" s="82" t="s">
        <v>356</v>
      </c>
      <c r="B13" s="82">
        <v>1504</v>
      </c>
      <c r="C13" s="82">
        <v>56</v>
      </c>
      <c r="D13" s="82">
        <v>228</v>
      </c>
      <c r="E13" s="20" t="s">
        <v>12</v>
      </c>
    </row>
    <row r="14" spans="1:5" s="20" customFormat="1">
      <c r="A14" s="82" t="s">
        <v>357</v>
      </c>
      <c r="B14" s="82">
        <v>955</v>
      </c>
      <c r="C14" s="81">
        <v>72</v>
      </c>
      <c r="D14" s="81">
        <v>288</v>
      </c>
      <c r="E14" s="20" t="s">
        <v>12</v>
      </c>
    </row>
    <row r="15" spans="1:5" s="20" customFormat="1">
      <c r="A15" s="82" t="s">
        <v>358</v>
      </c>
      <c r="B15" s="82">
        <v>627</v>
      </c>
      <c r="C15" s="81">
        <v>20</v>
      </c>
      <c r="D15" s="81">
        <v>92</v>
      </c>
      <c r="E15" s="20" t="s">
        <v>12</v>
      </c>
    </row>
    <row r="16" spans="1:5" s="20" customFormat="1">
      <c r="A16" s="82" t="s">
        <v>359</v>
      </c>
      <c r="B16" s="82">
        <v>988</v>
      </c>
      <c r="C16" s="81">
        <v>72</v>
      </c>
      <c r="D16" s="81">
        <v>300</v>
      </c>
      <c r="E16" s="20" t="s">
        <v>12</v>
      </c>
    </row>
    <row r="17" spans="1:5" s="20" customFormat="1">
      <c r="A17" s="82" t="s">
        <v>360</v>
      </c>
      <c r="B17" s="82">
        <v>1227</v>
      </c>
      <c r="C17" s="81">
        <v>44</v>
      </c>
      <c r="D17" s="81">
        <v>184</v>
      </c>
      <c r="E17" s="20" t="s">
        <v>12</v>
      </c>
    </row>
    <row r="18" spans="1:5" s="20" customFormat="1">
      <c r="A18" s="82" t="s">
        <v>361</v>
      </c>
      <c r="B18" s="82">
        <v>1914</v>
      </c>
      <c r="C18" s="81">
        <v>292</v>
      </c>
      <c r="D18" s="81">
        <v>1168</v>
      </c>
      <c r="E18" s="20" t="s">
        <v>12</v>
      </c>
    </row>
    <row r="19" spans="1:5" s="20" customFormat="1">
      <c r="A19" s="82" t="s">
        <v>362</v>
      </c>
      <c r="B19" s="82">
        <v>2865</v>
      </c>
      <c r="C19" s="81">
        <v>216</v>
      </c>
      <c r="D19" s="81">
        <v>872</v>
      </c>
      <c r="E19" s="20" t="s">
        <v>12</v>
      </c>
    </row>
    <row r="20" spans="1:5" s="20" customFormat="1">
      <c r="A20" s="82" t="s">
        <v>363</v>
      </c>
      <c r="B20" s="82">
        <v>1648</v>
      </c>
      <c r="C20" s="81">
        <v>248</v>
      </c>
      <c r="D20" s="81">
        <v>1004</v>
      </c>
      <c r="E20" s="20" t="s">
        <v>12</v>
      </c>
    </row>
    <row r="21" spans="1:5" s="20" customFormat="1">
      <c r="A21" s="82" t="s">
        <v>364</v>
      </c>
      <c r="B21" s="82">
        <v>945</v>
      </c>
      <c r="C21" s="81">
        <v>72</v>
      </c>
      <c r="D21" s="81">
        <v>288</v>
      </c>
      <c r="E21" s="20" t="s">
        <v>12</v>
      </c>
    </row>
    <row r="22" spans="1:5" s="20" customFormat="1">
      <c r="A22" s="82" t="s">
        <v>113</v>
      </c>
      <c r="B22" s="82">
        <v>794</v>
      </c>
      <c r="C22" s="81">
        <v>120</v>
      </c>
      <c r="D22" s="81">
        <v>484</v>
      </c>
      <c r="E22" s="20" t="s">
        <v>12</v>
      </c>
    </row>
    <row r="23" spans="1:5" s="20" customFormat="1">
      <c r="A23" s="82" t="s">
        <v>114</v>
      </c>
      <c r="B23" s="82">
        <v>1045</v>
      </c>
      <c r="C23" s="81">
        <v>76</v>
      </c>
      <c r="D23" s="81">
        <v>316</v>
      </c>
      <c r="E23" s="20" t="s">
        <v>12</v>
      </c>
    </row>
    <row r="24" spans="1:5" s="20" customFormat="1">
      <c r="A24" s="24" t="s">
        <v>41</v>
      </c>
      <c r="B24" s="82">
        <v>1688</v>
      </c>
      <c r="C24" s="82">
        <v>512</v>
      </c>
      <c r="D24" s="82">
        <v>2060</v>
      </c>
      <c r="E24" s="20" t="s">
        <v>12</v>
      </c>
    </row>
    <row r="25" spans="1:5" s="20" customFormat="1">
      <c r="A25" s="24" t="s">
        <v>42</v>
      </c>
      <c r="B25" s="82">
        <v>6943</v>
      </c>
      <c r="C25" s="82">
        <v>1056</v>
      </c>
      <c r="D25" s="82">
        <v>4236</v>
      </c>
      <c r="E25" s="20" t="s">
        <v>12</v>
      </c>
    </row>
    <row r="26" spans="1:5" s="20" customFormat="1">
      <c r="A26" s="24" t="s">
        <v>43</v>
      </c>
      <c r="B26" s="82">
        <v>1258</v>
      </c>
      <c r="C26" s="82">
        <v>380</v>
      </c>
      <c r="D26" s="82">
        <v>1532</v>
      </c>
      <c r="E26" s="20" t="s">
        <v>12</v>
      </c>
    </row>
    <row r="27" spans="1:5" s="20" customFormat="1">
      <c r="A27" s="24" t="s">
        <v>44</v>
      </c>
      <c r="B27" s="82">
        <v>1343</v>
      </c>
      <c r="C27" s="82">
        <v>204</v>
      </c>
      <c r="D27" s="82">
        <v>816</v>
      </c>
      <c r="E27" s="20" t="s">
        <v>12</v>
      </c>
    </row>
    <row r="28" spans="1:5" s="20" customFormat="1">
      <c r="A28" s="24" t="s">
        <v>65</v>
      </c>
      <c r="B28" s="82">
        <v>2182</v>
      </c>
      <c r="C28" s="82">
        <v>664</v>
      </c>
      <c r="D28" s="82">
        <v>2660</v>
      </c>
      <c r="E28" s="20" t="s">
        <v>12</v>
      </c>
    </row>
    <row r="29" spans="1:5" s="20" customFormat="1">
      <c r="A29" s="24" t="s">
        <v>66</v>
      </c>
      <c r="B29" s="82">
        <v>616</v>
      </c>
      <c r="C29" s="82">
        <v>92</v>
      </c>
      <c r="D29" s="82">
        <v>372</v>
      </c>
      <c r="E29" s="20" t="s">
        <v>12</v>
      </c>
    </row>
    <row r="30" spans="1:5" s="20" customFormat="1">
      <c r="A30" s="24" t="s">
        <v>77</v>
      </c>
      <c r="B30" s="82">
        <v>3894</v>
      </c>
      <c r="C30" s="82">
        <v>2376</v>
      </c>
      <c r="D30" s="82">
        <v>9504</v>
      </c>
      <c r="E30" s="20" t="s">
        <v>12</v>
      </c>
    </row>
    <row r="31" spans="1:5" s="20" customFormat="1">
      <c r="A31" s="24" t="s">
        <v>78</v>
      </c>
      <c r="B31" s="82">
        <v>1201</v>
      </c>
      <c r="C31" s="82">
        <v>364</v>
      </c>
      <c r="D31" s="82">
        <v>1464</v>
      </c>
      <c r="E31" s="20" t="s">
        <v>12</v>
      </c>
    </row>
    <row r="32" spans="1:5" s="20" customFormat="1">
      <c r="A32" s="82" t="s">
        <v>82</v>
      </c>
      <c r="B32" s="82">
        <v>2993</v>
      </c>
      <c r="C32" s="81">
        <v>1824</v>
      </c>
      <c r="D32" s="81">
        <v>7304</v>
      </c>
      <c r="E32" s="20" t="s">
        <v>12</v>
      </c>
    </row>
    <row r="33" spans="1:5" s="20" customFormat="1">
      <c r="A33" s="82" t="s">
        <v>83</v>
      </c>
      <c r="B33" s="82">
        <v>1523</v>
      </c>
      <c r="C33" s="81">
        <v>464</v>
      </c>
      <c r="D33" s="81">
        <v>1856</v>
      </c>
      <c r="E33" s="20" t="s">
        <v>12</v>
      </c>
    </row>
    <row r="34" spans="1:5" s="20" customFormat="1">
      <c r="A34" s="82" t="s">
        <v>365</v>
      </c>
      <c r="B34" s="82">
        <v>1310</v>
      </c>
      <c r="C34" s="82">
        <v>68</v>
      </c>
      <c r="D34" s="82">
        <v>140</v>
      </c>
      <c r="E34" s="20" t="s">
        <v>12</v>
      </c>
    </row>
    <row r="35" spans="1:5" s="20" customFormat="1">
      <c r="A35" s="82" t="s">
        <v>366</v>
      </c>
      <c r="B35" s="82">
        <v>1582</v>
      </c>
      <c r="C35" s="82">
        <v>1360</v>
      </c>
      <c r="D35" s="82">
        <v>2724</v>
      </c>
      <c r="E35" s="20" t="s">
        <v>12</v>
      </c>
    </row>
    <row r="36" spans="1:5" s="20" customFormat="1">
      <c r="A36" s="82" t="s">
        <v>367</v>
      </c>
      <c r="B36" s="82">
        <v>1490</v>
      </c>
      <c r="C36" s="82">
        <v>160</v>
      </c>
      <c r="D36" s="82">
        <v>320</v>
      </c>
      <c r="E36" s="20" t="s">
        <v>12</v>
      </c>
    </row>
    <row r="37" spans="1:5" s="20" customFormat="1">
      <c r="A37" s="82" t="s">
        <v>368</v>
      </c>
      <c r="B37" s="82">
        <v>1362</v>
      </c>
      <c r="C37" s="82">
        <v>2344</v>
      </c>
      <c r="D37" s="82">
        <v>4692</v>
      </c>
      <c r="E37" s="20" t="s">
        <v>12</v>
      </c>
    </row>
    <row r="38" spans="1:5" s="20" customFormat="1">
      <c r="A38" s="82" t="s">
        <v>369</v>
      </c>
      <c r="B38" s="82">
        <v>1689</v>
      </c>
      <c r="C38" s="82">
        <v>180</v>
      </c>
      <c r="D38" s="82">
        <v>360</v>
      </c>
      <c r="E38" s="20" t="s">
        <v>12</v>
      </c>
    </row>
    <row r="39" spans="1:5" s="20" customFormat="1">
      <c r="A39" s="82" t="s">
        <v>370</v>
      </c>
      <c r="B39" s="82">
        <v>1182</v>
      </c>
      <c r="C39" s="82">
        <v>2036</v>
      </c>
      <c r="D39" s="82">
        <v>4072</v>
      </c>
      <c r="E39" s="20" t="s">
        <v>12</v>
      </c>
    </row>
    <row r="40" spans="1:5" s="20" customFormat="1">
      <c r="A40" s="82" t="s">
        <v>371</v>
      </c>
      <c r="B40" s="82">
        <v>944</v>
      </c>
      <c r="C40" s="82">
        <v>100</v>
      </c>
      <c r="D40" s="82">
        <v>200</v>
      </c>
      <c r="E40" s="20" t="s">
        <v>12</v>
      </c>
    </row>
    <row r="41" spans="1:5" s="20" customFormat="1">
      <c r="A41" s="82" t="s">
        <v>372</v>
      </c>
      <c r="B41" s="82">
        <v>783</v>
      </c>
      <c r="C41" s="82">
        <v>1348</v>
      </c>
      <c r="D41" s="82">
        <v>2696</v>
      </c>
      <c r="E41" s="20" t="s">
        <v>12</v>
      </c>
    </row>
    <row r="42" spans="1:5" s="20" customFormat="1">
      <c r="A42" s="82" t="s">
        <v>373</v>
      </c>
      <c r="B42" s="82">
        <v>439</v>
      </c>
      <c r="C42" s="81">
        <v>92</v>
      </c>
      <c r="D42" s="81">
        <v>188</v>
      </c>
      <c r="E42" s="20" t="s">
        <v>12</v>
      </c>
    </row>
    <row r="43" spans="1:5" s="20" customFormat="1">
      <c r="A43" s="82" t="s">
        <v>374</v>
      </c>
      <c r="B43" s="82">
        <v>1001</v>
      </c>
      <c r="C43" s="81">
        <v>3448</v>
      </c>
      <c r="D43" s="81">
        <v>6900</v>
      </c>
      <c r="E43" s="20" t="s">
        <v>12</v>
      </c>
    </row>
    <row r="44" spans="1:5" s="20" customFormat="1">
      <c r="A44" s="82" t="s">
        <v>375</v>
      </c>
      <c r="B44" s="82">
        <v>663</v>
      </c>
      <c r="C44" s="81">
        <v>140</v>
      </c>
      <c r="D44" s="81">
        <v>284</v>
      </c>
      <c r="E44" s="20" t="s">
        <v>12</v>
      </c>
    </row>
    <row r="45" spans="1:5" s="20" customFormat="1">
      <c r="A45" s="82" t="s">
        <v>376</v>
      </c>
      <c r="B45" s="82">
        <v>535</v>
      </c>
      <c r="C45" s="81">
        <v>1840</v>
      </c>
      <c r="D45" s="81">
        <v>3684</v>
      </c>
      <c r="E45" s="20" t="s">
        <v>12</v>
      </c>
    </row>
    <row r="46" spans="1:5" s="20" customFormat="1">
      <c r="A46" s="82" t="s">
        <v>377</v>
      </c>
      <c r="B46" s="82">
        <v>2336</v>
      </c>
      <c r="C46" s="81">
        <v>500</v>
      </c>
      <c r="D46" s="81">
        <v>1004</v>
      </c>
      <c r="E46" s="20" t="s">
        <v>12</v>
      </c>
    </row>
    <row r="47" spans="1:5" s="20" customFormat="1">
      <c r="A47" s="82" t="s">
        <v>378</v>
      </c>
      <c r="B47" s="82">
        <v>1506</v>
      </c>
      <c r="C47" s="81">
        <v>5188</v>
      </c>
      <c r="D47" s="81">
        <v>10380</v>
      </c>
      <c r="E47" s="20" t="s">
        <v>12</v>
      </c>
    </row>
    <row r="48" spans="1:5" s="20" customFormat="1">
      <c r="A48" s="82" t="s">
        <v>379</v>
      </c>
      <c r="B48" s="82">
        <v>1400</v>
      </c>
      <c r="C48" s="81">
        <v>308</v>
      </c>
      <c r="D48" s="81">
        <v>620</v>
      </c>
      <c r="E48" s="20" t="s">
        <v>12</v>
      </c>
    </row>
    <row r="49" spans="1:5" s="20" customFormat="1">
      <c r="A49" s="82" t="s">
        <v>380</v>
      </c>
      <c r="B49" s="82">
        <v>982</v>
      </c>
      <c r="C49" s="81">
        <v>6972</v>
      </c>
      <c r="D49" s="81">
        <v>13948</v>
      </c>
      <c r="E49" s="20" t="s">
        <v>12</v>
      </c>
    </row>
    <row r="50" spans="1:5" s="20" customFormat="1">
      <c r="A50" s="82" t="s">
        <v>381</v>
      </c>
      <c r="B50" s="82">
        <v>605</v>
      </c>
      <c r="C50" s="81">
        <v>132</v>
      </c>
      <c r="D50" s="81">
        <v>268</v>
      </c>
      <c r="E50" s="20" t="s">
        <v>12</v>
      </c>
    </row>
    <row r="51" spans="1:5" s="20" customFormat="1">
      <c r="A51" s="82" t="s">
        <v>382</v>
      </c>
      <c r="B51" s="82">
        <v>954</v>
      </c>
      <c r="C51" s="81">
        <v>6772</v>
      </c>
      <c r="D51" s="81">
        <v>13548</v>
      </c>
      <c r="E51" s="20" t="s">
        <v>12</v>
      </c>
    </row>
    <row r="52" spans="1:5" s="20" customFormat="1">
      <c r="A52" s="82" t="s">
        <v>120</v>
      </c>
      <c r="B52" s="82">
        <v>755</v>
      </c>
      <c r="C52" s="82">
        <v>164</v>
      </c>
      <c r="D52" s="82">
        <v>332</v>
      </c>
      <c r="E52" s="20" t="s">
        <v>12</v>
      </c>
    </row>
    <row r="53" spans="1:5" s="20" customFormat="1">
      <c r="A53" s="82" t="s">
        <v>121</v>
      </c>
      <c r="B53" s="82">
        <v>1846</v>
      </c>
      <c r="C53" s="82">
        <v>13108</v>
      </c>
      <c r="D53" s="82">
        <v>26220</v>
      </c>
      <c r="E53" s="20" t="s">
        <v>12</v>
      </c>
    </row>
    <row r="54" spans="1:5" s="20" customFormat="1">
      <c r="A54" s="24" t="s">
        <v>47</v>
      </c>
      <c r="B54" s="82">
        <v>4401</v>
      </c>
      <c r="C54" s="82">
        <v>1952</v>
      </c>
      <c r="D54" s="82">
        <v>3904</v>
      </c>
      <c r="E54" s="20" t="s">
        <v>12</v>
      </c>
    </row>
    <row r="55" spans="1:5" s="20" customFormat="1">
      <c r="A55" s="24" t="s">
        <v>48</v>
      </c>
      <c r="B55" s="82">
        <v>1417</v>
      </c>
      <c r="C55" s="82">
        <v>20124</v>
      </c>
      <c r="D55" s="82">
        <v>40252</v>
      </c>
      <c r="E55" s="20" t="s">
        <v>12</v>
      </c>
    </row>
    <row r="56" spans="1:5" s="20" customFormat="1">
      <c r="A56" s="82" t="s">
        <v>84</v>
      </c>
      <c r="B56" s="82">
        <v>661</v>
      </c>
      <c r="C56" s="82">
        <v>292</v>
      </c>
      <c r="D56" s="82">
        <v>584</v>
      </c>
      <c r="E56" s="20" t="s">
        <v>12</v>
      </c>
    </row>
    <row r="57" spans="1:5" s="20" customFormat="1">
      <c r="A57" s="82" t="s">
        <v>85</v>
      </c>
      <c r="B57" s="82">
        <v>782</v>
      </c>
      <c r="C57" s="82">
        <v>11104</v>
      </c>
      <c r="D57" s="82">
        <v>22212</v>
      </c>
      <c r="E57" s="20" t="s">
        <v>12</v>
      </c>
    </row>
    <row r="58" spans="1:5" s="20" customFormat="1">
      <c r="A58" s="82" t="s">
        <v>93</v>
      </c>
      <c r="B58" s="82">
        <v>1571</v>
      </c>
      <c r="C58" s="82">
        <v>696</v>
      </c>
      <c r="D58" s="82">
        <v>1392</v>
      </c>
      <c r="E58" s="20" t="s">
        <v>12</v>
      </c>
    </row>
    <row r="59" spans="1:5" s="20" customFormat="1">
      <c r="A59" s="82" t="s">
        <v>94</v>
      </c>
      <c r="B59" s="82">
        <v>712</v>
      </c>
      <c r="C59" s="82">
        <v>10112</v>
      </c>
      <c r="D59" s="82">
        <v>20224</v>
      </c>
      <c r="E59" s="20" t="s">
        <v>12</v>
      </c>
    </row>
    <row r="60" spans="1:5" s="20" customFormat="1">
      <c r="A60" s="82" t="s">
        <v>96</v>
      </c>
      <c r="B60" s="82">
        <v>985</v>
      </c>
      <c r="C60" s="82">
        <v>872</v>
      </c>
      <c r="D60" s="82">
        <v>1748</v>
      </c>
      <c r="E60" s="20" t="s">
        <v>12</v>
      </c>
    </row>
    <row r="61" spans="1:5" s="20" customFormat="1">
      <c r="A61" s="82" t="s">
        <v>97</v>
      </c>
      <c r="B61" s="82">
        <v>878</v>
      </c>
      <c r="C61" s="82">
        <v>24940</v>
      </c>
      <c r="D61" s="82">
        <v>49884</v>
      </c>
      <c r="E61" s="20" t="s">
        <v>12</v>
      </c>
    </row>
    <row r="62" spans="1:5" s="20" customFormat="1">
      <c r="A62" s="24" t="s">
        <v>34</v>
      </c>
      <c r="B62" s="82">
        <v>635</v>
      </c>
      <c r="C62" s="82">
        <v>560</v>
      </c>
      <c r="D62" s="82">
        <v>1124</v>
      </c>
      <c r="E62" s="20" t="s">
        <v>12</v>
      </c>
    </row>
    <row r="63" spans="1:5" s="20" customFormat="1">
      <c r="A63" s="24" t="s">
        <v>35</v>
      </c>
      <c r="B63" s="82">
        <v>1728</v>
      </c>
      <c r="C63" s="82">
        <v>49088</v>
      </c>
      <c r="D63" s="82">
        <v>98180</v>
      </c>
      <c r="E63" s="20" t="s">
        <v>12</v>
      </c>
    </row>
    <row r="64" spans="1:5" s="20" customFormat="1">
      <c r="A64" s="82" t="s">
        <v>383</v>
      </c>
      <c r="B64" s="82">
        <v>664</v>
      </c>
      <c r="C64" s="82">
        <v>19452</v>
      </c>
      <c r="D64" s="82">
        <v>19452</v>
      </c>
      <c r="E64" s="20" t="s">
        <v>12</v>
      </c>
    </row>
    <row r="65" spans="1:5" s="20" customFormat="1">
      <c r="A65" s="82" t="s">
        <v>384</v>
      </c>
      <c r="B65" s="82">
        <v>1754</v>
      </c>
      <c r="C65" s="82">
        <v>5708</v>
      </c>
      <c r="D65" s="82">
        <v>5708</v>
      </c>
      <c r="E65" s="20" t="s">
        <v>12</v>
      </c>
    </row>
    <row r="66" spans="1:5" s="20" customFormat="1">
      <c r="A66" s="82" t="s">
        <v>385</v>
      </c>
      <c r="B66" s="82">
        <v>1856</v>
      </c>
      <c r="C66" s="82">
        <v>48332</v>
      </c>
      <c r="D66" s="82">
        <v>48332</v>
      </c>
      <c r="E66" s="20" t="s">
        <v>12</v>
      </c>
    </row>
    <row r="67" spans="1:5" s="20" customFormat="1">
      <c r="A67" s="82" t="s">
        <v>386</v>
      </c>
      <c r="B67" s="82">
        <v>867</v>
      </c>
      <c r="C67" s="82">
        <v>5644</v>
      </c>
      <c r="D67" s="82">
        <v>5644</v>
      </c>
      <c r="E67" s="20" t="s">
        <v>12</v>
      </c>
    </row>
    <row r="68" spans="1:5" s="20" customFormat="1">
      <c r="A68" s="82" t="s">
        <v>387</v>
      </c>
      <c r="B68" s="82">
        <v>794</v>
      </c>
      <c r="C68" s="82">
        <v>41352</v>
      </c>
      <c r="D68" s="82">
        <v>41352</v>
      </c>
      <c r="E68" s="20" t="s">
        <v>12</v>
      </c>
    </row>
    <row r="69" spans="1:5" s="20" customFormat="1">
      <c r="A69" s="82" t="s">
        <v>388</v>
      </c>
      <c r="B69" s="82">
        <v>1169</v>
      </c>
      <c r="C69" s="82">
        <v>7608</v>
      </c>
      <c r="D69" s="82">
        <v>7608</v>
      </c>
      <c r="E69" s="20" t="s">
        <v>12</v>
      </c>
    </row>
    <row r="70" spans="1:5" s="20" customFormat="1">
      <c r="A70" s="82" t="s">
        <v>389</v>
      </c>
      <c r="B70" s="82">
        <v>1041</v>
      </c>
      <c r="C70" s="82">
        <v>54216</v>
      </c>
      <c r="D70" s="82">
        <v>54216</v>
      </c>
      <c r="E70" s="20" t="s">
        <v>12</v>
      </c>
    </row>
    <row r="71" spans="1:5" s="20" customFormat="1">
      <c r="A71" s="82" t="s">
        <v>390</v>
      </c>
      <c r="B71" s="82">
        <v>4577</v>
      </c>
      <c r="C71" s="82">
        <v>268180</v>
      </c>
      <c r="D71" s="82">
        <v>268180</v>
      </c>
      <c r="E71" s="20" t="s">
        <v>12</v>
      </c>
    </row>
    <row r="72" spans="1:5" s="20" customFormat="1">
      <c r="A72" s="82" t="s">
        <v>391</v>
      </c>
      <c r="B72" s="82">
        <v>661</v>
      </c>
      <c r="C72" s="82">
        <v>4300</v>
      </c>
      <c r="D72" s="82">
        <v>4300</v>
      </c>
      <c r="E72" s="20" t="s">
        <v>12</v>
      </c>
    </row>
    <row r="73" spans="1:5" s="20" customFormat="1">
      <c r="A73" s="82" t="s">
        <v>392</v>
      </c>
      <c r="B73" s="82">
        <v>1466</v>
      </c>
      <c r="C73" s="82">
        <v>76352</v>
      </c>
      <c r="D73" s="82">
        <v>76352</v>
      </c>
      <c r="E73" s="20" t="s">
        <v>12</v>
      </c>
    </row>
    <row r="74" spans="1:5" s="20" customFormat="1">
      <c r="A74" s="82" t="s">
        <v>393</v>
      </c>
      <c r="B74" s="82">
        <v>2617</v>
      </c>
      <c r="C74" s="81">
        <v>34072</v>
      </c>
      <c r="D74" s="81">
        <v>34072</v>
      </c>
      <c r="E74" s="20" t="s">
        <v>12</v>
      </c>
    </row>
    <row r="75" spans="1:5" s="20" customFormat="1">
      <c r="A75" s="82" t="s">
        <v>394</v>
      </c>
      <c r="B75" s="82">
        <v>2907</v>
      </c>
      <c r="C75" s="81">
        <v>302812</v>
      </c>
      <c r="D75" s="81">
        <v>302812</v>
      </c>
      <c r="E75" s="20" t="s">
        <v>12</v>
      </c>
    </row>
    <row r="76" spans="1:5" s="20" customFormat="1">
      <c r="A76" s="82" t="s">
        <v>395</v>
      </c>
      <c r="B76" s="82">
        <v>884</v>
      </c>
      <c r="C76" s="81">
        <v>51796</v>
      </c>
      <c r="D76" s="81">
        <v>51796</v>
      </c>
      <c r="E76" s="20" t="s">
        <v>12</v>
      </c>
    </row>
    <row r="77" spans="1:5" s="20" customFormat="1">
      <c r="A77" s="82" t="s">
        <v>396</v>
      </c>
      <c r="B77" s="82">
        <v>890</v>
      </c>
      <c r="C77" s="81">
        <v>52148</v>
      </c>
      <c r="D77" s="81">
        <v>52148</v>
      </c>
      <c r="E77" s="20" t="s">
        <v>12</v>
      </c>
    </row>
    <row r="78" spans="1:5" s="20" customFormat="1">
      <c r="A78" s="82" t="s">
        <v>397</v>
      </c>
      <c r="B78" s="82">
        <v>1986</v>
      </c>
      <c r="C78" s="81">
        <v>56</v>
      </c>
      <c r="D78" s="81">
        <v>224</v>
      </c>
      <c r="E78" s="20" t="s">
        <v>12</v>
      </c>
    </row>
    <row r="79" spans="1:5" s="20" customFormat="1">
      <c r="A79" s="82" t="s">
        <v>398</v>
      </c>
      <c r="B79" s="82">
        <v>825</v>
      </c>
      <c r="C79" s="81">
        <v>48336</v>
      </c>
      <c r="D79" s="81">
        <v>48336</v>
      </c>
      <c r="E79" s="20" t="s">
        <v>12</v>
      </c>
    </row>
    <row r="80" spans="1:5" s="20" customFormat="1">
      <c r="A80" s="82" t="s">
        <v>399</v>
      </c>
      <c r="B80" s="82">
        <v>476</v>
      </c>
      <c r="C80" s="81">
        <v>27888</v>
      </c>
      <c r="D80" s="81">
        <v>27888</v>
      </c>
      <c r="E80" s="20" t="s">
        <v>12</v>
      </c>
    </row>
    <row r="81" spans="1:5" s="20" customFormat="1">
      <c r="A81" s="82" t="s">
        <v>400</v>
      </c>
      <c r="B81" s="82">
        <v>889</v>
      </c>
      <c r="C81" s="81">
        <v>104176</v>
      </c>
      <c r="D81" s="81">
        <v>104176</v>
      </c>
      <c r="E81" s="20" t="s">
        <v>12</v>
      </c>
    </row>
    <row r="82" spans="1:5" s="20" customFormat="1">
      <c r="A82" s="82" t="s">
        <v>401</v>
      </c>
      <c r="B82" s="82">
        <v>1651</v>
      </c>
      <c r="C82" s="81">
        <v>193476</v>
      </c>
      <c r="D82" s="81">
        <v>193476</v>
      </c>
      <c r="E82" s="20" t="s">
        <v>12</v>
      </c>
    </row>
    <row r="83" spans="1:5" s="20" customFormat="1">
      <c r="A83" s="82" t="s">
        <v>402</v>
      </c>
      <c r="B83" s="82">
        <v>1637</v>
      </c>
      <c r="C83" s="82">
        <v>191832</v>
      </c>
      <c r="D83" s="82">
        <v>191832</v>
      </c>
      <c r="E83" s="20" t="s">
        <v>12</v>
      </c>
    </row>
    <row r="84" spans="1:5" s="20" customFormat="1">
      <c r="A84" s="82" t="s">
        <v>403</v>
      </c>
      <c r="B84" s="82">
        <v>727</v>
      </c>
      <c r="C84" s="82">
        <v>85192</v>
      </c>
      <c r="D84" s="82">
        <v>85192</v>
      </c>
      <c r="E84" s="20" t="s">
        <v>12</v>
      </c>
    </row>
    <row r="85" spans="1:5" s="20" customFormat="1">
      <c r="A85" s="82" t="s">
        <v>404</v>
      </c>
      <c r="B85" s="82">
        <v>1725</v>
      </c>
      <c r="C85" s="81">
        <v>202148</v>
      </c>
      <c r="D85" s="81">
        <v>202148</v>
      </c>
      <c r="E85" s="20" t="s">
        <v>12</v>
      </c>
    </row>
    <row r="86" spans="1:5" s="20" customFormat="1">
      <c r="A86" s="82" t="s">
        <v>405</v>
      </c>
      <c r="B86" s="82">
        <v>1177</v>
      </c>
      <c r="C86" s="81">
        <v>137928</v>
      </c>
      <c r="D86" s="81">
        <v>137928</v>
      </c>
      <c r="E86" s="20" t="s">
        <v>12</v>
      </c>
    </row>
    <row r="87" spans="1:5" s="20" customFormat="1">
      <c r="A87" s="82" t="s">
        <v>341</v>
      </c>
      <c r="B87" s="82">
        <v>945</v>
      </c>
      <c r="C87" s="82">
        <v>442968</v>
      </c>
      <c r="D87" s="82">
        <v>442968</v>
      </c>
      <c r="E87" s="20" t="s">
        <v>12</v>
      </c>
    </row>
    <row r="88" spans="1:5" s="20" customFormat="1">
      <c r="A88" s="82" t="s">
        <v>342</v>
      </c>
      <c r="B88" s="82">
        <v>825</v>
      </c>
      <c r="C88" s="82">
        <v>386716</v>
      </c>
      <c r="D88" s="82">
        <v>386716</v>
      </c>
      <c r="E88" s="20" t="s">
        <v>12</v>
      </c>
    </row>
    <row r="89" spans="1:5" s="20" customFormat="1">
      <c r="A89" s="82" t="s">
        <v>31</v>
      </c>
      <c r="B89" s="82">
        <v>995</v>
      </c>
      <c r="C89" s="81">
        <v>466404</v>
      </c>
      <c r="D89" s="81">
        <v>466404</v>
      </c>
      <c r="E89" s="20" t="s">
        <v>12</v>
      </c>
    </row>
    <row r="90" spans="1:5" s="20" customFormat="1">
      <c r="A90" s="82" t="s">
        <v>112</v>
      </c>
      <c r="B90" s="82">
        <v>375</v>
      </c>
      <c r="C90" s="81">
        <v>175780</v>
      </c>
      <c r="D90" s="81">
        <v>175780</v>
      </c>
      <c r="E90" s="20" t="s">
        <v>12</v>
      </c>
    </row>
    <row r="91" spans="1:5" s="20" customFormat="1">
      <c r="A91" s="82" t="s">
        <v>118</v>
      </c>
      <c r="B91" s="82">
        <v>1039</v>
      </c>
      <c r="C91" s="82">
        <v>243512</v>
      </c>
      <c r="D91" s="82">
        <v>243512</v>
      </c>
      <c r="E91" s="20" t="s">
        <v>12</v>
      </c>
    </row>
    <row r="92" spans="1:5" s="20" customFormat="1">
      <c r="A92" s="82" t="s">
        <v>119</v>
      </c>
      <c r="B92" s="82">
        <v>913</v>
      </c>
      <c r="C92" s="82">
        <v>213984</v>
      </c>
      <c r="D92" s="82">
        <v>213984</v>
      </c>
      <c r="E92" s="20" t="s">
        <v>12</v>
      </c>
    </row>
    <row r="93" spans="1:5" s="20" customFormat="1">
      <c r="A93" s="82" t="s">
        <v>125</v>
      </c>
      <c r="B93" s="82">
        <v>2243</v>
      </c>
      <c r="C93" s="82">
        <v>1051404</v>
      </c>
      <c r="D93" s="82">
        <v>1051404</v>
      </c>
      <c r="E93" s="20" t="s">
        <v>12</v>
      </c>
    </row>
    <row r="94" spans="1:5" s="20" customFormat="1">
      <c r="A94" s="82" t="s">
        <v>126</v>
      </c>
      <c r="B94" s="82">
        <v>1854</v>
      </c>
      <c r="C94" s="82">
        <v>869060</v>
      </c>
      <c r="D94" s="82">
        <v>869060</v>
      </c>
      <c r="E94" s="20" t="s">
        <v>12</v>
      </c>
    </row>
    <row r="95" spans="1:5" s="20" customFormat="1">
      <c r="A95" s="82" t="s">
        <v>130</v>
      </c>
      <c r="B95" s="82">
        <v>912</v>
      </c>
      <c r="C95" s="82">
        <v>427500</v>
      </c>
      <c r="D95" s="82">
        <v>427500</v>
      </c>
      <c r="E95" s="20" t="s">
        <v>12</v>
      </c>
    </row>
    <row r="96" spans="1:5" s="20" customFormat="1">
      <c r="A96" s="82" t="s">
        <v>131</v>
      </c>
      <c r="B96" s="82">
        <v>820</v>
      </c>
      <c r="C96" s="82">
        <v>384372</v>
      </c>
      <c r="D96" s="82">
        <v>384372</v>
      </c>
      <c r="E96" s="20" t="s">
        <v>12</v>
      </c>
    </row>
    <row r="97" spans="1:5" s="20" customFormat="1">
      <c r="A97" s="82" t="s">
        <v>39</v>
      </c>
      <c r="B97" s="82">
        <v>571</v>
      </c>
      <c r="C97" s="82">
        <v>267656</v>
      </c>
      <c r="D97" s="82">
        <v>267656</v>
      </c>
      <c r="E97" s="20" t="s">
        <v>12</v>
      </c>
    </row>
    <row r="98" spans="1:5" s="20" customFormat="1">
      <c r="A98" s="82" t="s">
        <v>40</v>
      </c>
      <c r="B98" s="82">
        <v>707</v>
      </c>
      <c r="C98" s="82">
        <v>331404</v>
      </c>
      <c r="D98" s="82">
        <v>331404</v>
      </c>
      <c r="E98" s="20" t="s">
        <v>12</v>
      </c>
    </row>
    <row r="99" spans="1:5" s="20" customFormat="1">
      <c r="A99" s="82" t="s">
        <v>45</v>
      </c>
      <c r="B99" s="82">
        <v>3788</v>
      </c>
      <c r="C99" s="82">
        <v>789164</v>
      </c>
      <c r="D99" s="82">
        <v>789164</v>
      </c>
      <c r="E99" s="20" t="s">
        <v>12</v>
      </c>
    </row>
    <row r="100" spans="1:5" s="20" customFormat="1">
      <c r="A100" s="82" t="s">
        <v>46</v>
      </c>
      <c r="B100" s="82">
        <v>2985</v>
      </c>
      <c r="C100" s="82">
        <v>4975000</v>
      </c>
      <c r="D100" s="82">
        <v>4975000</v>
      </c>
      <c r="E100" s="20" t="s">
        <v>12</v>
      </c>
    </row>
    <row r="101" spans="1:5" s="20" customFormat="1">
      <c r="A101" s="82" t="s">
        <v>49</v>
      </c>
      <c r="B101" s="82">
        <v>2254</v>
      </c>
      <c r="C101" s="82">
        <v>469580</v>
      </c>
      <c r="D101" s="82">
        <v>469580</v>
      </c>
      <c r="E101" s="20" t="s">
        <v>12</v>
      </c>
    </row>
    <row r="102" spans="1:5" s="20" customFormat="1">
      <c r="A102" s="82" t="s">
        <v>50</v>
      </c>
      <c r="B102" s="82">
        <v>1106</v>
      </c>
      <c r="C102" s="82">
        <v>1843332</v>
      </c>
      <c r="D102" s="82">
        <v>1843332</v>
      </c>
      <c r="E102" s="20" t="s">
        <v>12</v>
      </c>
    </row>
    <row r="103" spans="1:5" s="20" customFormat="1">
      <c r="A103" s="82" t="s">
        <v>57</v>
      </c>
      <c r="B103" s="82">
        <v>283</v>
      </c>
      <c r="C103" s="81">
        <v>8</v>
      </c>
      <c r="D103" s="81">
        <v>32</v>
      </c>
      <c r="E103" s="20" t="s">
        <v>12</v>
      </c>
    </row>
    <row r="104" spans="1:5" s="20" customFormat="1">
      <c r="A104" s="82" t="s">
        <v>86</v>
      </c>
      <c r="B104" s="82">
        <v>1392</v>
      </c>
      <c r="C104" s="82">
        <v>153528</v>
      </c>
      <c r="D104" s="82">
        <v>153528</v>
      </c>
      <c r="E104" s="20" t="s">
        <v>12</v>
      </c>
    </row>
    <row r="105" spans="1:5" s="20" customFormat="1">
      <c r="A105" s="82" t="s">
        <v>87</v>
      </c>
      <c r="B105" s="82">
        <v>1199</v>
      </c>
      <c r="C105" s="82">
        <v>2115880</v>
      </c>
      <c r="D105" s="82">
        <v>2115880</v>
      </c>
      <c r="E105" s="20" t="s">
        <v>12</v>
      </c>
    </row>
    <row r="106" spans="1:5" s="20" customFormat="1">
      <c r="A106" s="82" t="s">
        <v>32</v>
      </c>
      <c r="B106" s="82">
        <v>546</v>
      </c>
      <c r="C106" s="82">
        <v>120440</v>
      </c>
      <c r="D106" s="82">
        <v>120440</v>
      </c>
      <c r="E106" s="20" t="s">
        <v>12</v>
      </c>
    </row>
    <row r="107" spans="1:5" s="20" customFormat="1">
      <c r="A107" s="82" t="s">
        <v>33</v>
      </c>
      <c r="B107" s="82">
        <v>491</v>
      </c>
      <c r="C107" s="82">
        <v>1732940</v>
      </c>
      <c r="D107" s="82">
        <v>1732940</v>
      </c>
      <c r="E107" s="20" t="s">
        <v>12</v>
      </c>
    </row>
    <row r="108" spans="1:5" s="20" customFormat="1">
      <c r="A108" s="82" t="s">
        <v>91</v>
      </c>
      <c r="B108" s="82">
        <v>1188</v>
      </c>
      <c r="C108" s="82">
        <v>262056</v>
      </c>
      <c r="D108" s="82">
        <v>262056</v>
      </c>
      <c r="E108" s="20" t="s">
        <v>12</v>
      </c>
    </row>
    <row r="109" spans="1:5" s="20" customFormat="1">
      <c r="A109" s="24" t="s">
        <v>92</v>
      </c>
      <c r="B109" s="82">
        <v>1625</v>
      </c>
      <c r="C109" s="82">
        <v>5735292</v>
      </c>
      <c r="D109" s="82">
        <v>5735292</v>
      </c>
      <c r="E109" s="20" t="s">
        <v>12</v>
      </c>
    </row>
    <row r="110" spans="1:5" s="20" customFormat="1">
      <c r="A110" s="82" t="s">
        <v>95</v>
      </c>
      <c r="B110" s="82">
        <v>908</v>
      </c>
      <c r="C110" s="82">
        <v>3405000</v>
      </c>
      <c r="D110" s="82">
        <v>3405000</v>
      </c>
      <c r="E110" s="20" t="s">
        <v>12</v>
      </c>
    </row>
    <row r="111" spans="1:5" s="20" customFormat="1">
      <c r="A111" s="82" t="s">
        <v>98</v>
      </c>
      <c r="B111" s="82">
        <v>523</v>
      </c>
      <c r="C111" s="82">
        <v>1961248</v>
      </c>
      <c r="D111" s="82">
        <v>1961248</v>
      </c>
      <c r="E111" s="20" t="s">
        <v>12</v>
      </c>
    </row>
    <row r="112" spans="1:5" s="20" customFormat="1">
      <c r="A112" s="82" t="s">
        <v>99</v>
      </c>
      <c r="B112" s="82">
        <v>2461</v>
      </c>
      <c r="C112" s="82">
        <v>559316</v>
      </c>
      <c r="D112" s="82">
        <v>559316</v>
      </c>
      <c r="E112" s="20" t="s">
        <v>12</v>
      </c>
    </row>
    <row r="113" spans="1:5" s="20" customFormat="1">
      <c r="A113" s="82" t="s">
        <v>100</v>
      </c>
      <c r="B113" s="82">
        <v>2015</v>
      </c>
      <c r="C113" s="82">
        <v>14654544</v>
      </c>
      <c r="D113" s="82">
        <v>14654544</v>
      </c>
      <c r="E113" s="20" t="s">
        <v>12</v>
      </c>
    </row>
    <row r="114" spans="1:5" s="20" customFormat="1">
      <c r="A114" s="82" t="s">
        <v>101</v>
      </c>
      <c r="B114" s="82">
        <v>1127</v>
      </c>
      <c r="C114" s="82">
        <v>256136</v>
      </c>
      <c r="D114" s="82">
        <v>256136</v>
      </c>
      <c r="E114" s="20" t="s">
        <v>12</v>
      </c>
    </row>
    <row r="115" spans="1:5" s="20" customFormat="1">
      <c r="A115" s="82" t="s">
        <v>102</v>
      </c>
      <c r="B115" s="82">
        <v>369</v>
      </c>
      <c r="C115" s="82">
        <v>2683636</v>
      </c>
      <c r="D115" s="82">
        <v>2683636</v>
      </c>
      <c r="E115" s="20" t="s">
        <v>12</v>
      </c>
    </row>
    <row r="116" spans="1:5" s="20" customFormat="1">
      <c r="A116" s="82" t="s">
        <v>107</v>
      </c>
      <c r="B116" s="82">
        <v>944</v>
      </c>
      <c r="C116" s="82">
        <v>214544</v>
      </c>
      <c r="D116" s="82">
        <v>214544</v>
      </c>
      <c r="E116" s="20" t="s">
        <v>12</v>
      </c>
    </row>
    <row r="117" spans="1:5" s="20" customFormat="1">
      <c r="A117" s="82" t="s">
        <v>108</v>
      </c>
      <c r="B117" s="82">
        <v>3451</v>
      </c>
      <c r="C117" s="82">
        <v>25098180</v>
      </c>
      <c r="D117" s="82">
        <v>25098180</v>
      </c>
      <c r="E117" s="20" t="s">
        <v>12</v>
      </c>
    </row>
    <row r="118" spans="1:5" s="20" customFormat="1">
      <c r="A118" s="82" t="s">
        <v>115</v>
      </c>
      <c r="B118" s="82">
        <v>745</v>
      </c>
      <c r="C118" s="82">
        <v>1596428</v>
      </c>
      <c r="D118" s="82">
        <v>798212</v>
      </c>
      <c r="E118" s="20" t="s">
        <v>12</v>
      </c>
    </row>
    <row r="119" spans="1:5" s="20" customFormat="1">
      <c r="A119" s="82" t="s">
        <v>116</v>
      </c>
      <c r="B119" s="82">
        <v>711</v>
      </c>
      <c r="C119" s="82">
        <v>3047140</v>
      </c>
      <c r="D119" s="82">
        <v>1523568</v>
      </c>
      <c r="E119" s="20" t="s">
        <v>12</v>
      </c>
    </row>
    <row r="120" spans="1:5" s="20" customFormat="1">
      <c r="A120" s="82" t="s">
        <v>117</v>
      </c>
      <c r="B120" s="82">
        <v>639</v>
      </c>
      <c r="C120" s="82">
        <v>5477140</v>
      </c>
      <c r="D120" s="82">
        <v>2738568</v>
      </c>
      <c r="E120" s="20" t="s">
        <v>12</v>
      </c>
    </row>
    <row r="121" spans="1:5" s="20" customFormat="1">
      <c r="A121" s="24" t="s">
        <v>36</v>
      </c>
      <c r="B121" s="82">
        <v>1069</v>
      </c>
      <c r="C121" s="81">
        <v>2290712</v>
      </c>
      <c r="D121" s="81">
        <v>1145356</v>
      </c>
      <c r="E121" s="20" t="s">
        <v>12</v>
      </c>
    </row>
    <row r="122" spans="1:5" s="20" customFormat="1">
      <c r="A122" s="24" t="s">
        <v>37</v>
      </c>
      <c r="B122" s="82">
        <v>596</v>
      </c>
      <c r="C122" s="81">
        <v>2554284</v>
      </c>
      <c r="D122" s="81">
        <v>1277140</v>
      </c>
      <c r="E122" s="20" t="s">
        <v>12</v>
      </c>
    </row>
    <row r="123" spans="1:5" s="20" customFormat="1">
      <c r="A123" s="24" t="s">
        <v>38</v>
      </c>
      <c r="B123" s="82">
        <v>931</v>
      </c>
      <c r="C123" s="81">
        <v>7980000</v>
      </c>
      <c r="D123" s="81">
        <v>3990000</v>
      </c>
      <c r="E123" s="20" t="s">
        <v>12</v>
      </c>
    </row>
    <row r="124" spans="1:5" s="20" customFormat="1">
      <c r="A124" s="82" t="s">
        <v>122</v>
      </c>
      <c r="B124" s="82">
        <v>794</v>
      </c>
      <c r="C124" s="82">
        <v>1701428</v>
      </c>
      <c r="D124" s="82">
        <v>850712</v>
      </c>
      <c r="E124" s="20" t="s">
        <v>12</v>
      </c>
    </row>
    <row r="125" spans="1:5" s="20" customFormat="1">
      <c r="A125" s="82" t="s">
        <v>123</v>
      </c>
      <c r="B125" s="82">
        <v>1000</v>
      </c>
      <c r="C125" s="82">
        <v>4285712</v>
      </c>
      <c r="D125" s="82">
        <v>2142856</v>
      </c>
      <c r="E125" s="20" t="s">
        <v>12</v>
      </c>
    </row>
    <row r="126" spans="1:5" s="20" customFormat="1">
      <c r="A126" s="82" t="s">
        <v>124</v>
      </c>
      <c r="B126" s="82">
        <v>492</v>
      </c>
      <c r="C126" s="82">
        <v>4217140</v>
      </c>
      <c r="D126" s="82">
        <v>2108568</v>
      </c>
      <c r="E126" s="20" t="s">
        <v>12</v>
      </c>
    </row>
    <row r="127" spans="1:5" s="20" customFormat="1">
      <c r="A127" s="82" t="s">
        <v>127</v>
      </c>
      <c r="B127" s="82">
        <v>664</v>
      </c>
      <c r="C127" s="81">
        <v>2845712</v>
      </c>
      <c r="D127" s="81">
        <v>1422856</v>
      </c>
      <c r="E127" s="20" t="s">
        <v>12</v>
      </c>
    </row>
    <row r="128" spans="1:5" s="20" customFormat="1">
      <c r="A128" s="82" t="s">
        <v>128</v>
      </c>
      <c r="B128" s="82">
        <v>922</v>
      </c>
      <c r="C128" s="81">
        <v>7902856</v>
      </c>
      <c r="D128" s="81">
        <v>3951428</v>
      </c>
      <c r="E128" s="20" t="s">
        <v>12</v>
      </c>
    </row>
    <row r="129" spans="1:5" s="20" customFormat="1">
      <c r="A129" s="82" t="s">
        <v>129</v>
      </c>
      <c r="B129" s="82">
        <v>1686</v>
      </c>
      <c r="C129" s="81">
        <v>28902856</v>
      </c>
      <c r="D129" s="81">
        <v>14451428</v>
      </c>
      <c r="E129" s="20" t="s">
        <v>12</v>
      </c>
    </row>
    <row r="130" spans="1:5" s="20" customFormat="1">
      <c r="A130" s="24" t="s">
        <v>51</v>
      </c>
      <c r="B130" s="82">
        <v>997</v>
      </c>
      <c r="C130" s="81">
        <v>4272856</v>
      </c>
      <c r="D130" s="81">
        <v>2136428</v>
      </c>
      <c r="E130" s="20" t="s">
        <v>12</v>
      </c>
    </row>
    <row r="131" spans="1:5" s="20" customFormat="1">
      <c r="A131" s="24" t="s">
        <v>52</v>
      </c>
      <c r="B131" s="82">
        <v>2547</v>
      </c>
      <c r="C131" s="81">
        <v>21831428</v>
      </c>
      <c r="D131" s="81">
        <v>10915712</v>
      </c>
      <c r="E131" s="20" t="s">
        <v>12</v>
      </c>
    </row>
    <row r="132" spans="1:5" s="20" customFormat="1">
      <c r="A132" s="24" t="s">
        <v>53</v>
      </c>
      <c r="B132" s="82">
        <v>606</v>
      </c>
      <c r="C132" s="81">
        <v>10388568</v>
      </c>
      <c r="D132" s="81">
        <v>5194284</v>
      </c>
      <c r="E132" s="20" t="s">
        <v>12</v>
      </c>
    </row>
    <row r="133" spans="1:5" s="20" customFormat="1">
      <c r="A133" s="24" t="s">
        <v>54</v>
      </c>
      <c r="B133" s="82">
        <v>868</v>
      </c>
      <c r="C133" s="81">
        <v>3720000</v>
      </c>
      <c r="D133" s="81">
        <v>1860000</v>
      </c>
      <c r="E133" s="20" t="s">
        <v>12</v>
      </c>
    </row>
    <row r="134" spans="1:5" s="20" customFormat="1">
      <c r="A134" s="24" t="s">
        <v>55</v>
      </c>
      <c r="B134" s="82">
        <v>1235</v>
      </c>
      <c r="C134" s="81">
        <v>10585712</v>
      </c>
      <c r="D134" s="81">
        <v>5292856</v>
      </c>
      <c r="E134" s="20" t="s">
        <v>12</v>
      </c>
    </row>
    <row r="135" spans="1:5" s="20" customFormat="1">
      <c r="A135" s="24" t="s">
        <v>56</v>
      </c>
      <c r="B135" s="82">
        <v>1148</v>
      </c>
      <c r="C135" s="81">
        <v>19680000</v>
      </c>
      <c r="D135" s="81">
        <v>9840000</v>
      </c>
      <c r="E135" s="20" t="s">
        <v>12</v>
      </c>
    </row>
    <row r="136" spans="1:5" s="20" customFormat="1">
      <c r="A136" s="24" t="s">
        <v>58</v>
      </c>
      <c r="B136" s="82">
        <v>1143</v>
      </c>
      <c r="C136" s="81">
        <v>9797140</v>
      </c>
      <c r="D136" s="81">
        <v>4898568</v>
      </c>
      <c r="E136" s="20" t="s">
        <v>12</v>
      </c>
    </row>
    <row r="137" spans="1:5" s="20" customFormat="1">
      <c r="A137" s="24" t="s">
        <v>59</v>
      </c>
      <c r="B137" s="82">
        <v>2187</v>
      </c>
      <c r="C137" s="81">
        <v>37491428</v>
      </c>
      <c r="D137" s="81">
        <v>18745712</v>
      </c>
      <c r="E137" s="20" t="s">
        <v>12</v>
      </c>
    </row>
    <row r="138" spans="1:5" s="20" customFormat="1">
      <c r="A138" s="24" t="s">
        <v>60</v>
      </c>
      <c r="B138" s="82">
        <v>1083</v>
      </c>
      <c r="C138" s="81">
        <v>37131428</v>
      </c>
      <c r="D138" s="81">
        <v>18565712</v>
      </c>
      <c r="E138" s="20" t="s">
        <v>12</v>
      </c>
    </row>
    <row r="139" spans="1:5" s="20" customFormat="1">
      <c r="A139" s="24" t="s">
        <v>67</v>
      </c>
      <c r="B139" s="82">
        <v>1367</v>
      </c>
      <c r="C139" s="81">
        <v>11717140</v>
      </c>
      <c r="D139" s="81">
        <v>5858568</v>
      </c>
      <c r="E139" s="20" t="s">
        <v>12</v>
      </c>
    </row>
    <row r="140" spans="1:5" s="20" customFormat="1">
      <c r="A140" s="24" t="s">
        <v>68</v>
      </c>
      <c r="B140" s="82">
        <v>655</v>
      </c>
      <c r="C140" s="81">
        <v>11228568</v>
      </c>
      <c r="D140" s="81">
        <v>5614284</v>
      </c>
      <c r="E140" s="20" t="s">
        <v>12</v>
      </c>
    </row>
    <row r="141" spans="1:5" s="20" customFormat="1">
      <c r="A141" s="24" t="s">
        <v>69</v>
      </c>
      <c r="B141" s="82">
        <v>558</v>
      </c>
      <c r="C141" s="81">
        <v>19131428</v>
      </c>
      <c r="D141" s="81">
        <v>9565712</v>
      </c>
      <c r="E141" s="20" t="s">
        <v>12</v>
      </c>
    </row>
    <row r="142" spans="1:5" s="20" customFormat="1">
      <c r="A142" s="82" t="s">
        <v>74</v>
      </c>
      <c r="B142" s="82">
        <v>1921</v>
      </c>
      <c r="C142" s="81">
        <v>16465712</v>
      </c>
      <c r="D142" s="81">
        <v>8232856</v>
      </c>
      <c r="E142" s="20" t="s">
        <v>12</v>
      </c>
    </row>
    <row r="143" spans="1:5" s="20" customFormat="1">
      <c r="A143" s="82" t="s">
        <v>75</v>
      </c>
      <c r="B143" s="82">
        <v>402</v>
      </c>
      <c r="C143" s="81">
        <v>6891428</v>
      </c>
      <c r="D143" s="81">
        <v>3445712</v>
      </c>
      <c r="E143" s="20" t="s">
        <v>12</v>
      </c>
    </row>
    <row r="144" spans="1:5" s="20" customFormat="1">
      <c r="A144" s="82" t="s">
        <v>76</v>
      </c>
      <c r="B144" s="82">
        <v>1003</v>
      </c>
      <c r="C144" s="82">
        <v>34388568</v>
      </c>
      <c r="D144" s="82">
        <v>17194284</v>
      </c>
      <c r="E144" s="20" t="s">
        <v>12</v>
      </c>
    </row>
    <row r="145" spans="1:5" s="20" customFormat="1">
      <c r="A145" s="82" t="s">
        <v>79</v>
      </c>
      <c r="B145" s="82">
        <v>1916</v>
      </c>
      <c r="C145" s="81">
        <v>32845712</v>
      </c>
      <c r="D145" s="81">
        <v>16422856</v>
      </c>
      <c r="E145" s="20" t="s">
        <v>12</v>
      </c>
    </row>
    <row r="146" spans="1:5" s="20" customFormat="1">
      <c r="A146" s="82" t="s">
        <v>80</v>
      </c>
      <c r="B146" s="82">
        <v>1989</v>
      </c>
      <c r="C146" s="81">
        <v>68194284</v>
      </c>
      <c r="D146" s="81">
        <v>34097140</v>
      </c>
      <c r="E146" s="20" t="s">
        <v>12</v>
      </c>
    </row>
    <row r="147" spans="1:5" s="20" customFormat="1">
      <c r="A147" s="82" t="s">
        <v>81</v>
      </c>
      <c r="B147" s="82">
        <v>1674</v>
      </c>
      <c r="C147" s="81">
        <v>114788568</v>
      </c>
      <c r="D147" s="81">
        <v>57394284</v>
      </c>
      <c r="E147" s="20" t="s">
        <v>12</v>
      </c>
    </row>
    <row r="148" spans="1:5" s="20" customFormat="1">
      <c r="A148" s="82" t="s">
        <v>88</v>
      </c>
      <c r="B148" s="82">
        <v>2625</v>
      </c>
      <c r="C148" s="82">
        <v>45000000</v>
      </c>
      <c r="D148" s="82">
        <v>22500000</v>
      </c>
      <c r="E148" s="20" t="s">
        <v>12</v>
      </c>
    </row>
    <row r="149" spans="1:5" s="20" customFormat="1">
      <c r="A149" s="82" t="s">
        <v>89</v>
      </c>
      <c r="B149" s="82">
        <v>2484</v>
      </c>
      <c r="C149" s="82">
        <v>85165712</v>
      </c>
      <c r="D149" s="82">
        <v>42582856</v>
      </c>
      <c r="E149" s="20" t="s">
        <v>12</v>
      </c>
    </row>
    <row r="150" spans="1:5" s="20" customFormat="1">
      <c r="A150" s="82" t="s">
        <v>90</v>
      </c>
      <c r="B150" s="82">
        <v>1083</v>
      </c>
      <c r="C150" s="82">
        <v>74262856</v>
      </c>
      <c r="D150" s="82">
        <v>37131428</v>
      </c>
      <c r="E150" s="20" t="s">
        <v>12</v>
      </c>
    </row>
    <row r="151" spans="1:5" s="20" customFormat="1">
      <c r="A151" s="82" t="s">
        <v>109</v>
      </c>
      <c r="B151" s="82">
        <v>908</v>
      </c>
      <c r="C151" s="82">
        <v>15565712</v>
      </c>
      <c r="D151" s="82">
        <v>7782856</v>
      </c>
      <c r="E151" s="20" t="s">
        <v>12</v>
      </c>
    </row>
    <row r="152" spans="1:5" s="20" customFormat="1">
      <c r="A152" s="82" t="s">
        <v>110</v>
      </c>
      <c r="B152" s="82">
        <v>1030</v>
      </c>
      <c r="C152" s="82">
        <v>35314284</v>
      </c>
      <c r="D152" s="82">
        <v>17657140</v>
      </c>
      <c r="E152" s="20" t="s">
        <v>12</v>
      </c>
    </row>
    <row r="153" spans="1:5" s="20" customFormat="1">
      <c r="A153" s="82" t="s">
        <v>111</v>
      </c>
      <c r="B153" s="82">
        <v>822</v>
      </c>
      <c r="C153" s="82">
        <v>56365712</v>
      </c>
      <c r="D153" s="82">
        <v>28182856</v>
      </c>
      <c r="E153" s="20" t="s">
        <v>12</v>
      </c>
    </row>
    <row r="154" spans="1:5" s="20" customFormat="1">
      <c r="A154" s="24" t="s">
        <v>61</v>
      </c>
      <c r="B154" s="82">
        <v>829</v>
      </c>
      <c r="C154" s="81">
        <v>13264000</v>
      </c>
      <c r="D154" s="81">
        <v>6632000</v>
      </c>
      <c r="E154" s="20" t="s">
        <v>12</v>
      </c>
    </row>
    <row r="155" spans="1:5" s="20" customFormat="1">
      <c r="A155" s="24" t="s">
        <v>62</v>
      </c>
      <c r="B155" s="82">
        <v>760</v>
      </c>
      <c r="C155" s="81">
        <v>24320000</v>
      </c>
      <c r="D155" s="81">
        <v>12160000</v>
      </c>
      <c r="E155" s="20" t="s">
        <v>12</v>
      </c>
    </row>
    <row r="156" spans="1:5" s="20" customFormat="1">
      <c r="A156" s="24" t="s">
        <v>63</v>
      </c>
      <c r="B156" s="82">
        <v>872</v>
      </c>
      <c r="C156" s="81">
        <v>55808000</v>
      </c>
      <c r="D156" s="81">
        <v>27904000</v>
      </c>
      <c r="E156" s="20" t="s">
        <v>12</v>
      </c>
    </row>
    <row r="157" spans="1:5" s="20" customFormat="1">
      <c r="A157" s="24" t="s">
        <v>64</v>
      </c>
      <c r="B157" s="82">
        <v>573</v>
      </c>
      <c r="C157" s="81">
        <v>73344000</v>
      </c>
      <c r="D157" s="81">
        <v>36672000</v>
      </c>
      <c r="E157" s="20" t="s">
        <v>12</v>
      </c>
    </row>
    <row r="158" spans="1:5" s="20" customFormat="1">
      <c r="A158" s="24" t="s">
        <v>70</v>
      </c>
      <c r="B158" s="82">
        <v>1379</v>
      </c>
      <c r="C158" s="81">
        <v>22064000</v>
      </c>
      <c r="D158" s="81">
        <v>11032000</v>
      </c>
      <c r="E158" s="20" t="s">
        <v>12</v>
      </c>
    </row>
    <row r="159" spans="1:5" s="20" customFormat="1">
      <c r="A159" s="24" t="s">
        <v>71</v>
      </c>
      <c r="B159" s="82">
        <v>1862</v>
      </c>
      <c r="C159" s="81">
        <v>59584000</v>
      </c>
      <c r="D159" s="81">
        <v>29792000</v>
      </c>
      <c r="E159" s="20" t="s">
        <v>12</v>
      </c>
    </row>
    <row r="160" spans="1:5" s="20" customFormat="1">
      <c r="A160" s="82" t="s">
        <v>72</v>
      </c>
      <c r="B160" s="82">
        <v>1963</v>
      </c>
      <c r="C160" s="82">
        <v>125632000</v>
      </c>
      <c r="D160" s="82">
        <v>62816000</v>
      </c>
      <c r="E160" s="20" t="s">
        <v>12</v>
      </c>
    </row>
    <row r="161" spans="1:5" s="20" customFormat="1">
      <c r="A161" s="82" t="s">
        <v>73</v>
      </c>
      <c r="B161" s="82">
        <v>1717</v>
      </c>
      <c r="C161" s="82">
        <v>219776000</v>
      </c>
      <c r="D161" s="82">
        <v>109888000</v>
      </c>
      <c r="E161" s="20" t="s">
        <v>12</v>
      </c>
    </row>
    <row r="162" spans="1:5" s="20" customFormat="1">
      <c r="A162" s="82" t="s">
        <v>103</v>
      </c>
      <c r="B162" s="82">
        <v>1639</v>
      </c>
      <c r="C162" s="82">
        <v>26224000</v>
      </c>
      <c r="D162" s="82">
        <v>13112000</v>
      </c>
      <c r="E162" s="20" t="s">
        <v>12</v>
      </c>
    </row>
    <row r="163" spans="1:5" s="20" customFormat="1">
      <c r="A163" s="82" t="s">
        <v>104</v>
      </c>
      <c r="B163" s="82">
        <v>1792</v>
      </c>
      <c r="C163" s="82">
        <v>57344000</v>
      </c>
      <c r="D163" s="82">
        <v>28672000</v>
      </c>
      <c r="E163" s="20" t="s">
        <v>12</v>
      </c>
    </row>
    <row r="164" spans="1:5" s="20" customFormat="1">
      <c r="A164" s="82" t="s">
        <v>105</v>
      </c>
      <c r="B164" s="82">
        <v>1862</v>
      </c>
      <c r="C164" s="82">
        <v>119168000</v>
      </c>
      <c r="D164" s="82">
        <v>59584000</v>
      </c>
      <c r="E164" s="20" t="s">
        <v>12</v>
      </c>
    </row>
    <row r="165" spans="1:5" s="20" customFormat="1">
      <c r="A165" s="82" t="s">
        <v>106</v>
      </c>
      <c r="B165" s="82">
        <v>1442</v>
      </c>
      <c r="C165" s="82">
        <v>184576000</v>
      </c>
      <c r="D165" s="82">
        <v>92288000</v>
      </c>
      <c r="E165" s="20" t="s">
        <v>12</v>
      </c>
    </row>
    <row r="166" spans="1:5" s="20" customFormat="1">
      <c r="A166" s="82"/>
      <c r="B166" s="82"/>
      <c r="C166" s="82"/>
      <c r="D166" s="82"/>
    </row>
    <row r="167" spans="1:5" s="20" customFormat="1">
      <c r="A167" s="82"/>
      <c r="B167" s="82"/>
      <c r="C167" s="82"/>
      <c r="D167" s="8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66"/>
  <sheetViews>
    <sheetView topLeftCell="F1" workbookViewId="0">
      <selection activeCell="AC3" sqref="AC3:AC166"/>
    </sheetView>
  </sheetViews>
  <sheetFormatPr baseColWidth="10" defaultRowHeight="15" x14ac:dyDescent="0"/>
  <sheetData>
    <row r="2" spans="2:33">
      <c r="B2" t="s">
        <v>241</v>
      </c>
      <c r="C2" t="s">
        <v>502</v>
      </c>
      <c r="D2" t="s">
        <v>503</v>
      </c>
      <c r="F2" s="51" t="s">
        <v>509</v>
      </c>
      <c r="G2" t="s">
        <v>510</v>
      </c>
      <c r="H2" t="s">
        <v>511</v>
      </c>
      <c r="I2" t="s">
        <v>512</v>
      </c>
      <c r="J2" t="s">
        <v>513</v>
      </c>
      <c r="K2" t="s">
        <v>514</v>
      </c>
      <c r="L2" t="s">
        <v>515</v>
      </c>
      <c r="M2" t="s">
        <v>516</v>
      </c>
      <c r="N2" t="s">
        <v>517</v>
      </c>
      <c r="O2" t="s">
        <v>11</v>
      </c>
      <c r="P2" t="s">
        <v>518</v>
      </c>
      <c r="Q2" t="s">
        <v>519</v>
      </c>
      <c r="R2" t="s">
        <v>520</v>
      </c>
      <c r="T2" t="s">
        <v>509</v>
      </c>
      <c r="U2" t="s">
        <v>510</v>
      </c>
      <c r="V2" t="s">
        <v>511</v>
      </c>
      <c r="W2" t="s">
        <v>512</v>
      </c>
      <c r="X2" t="s">
        <v>513</v>
      </c>
      <c r="Y2" t="s">
        <v>514</v>
      </c>
      <c r="Z2" t="s">
        <v>515</v>
      </c>
      <c r="AA2" t="s">
        <v>516</v>
      </c>
      <c r="AB2" t="s">
        <v>517</v>
      </c>
      <c r="AC2" t="s">
        <v>11</v>
      </c>
      <c r="AD2" t="s">
        <v>518</v>
      </c>
      <c r="AE2" t="s">
        <v>519</v>
      </c>
      <c r="AF2" t="s">
        <v>520</v>
      </c>
    </row>
    <row r="3" spans="2:33">
      <c r="B3" t="s">
        <v>31</v>
      </c>
      <c r="C3" t="s">
        <v>132</v>
      </c>
      <c r="D3">
        <v>562.4</v>
      </c>
      <c r="E3" t="s">
        <v>422</v>
      </c>
      <c r="F3" s="51" t="s">
        <v>422</v>
      </c>
      <c r="G3" t="s">
        <v>521</v>
      </c>
      <c r="H3" t="s">
        <v>521</v>
      </c>
      <c r="I3" t="s">
        <v>422</v>
      </c>
      <c r="J3" t="s">
        <v>521</v>
      </c>
      <c r="K3" t="s">
        <v>521</v>
      </c>
      <c r="L3" t="s">
        <v>574</v>
      </c>
      <c r="M3" t="s">
        <v>521</v>
      </c>
      <c r="N3" t="s">
        <v>521</v>
      </c>
      <c r="O3">
        <v>7.32289E-2</v>
      </c>
      <c r="P3">
        <v>0</v>
      </c>
      <c r="Q3">
        <v>0.312</v>
      </c>
      <c r="R3" t="s">
        <v>523</v>
      </c>
      <c r="S3" t="str">
        <f>IF(E3=F3, "yes", "no")</f>
        <v>yes</v>
      </c>
      <c r="T3" t="s">
        <v>349</v>
      </c>
      <c r="U3" t="s">
        <v>521</v>
      </c>
      <c r="V3" t="s">
        <v>521</v>
      </c>
      <c r="W3" t="s">
        <v>422</v>
      </c>
      <c r="X3" t="s">
        <v>521</v>
      </c>
      <c r="Y3" t="s">
        <v>521</v>
      </c>
      <c r="Z3" t="s">
        <v>574</v>
      </c>
      <c r="AA3">
        <v>719</v>
      </c>
      <c r="AB3">
        <v>0.60430600000000001</v>
      </c>
      <c r="AC3">
        <v>7.32289E-2</v>
      </c>
      <c r="AD3">
        <v>0</v>
      </c>
      <c r="AE3">
        <v>0.28175899999999998</v>
      </c>
      <c r="AF3" t="s">
        <v>523</v>
      </c>
      <c r="AG3" t="s">
        <v>349</v>
      </c>
    </row>
    <row r="4" spans="2:33">
      <c r="B4" t="s">
        <v>32</v>
      </c>
      <c r="C4" t="s">
        <v>133</v>
      </c>
      <c r="D4">
        <v>969.6</v>
      </c>
      <c r="E4" t="s">
        <v>437</v>
      </c>
      <c r="F4" s="51" t="s">
        <v>437</v>
      </c>
      <c r="G4" t="s">
        <v>521</v>
      </c>
      <c r="H4" t="s">
        <v>521</v>
      </c>
      <c r="I4" t="s">
        <v>437</v>
      </c>
      <c r="J4" t="s">
        <v>521</v>
      </c>
      <c r="K4" t="s">
        <v>521</v>
      </c>
      <c r="L4" t="s">
        <v>572</v>
      </c>
      <c r="M4" t="s">
        <v>521</v>
      </c>
      <c r="N4" t="s">
        <v>521</v>
      </c>
      <c r="O4">
        <v>3.2403499999999998</v>
      </c>
      <c r="P4">
        <v>2.6472000000000002</v>
      </c>
      <c r="Q4">
        <v>3.8334999999999999</v>
      </c>
      <c r="R4" t="s">
        <v>523</v>
      </c>
      <c r="S4" t="str">
        <f t="shared" ref="S4:S67" si="0">IF(E4=F4, "yes", "no")</f>
        <v>yes</v>
      </c>
      <c r="T4" t="s">
        <v>350</v>
      </c>
      <c r="U4" t="s">
        <v>521</v>
      </c>
      <c r="V4" t="s">
        <v>521</v>
      </c>
      <c r="W4" t="s">
        <v>422</v>
      </c>
      <c r="X4" t="s">
        <v>521</v>
      </c>
      <c r="Y4" t="s">
        <v>521</v>
      </c>
      <c r="Z4" t="s">
        <v>675</v>
      </c>
      <c r="AA4">
        <v>430</v>
      </c>
      <c r="AB4">
        <v>0</v>
      </c>
      <c r="AC4">
        <v>0</v>
      </c>
      <c r="AD4">
        <v>0</v>
      </c>
      <c r="AE4">
        <v>0.11385099999999999</v>
      </c>
      <c r="AF4" t="s">
        <v>523</v>
      </c>
      <c r="AG4" t="s">
        <v>350</v>
      </c>
    </row>
    <row r="5" spans="2:33">
      <c r="B5" t="s">
        <v>33</v>
      </c>
      <c r="C5" t="s">
        <v>134</v>
      </c>
      <c r="D5">
        <v>1279</v>
      </c>
      <c r="E5" t="s">
        <v>451</v>
      </c>
      <c r="F5" s="51" t="s">
        <v>451</v>
      </c>
      <c r="G5" t="s">
        <v>521</v>
      </c>
      <c r="H5" t="s">
        <v>521</v>
      </c>
      <c r="I5" t="s">
        <v>451</v>
      </c>
      <c r="J5" t="s">
        <v>521</v>
      </c>
      <c r="K5" t="s">
        <v>521</v>
      </c>
      <c r="L5" t="s">
        <v>570</v>
      </c>
      <c r="M5" t="s">
        <v>521</v>
      </c>
      <c r="N5" t="s">
        <v>521</v>
      </c>
      <c r="O5">
        <v>13.186400000000001</v>
      </c>
      <c r="P5">
        <v>12.112</v>
      </c>
      <c r="Q5">
        <v>14.2607</v>
      </c>
      <c r="R5" t="s">
        <v>523</v>
      </c>
      <c r="S5" t="str">
        <f t="shared" si="0"/>
        <v>yes</v>
      </c>
      <c r="T5" t="s">
        <v>367</v>
      </c>
      <c r="U5" t="s">
        <v>521</v>
      </c>
      <c r="V5" t="s">
        <v>521</v>
      </c>
      <c r="W5" t="s">
        <v>437</v>
      </c>
      <c r="X5" t="s">
        <v>521</v>
      </c>
      <c r="Y5" t="s">
        <v>521</v>
      </c>
      <c r="Z5" t="s">
        <v>673</v>
      </c>
      <c r="AA5">
        <v>1490</v>
      </c>
      <c r="AB5">
        <v>0.99644900000000003</v>
      </c>
      <c r="AC5">
        <v>0.12074799999999999</v>
      </c>
      <c r="AD5">
        <v>0</v>
      </c>
      <c r="AE5">
        <v>0.246029</v>
      </c>
      <c r="AF5" t="s">
        <v>523</v>
      </c>
      <c r="AG5" t="s">
        <v>367</v>
      </c>
    </row>
    <row r="6" spans="2:33">
      <c r="B6" t="s">
        <v>34</v>
      </c>
      <c r="C6" t="s">
        <v>135</v>
      </c>
      <c r="D6">
        <v>1471.6</v>
      </c>
      <c r="E6" t="s">
        <v>420</v>
      </c>
      <c r="F6" s="51" t="s">
        <v>420</v>
      </c>
      <c r="G6" t="s">
        <v>521</v>
      </c>
      <c r="H6" t="s">
        <v>521</v>
      </c>
      <c r="I6" t="s">
        <v>420</v>
      </c>
      <c r="J6" t="s">
        <v>521</v>
      </c>
      <c r="K6" t="s">
        <v>521</v>
      </c>
      <c r="L6" t="s">
        <v>597</v>
      </c>
      <c r="M6" t="s">
        <v>521</v>
      </c>
      <c r="N6" t="s">
        <v>521</v>
      </c>
      <c r="O6">
        <v>0</v>
      </c>
      <c r="P6">
        <v>0</v>
      </c>
      <c r="Q6">
        <v>0</v>
      </c>
      <c r="R6" t="s">
        <v>523</v>
      </c>
      <c r="S6" t="str">
        <f t="shared" si="0"/>
        <v>yes</v>
      </c>
      <c r="T6" t="s">
        <v>368</v>
      </c>
      <c r="U6" t="s">
        <v>521</v>
      </c>
      <c r="V6" t="s">
        <v>521</v>
      </c>
      <c r="W6" t="s">
        <v>437</v>
      </c>
      <c r="X6" t="s">
        <v>521</v>
      </c>
      <c r="Y6" t="s">
        <v>521</v>
      </c>
      <c r="Z6" t="s">
        <v>672</v>
      </c>
      <c r="AA6">
        <v>1362</v>
      </c>
      <c r="AB6">
        <v>25.7439</v>
      </c>
      <c r="AC6">
        <v>3.1196000000000002</v>
      </c>
      <c r="AD6">
        <v>2.5354000000000001</v>
      </c>
      <c r="AE6">
        <v>3.7038000000000002</v>
      </c>
      <c r="AF6" t="s">
        <v>523</v>
      </c>
      <c r="AG6" t="s">
        <v>368</v>
      </c>
    </row>
    <row r="7" spans="2:33">
      <c r="B7" t="s">
        <v>35</v>
      </c>
      <c r="C7" t="s">
        <v>136</v>
      </c>
      <c r="D7">
        <v>1738.4</v>
      </c>
      <c r="E7" t="s">
        <v>436</v>
      </c>
      <c r="F7" s="51" t="s">
        <v>436</v>
      </c>
      <c r="G7" t="s">
        <v>521</v>
      </c>
      <c r="H7" t="s">
        <v>521</v>
      </c>
      <c r="I7" t="s">
        <v>436</v>
      </c>
      <c r="J7" t="s">
        <v>521</v>
      </c>
      <c r="K7" t="s">
        <v>521</v>
      </c>
      <c r="L7" t="s">
        <v>600</v>
      </c>
      <c r="M7" t="s">
        <v>521</v>
      </c>
      <c r="N7" t="s">
        <v>521</v>
      </c>
      <c r="O7">
        <v>0</v>
      </c>
      <c r="P7">
        <v>0</v>
      </c>
      <c r="Q7">
        <v>0</v>
      </c>
      <c r="R7" t="s">
        <v>523</v>
      </c>
      <c r="S7" t="str">
        <f t="shared" si="0"/>
        <v>yes</v>
      </c>
      <c r="T7" t="s">
        <v>384</v>
      </c>
      <c r="U7" t="s">
        <v>521</v>
      </c>
      <c r="V7" t="s">
        <v>521</v>
      </c>
      <c r="W7" t="s">
        <v>451</v>
      </c>
      <c r="X7" t="s">
        <v>521</v>
      </c>
      <c r="Y7" t="s">
        <v>521</v>
      </c>
      <c r="Z7" t="s">
        <v>669</v>
      </c>
      <c r="AA7">
        <v>1754</v>
      </c>
      <c r="AB7">
        <v>9.0585500000000003</v>
      </c>
      <c r="AC7">
        <v>1.0976999999999999</v>
      </c>
      <c r="AD7">
        <v>0.722715</v>
      </c>
      <c r="AE7">
        <v>1.4726900000000001</v>
      </c>
      <c r="AF7" t="s">
        <v>523</v>
      </c>
      <c r="AG7" t="s">
        <v>384</v>
      </c>
    </row>
    <row r="8" spans="2:33">
      <c r="B8" t="s">
        <v>36</v>
      </c>
      <c r="C8" t="s">
        <v>137</v>
      </c>
      <c r="D8">
        <v>1860</v>
      </c>
      <c r="E8" t="s">
        <v>421</v>
      </c>
      <c r="F8" s="51" t="s">
        <v>421</v>
      </c>
      <c r="G8" t="s">
        <v>521</v>
      </c>
      <c r="H8" t="s">
        <v>521</v>
      </c>
      <c r="I8" t="s">
        <v>421</v>
      </c>
      <c r="J8" t="s">
        <v>521</v>
      </c>
      <c r="K8" t="s">
        <v>521</v>
      </c>
      <c r="L8" t="s">
        <v>573</v>
      </c>
      <c r="M8" t="s">
        <v>521</v>
      </c>
      <c r="N8" t="s">
        <v>521</v>
      </c>
      <c r="O8">
        <v>3.1477600000000001E-2</v>
      </c>
      <c r="P8">
        <v>0</v>
      </c>
      <c r="Q8">
        <v>0.120825</v>
      </c>
      <c r="R8" t="s">
        <v>523</v>
      </c>
      <c r="S8" t="str">
        <f t="shared" si="0"/>
        <v>yes</v>
      </c>
      <c r="T8" t="s">
        <v>385</v>
      </c>
      <c r="U8" t="s">
        <v>521</v>
      </c>
      <c r="V8" t="s">
        <v>521</v>
      </c>
      <c r="W8" t="s">
        <v>451</v>
      </c>
      <c r="X8" t="s">
        <v>521</v>
      </c>
      <c r="Y8" t="s">
        <v>521</v>
      </c>
      <c r="Z8" t="s">
        <v>670</v>
      </c>
      <c r="AA8">
        <v>1856</v>
      </c>
      <c r="AB8">
        <v>99.759200000000007</v>
      </c>
      <c r="AC8">
        <v>12.088699999999999</v>
      </c>
      <c r="AD8">
        <v>11.030099999999999</v>
      </c>
      <c r="AE8">
        <v>13.1472</v>
      </c>
      <c r="AF8" t="s">
        <v>523</v>
      </c>
      <c r="AG8" t="s">
        <v>385</v>
      </c>
    </row>
    <row r="9" spans="2:33">
      <c r="B9" t="s">
        <v>37</v>
      </c>
      <c r="C9" t="s">
        <v>138</v>
      </c>
      <c r="D9">
        <v>1443.6</v>
      </c>
      <c r="E9" t="s">
        <v>450</v>
      </c>
      <c r="F9" s="51" t="s">
        <v>450</v>
      </c>
      <c r="G9" t="s">
        <v>521</v>
      </c>
      <c r="H9" t="s">
        <v>521</v>
      </c>
      <c r="I9" t="s">
        <v>450</v>
      </c>
      <c r="J9" t="s">
        <v>521</v>
      </c>
      <c r="K9" t="s">
        <v>521</v>
      </c>
      <c r="L9" t="s">
        <v>559</v>
      </c>
      <c r="M9" t="s">
        <v>521</v>
      </c>
      <c r="N9" t="s">
        <v>521</v>
      </c>
      <c r="O9">
        <v>211.15100000000001</v>
      </c>
      <c r="P9">
        <v>202.547</v>
      </c>
      <c r="Q9">
        <v>219.755</v>
      </c>
      <c r="R9" t="s">
        <v>523</v>
      </c>
      <c r="S9" t="str">
        <f t="shared" si="0"/>
        <v>yes</v>
      </c>
      <c r="T9" t="s">
        <v>345</v>
      </c>
      <c r="U9" t="s">
        <v>521</v>
      </c>
      <c r="V9" t="s">
        <v>521</v>
      </c>
      <c r="W9" t="s">
        <v>420</v>
      </c>
      <c r="X9" t="s">
        <v>521</v>
      </c>
      <c r="Y9" t="s">
        <v>521</v>
      </c>
      <c r="Z9" t="s">
        <v>597</v>
      </c>
      <c r="AA9">
        <v>703</v>
      </c>
      <c r="AB9">
        <v>0</v>
      </c>
      <c r="AC9">
        <v>0</v>
      </c>
      <c r="AD9">
        <v>0</v>
      </c>
      <c r="AE9">
        <v>0</v>
      </c>
      <c r="AF9" t="s">
        <v>523</v>
      </c>
      <c r="AG9" t="s">
        <v>345</v>
      </c>
    </row>
    <row r="10" spans="2:33">
      <c r="B10" t="s">
        <v>38</v>
      </c>
      <c r="C10" t="s">
        <v>139</v>
      </c>
      <c r="D10">
        <v>1629.4</v>
      </c>
      <c r="E10" t="s">
        <v>452</v>
      </c>
      <c r="F10" s="51" t="s">
        <v>452</v>
      </c>
      <c r="G10" t="s">
        <v>521</v>
      </c>
      <c r="H10" t="s">
        <v>521</v>
      </c>
      <c r="I10" t="s">
        <v>452</v>
      </c>
      <c r="J10" t="s">
        <v>521</v>
      </c>
      <c r="K10" t="s">
        <v>521</v>
      </c>
      <c r="L10" t="s">
        <v>567</v>
      </c>
      <c r="M10" t="s">
        <v>521</v>
      </c>
      <c r="N10" t="s">
        <v>521</v>
      </c>
      <c r="O10">
        <v>166.05500000000001</v>
      </c>
      <c r="P10">
        <v>156.94399999999999</v>
      </c>
      <c r="Q10">
        <v>175.16499999999999</v>
      </c>
      <c r="R10" t="s">
        <v>523</v>
      </c>
      <c r="S10" t="str">
        <f t="shared" si="0"/>
        <v>yes</v>
      </c>
      <c r="T10" t="s">
        <v>346</v>
      </c>
      <c r="U10" t="s">
        <v>521</v>
      </c>
      <c r="V10" t="s">
        <v>521</v>
      </c>
      <c r="W10" t="s">
        <v>420</v>
      </c>
      <c r="X10" t="s">
        <v>521</v>
      </c>
      <c r="Y10" t="s">
        <v>521</v>
      </c>
      <c r="Z10" t="s">
        <v>695</v>
      </c>
      <c r="AA10">
        <v>785</v>
      </c>
      <c r="AB10">
        <v>0</v>
      </c>
      <c r="AC10">
        <v>0</v>
      </c>
      <c r="AD10">
        <v>0</v>
      </c>
      <c r="AE10">
        <v>0</v>
      </c>
      <c r="AF10" t="s">
        <v>523</v>
      </c>
      <c r="AG10" t="s">
        <v>346</v>
      </c>
    </row>
    <row r="11" spans="2:33">
      <c r="B11" t="s">
        <v>39</v>
      </c>
      <c r="C11" t="s">
        <v>140</v>
      </c>
      <c r="D11">
        <v>1111.4000000000001</v>
      </c>
      <c r="E11" t="s">
        <v>453</v>
      </c>
      <c r="F11" s="51" t="s">
        <v>453</v>
      </c>
      <c r="G11" t="s">
        <v>521</v>
      </c>
      <c r="H11" t="s">
        <v>521</v>
      </c>
      <c r="I11" t="s">
        <v>453</v>
      </c>
      <c r="J11" t="s">
        <v>521</v>
      </c>
      <c r="K11" t="s">
        <v>521</v>
      </c>
      <c r="L11" t="s">
        <v>565</v>
      </c>
      <c r="M11" t="s">
        <v>521</v>
      </c>
      <c r="N11" t="s">
        <v>521</v>
      </c>
      <c r="O11">
        <v>77.917299999999997</v>
      </c>
      <c r="P11">
        <v>73.206599999999995</v>
      </c>
      <c r="Q11">
        <v>82.628</v>
      </c>
      <c r="R11" t="s">
        <v>523</v>
      </c>
      <c r="S11" t="str">
        <f t="shared" si="0"/>
        <v>yes</v>
      </c>
      <c r="T11" t="s">
        <v>365</v>
      </c>
      <c r="U11" t="s">
        <v>521</v>
      </c>
      <c r="V11" t="s">
        <v>521</v>
      </c>
      <c r="W11" t="s">
        <v>436</v>
      </c>
      <c r="X11" t="s">
        <v>521</v>
      </c>
      <c r="Y11" t="s">
        <v>521</v>
      </c>
      <c r="Z11" t="s">
        <v>698</v>
      </c>
      <c r="AA11">
        <v>1310</v>
      </c>
      <c r="AB11">
        <v>0</v>
      </c>
      <c r="AC11">
        <v>0</v>
      </c>
      <c r="AD11">
        <v>0</v>
      </c>
      <c r="AE11">
        <v>0</v>
      </c>
      <c r="AF11" t="s">
        <v>523</v>
      </c>
      <c r="AG11" t="s">
        <v>365</v>
      </c>
    </row>
    <row r="12" spans="2:33">
      <c r="B12" t="s">
        <v>40</v>
      </c>
      <c r="C12" t="s">
        <v>141</v>
      </c>
      <c r="D12">
        <v>1081.5999999999999</v>
      </c>
      <c r="E12" t="s">
        <v>438</v>
      </c>
      <c r="F12" s="51" t="s">
        <v>438</v>
      </c>
      <c r="G12" t="s">
        <v>521</v>
      </c>
      <c r="H12" t="s">
        <v>521</v>
      </c>
      <c r="I12" t="s">
        <v>438</v>
      </c>
      <c r="J12" t="s">
        <v>521</v>
      </c>
      <c r="K12" t="s">
        <v>521</v>
      </c>
      <c r="L12" t="s">
        <v>564</v>
      </c>
      <c r="M12" t="s">
        <v>521</v>
      </c>
      <c r="N12" t="s">
        <v>521</v>
      </c>
      <c r="O12">
        <v>1.8421400000000001</v>
      </c>
      <c r="P12">
        <v>1.34727</v>
      </c>
      <c r="Q12">
        <v>2.3370199999999999</v>
      </c>
      <c r="R12" t="s">
        <v>523</v>
      </c>
      <c r="S12" t="str">
        <f t="shared" si="0"/>
        <v>yes</v>
      </c>
      <c r="T12" t="s">
        <v>366</v>
      </c>
      <c r="U12" t="s">
        <v>521</v>
      </c>
      <c r="V12" t="s">
        <v>521</v>
      </c>
      <c r="W12" t="s">
        <v>436</v>
      </c>
      <c r="X12" t="s">
        <v>521</v>
      </c>
      <c r="Y12" t="s">
        <v>521</v>
      </c>
      <c r="Z12" t="s">
        <v>600</v>
      </c>
      <c r="AA12">
        <v>1582</v>
      </c>
      <c r="AB12">
        <v>0</v>
      </c>
      <c r="AC12">
        <v>0</v>
      </c>
      <c r="AD12">
        <v>0</v>
      </c>
      <c r="AE12">
        <v>0</v>
      </c>
      <c r="AF12" t="s">
        <v>523</v>
      </c>
      <c r="AG12" t="s">
        <v>366</v>
      </c>
    </row>
    <row r="13" spans="2:33">
      <c r="B13" t="s">
        <v>41</v>
      </c>
      <c r="C13" t="s">
        <v>142</v>
      </c>
      <c r="D13">
        <v>1382</v>
      </c>
      <c r="E13" t="s">
        <v>454</v>
      </c>
      <c r="F13" s="51" t="s">
        <v>454</v>
      </c>
      <c r="G13" t="s">
        <v>521</v>
      </c>
      <c r="H13" t="s">
        <v>521</v>
      </c>
      <c r="I13" t="s">
        <v>454</v>
      </c>
      <c r="J13" t="s">
        <v>521</v>
      </c>
      <c r="K13" t="s">
        <v>521</v>
      </c>
      <c r="L13" t="s">
        <v>543</v>
      </c>
      <c r="M13" t="s">
        <v>521</v>
      </c>
      <c r="N13" t="s">
        <v>521</v>
      </c>
      <c r="O13">
        <v>31.115300000000001</v>
      </c>
      <c r="P13">
        <v>30.2592</v>
      </c>
      <c r="Q13">
        <v>31.971299999999999</v>
      </c>
      <c r="R13" t="s">
        <v>523</v>
      </c>
      <c r="S13" t="str">
        <f t="shared" si="0"/>
        <v>yes</v>
      </c>
      <c r="T13" t="s">
        <v>347</v>
      </c>
      <c r="U13" t="s">
        <v>521</v>
      </c>
      <c r="V13" t="s">
        <v>521</v>
      </c>
      <c r="W13" t="s">
        <v>421</v>
      </c>
      <c r="X13" t="s">
        <v>521</v>
      </c>
      <c r="Y13" t="s">
        <v>521</v>
      </c>
      <c r="Z13" t="s">
        <v>573</v>
      </c>
      <c r="AA13">
        <v>1940</v>
      </c>
      <c r="AB13">
        <v>0.25976199999999999</v>
      </c>
      <c r="AC13">
        <v>3.1477600000000001E-2</v>
      </c>
      <c r="AD13">
        <v>0</v>
      </c>
      <c r="AE13">
        <v>8.6090399999999997E-2</v>
      </c>
      <c r="AF13" t="s">
        <v>523</v>
      </c>
      <c r="AG13" t="s">
        <v>347</v>
      </c>
    </row>
    <row r="14" spans="2:33">
      <c r="B14" t="s">
        <v>42</v>
      </c>
      <c r="C14" t="s">
        <v>143</v>
      </c>
      <c r="D14">
        <v>1894.6</v>
      </c>
      <c r="E14" t="s">
        <v>455</v>
      </c>
      <c r="F14" s="51" t="s">
        <v>455</v>
      </c>
      <c r="G14" t="s">
        <v>521</v>
      </c>
      <c r="H14" t="s">
        <v>521</v>
      </c>
      <c r="I14" t="s">
        <v>455</v>
      </c>
      <c r="J14" t="s">
        <v>521</v>
      </c>
      <c r="K14" t="s">
        <v>521</v>
      </c>
      <c r="L14" t="s">
        <v>540</v>
      </c>
      <c r="M14" t="s">
        <v>521</v>
      </c>
      <c r="N14" t="s">
        <v>521</v>
      </c>
      <c r="O14">
        <v>50.563400000000001</v>
      </c>
      <c r="P14">
        <v>47.417099999999998</v>
      </c>
      <c r="Q14">
        <v>53.709699999999998</v>
      </c>
      <c r="R14" t="s">
        <v>523</v>
      </c>
      <c r="S14" t="str">
        <f t="shared" si="0"/>
        <v>yes</v>
      </c>
      <c r="T14" t="s">
        <v>348</v>
      </c>
      <c r="U14" t="s">
        <v>521</v>
      </c>
      <c r="V14" t="s">
        <v>521</v>
      </c>
      <c r="W14" t="s">
        <v>421</v>
      </c>
      <c r="X14" t="s">
        <v>521</v>
      </c>
      <c r="Y14" t="s">
        <v>521</v>
      </c>
      <c r="Z14" t="s">
        <v>674</v>
      </c>
      <c r="AA14">
        <v>698</v>
      </c>
      <c r="AB14">
        <v>0</v>
      </c>
      <c r="AC14">
        <v>0</v>
      </c>
      <c r="AD14">
        <v>0</v>
      </c>
      <c r="AE14">
        <v>7.0137599999999994E-2</v>
      </c>
      <c r="AF14" t="s">
        <v>523</v>
      </c>
      <c r="AG14" t="s">
        <v>348</v>
      </c>
    </row>
    <row r="15" spans="2:33">
      <c r="B15" t="s">
        <v>43</v>
      </c>
      <c r="C15" t="s">
        <v>144</v>
      </c>
      <c r="D15">
        <v>1754.2</v>
      </c>
      <c r="E15" t="s">
        <v>439</v>
      </c>
      <c r="F15" s="51" t="s">
        <v>439</v>
      </c>
      <c r="G15" t="s">
        <v>521</v>
      </c>
      <c r="H15" t="s">
        <v>521</v>
      </c>
      <c r="I15" t="s">
        <v>439</v>
      </c>
      <c r="J15" t="s">
        <v>521</v>
      </c>
      <c r="K15" t="s">
        <v>521</v>
      </c>
      <c r="L15" t="s">
        <v>542</v>
      </c>
      <c r="M15" t="s">
        <v>521</v>
      </c>
      <c r="N15" t="s">
        <v>521</v>
      </c>
      <c r="O15">
        <v>6.3931300000000002</v>
      </c>
      <c r="P15">
        <v>5.0960799999999997</v>
      </c>
      <c r="Q15">
        <v>7.6901799999999998</v>
      </c>
      <c r="R15" t="s">
        <v>523</v>
      </c>
      <c r="S15" t="str">
        <f t="shared" si="0"/>
        <v>yes</v>
      </c>
      <c r="T15" t="s">
        <v>383</v>
      </c>
      <c r="U15" t="s">
        <v>521</v>
      </c>
      <c r="V15" t="s">
        <v>521</v>
      </c>
      <c r="W15" t="s">
        <v>450</v>
      </c>
      <c r="X15" t="s">
        <v>521</v>
      </c>
      <c r="Y15" t="s">
        <v>521</v>
      </c>
      <c r="Z15" t="s">
        <v>559</v>
      </c>
      <c r="AA15">
        <v>664</v>
      </c>
      <c r="AB15">
        <v>1742.48</v>
      </c>
      <c r="AC15">
        <v>211.15100000000001</v>
      </c>
      <c r="AD15">
        <v>202.547</v>
      </c>
      <c r="AE15">
        <v>219.755</v>
      </c>
      <c r="AF15" t="s">
        <v>523</v>
      </c>
      <c r="AG15" t="s">
        <v>383</v>
      </c>
    </row>
    <row r="16" spans="2:33">
      <c r="B16" t="s">
        <v>44</v>
      </c>
      <c r="C16" t="s">
        <v>145</v>
      </c>
      <c r="D16">
        <v>1354.4</v>
      </c>
      <c r="E16" t="s">
        <v>423</v>
      </c>
      <c r="F16" s="51" t="s">
        <v>423</v>
      </c>
      <c r="G16" t="s">
        <v>521</v>
      </c>
      <c r="H16" t="s">
        <v>521</v>
      </c>
      <c r="I16" t="s">
        <v>423</v>
      </c>
      <c r="J16" t="s">
        <v>521</v>
      </c>
      <c r="K16" t="s">
        <v>521</v>
      </c>
      <c r="L16" t="s">
        <v>541</v>
      </c>
      <c r="M16" t="s">
        <v>521</v>
      </c>
      <c r="N16" t="s">
        <v>521</v>
      </c>
      <c r="O16">
        <v>2.4771999999999999E-2</v>
      </c>
      <c r="P16">
        <v>0</v>
      </c>
      <c r="Q16">
        <v>8.9984599999999998E-2</v>
      </c>
      <c r="R16" t="s">
        <v>523</v>
      </c>
      <c r="S16" t="str">
        <f t="shared" si="0"/>
        <v>yes</v>
      </c>
      <c r="T16" t="s">
        <v>386</v>
      </c>
      <c r="U16" t="s">
        <v>521</v>
      </c>
      <c r="V16" t="s">
        <v>521</v>
      </c>
      <c r="W16" t="s">
        <v>452</v>
      </c>
      <c r="X16" t="s">
        <v>521</v>
      </c>
      <c r="Y16" t="s">
        <v>521</v>
      </c>
      <c r="Z16" t="s">
        <v>665</v>
      </c>
      <c r="AA16">
        <v>867</v>
      </c>
      <c r="AB16">
        <v>70.830399999999997</v>
      </c>
      <c r="AC16">
        <v>8.5831199999999992</v>
      </c>
      <c r="AD16">
        <v>6.9462799999999998</v>
      </c>
      <c r="AE16">
        <v>10.220000000000001</v>
      </c>
      <c r="AF16" t="s">
        <v>523</v>
      </c>
      <c r="AG16" t="s">
        <v>386</v>
      </c>
    </row>
    <row r="17" spans="2:33">
      <c r="B17" t="s">
        <v>45</v>
      </c>
      <c r="C17" t="s">
        <v>146</v>
      </c>
      <c r="D17">
        <v>1854</v>
      </c>
      <c r="E17" t="s">
        <v>440</v>
      </c>
      <c r="F17" s="51" t="s">
        <v>440</v>
      </c>
      <c r="G17" t="s">
        <v>521</v>
      </c>
      <c r="H17" t="s">
        <v>521</v>
      </c>
      <c r="I17" t="s">
        <v>440</v>
      </c>
      <c r="J17" t="s">
        <v>521</v>
      </c>
      <c r="K17" t="s">
        <v>521</v>
      </c>
      <c r="L17" t="s">
        <v>594</v>
      </c>
      <c r="M17" t="s">
        <v>521</v>
      </c>
      <c r="N17" t="s">
        <v>521</v>
      </c>
      <c r="O17">
        <v>0</v>
      </c>
      <c r="P17">
        <v>0</v>
      </c>
      <c r="Q17">
        <v>0</v>
      </c>
      <c r="R17" t="s">
        <v>523</v>
      </c>
      <c r="S17" t="str">
        <f t="shared" si="0"/>
        <v>yes</v>
      </c>
      <c r="T17" t="s">
        <v>387</v>
      </c>
      <c r="U17" t="s">
        <v>521</v>
      </c>
      <c r="V17" t="s">
        <v>521</v>
      </c>
      <c r="W17" t="s">
        <v>452</v>
      </c>
      <c r="X17" t="s">
        <v>521</v>
      </c>
      <c r="Y17" t="s">
        <v>521</v>
      </c>
      <c r="Z17" t="s">
        <v>567</v>
      </c>
      <c r="AA17">
        <v>794</v>
      </c>
      <c r="AB17">
        <v>1299.5</v>
      </c>
      <c r="AC17">
        <v>157.47200000000001</v>
      </c>
      <c r="AD17">
        <v>148.434</v>
      </c>
      <c r="AE17">
        <v>166.51</v>
      </c>
      <c r="AF17" t="s">
        <v>523</v>
      </c>
      <c r="AG17" t="s">
        <v>387</v>
      </c>
    </row>
    <row r="18" spans="2:33">
      <c r="B18" t="s">
        <v>46</v>
      </c>
      <c r="C18" t="s">
        <v>147</v>
      </c>
      <c r="D18">
        <v>1946</v>
      </c>
      <c r="E18" t="s">
        <v>424</v>
      </c>
      <c r="F18" s="51" t="s">
        <v>424</v>
      </c>
      <c r="G18" t="s">
        <v>521</v>
      </c>
      <c r="H18" t="s">
        <v>521</v>
      </c>
      <c r="I18" t="s">
        <v>424</v>
      </c>
      <c r="J18" t="s">
        <v>521</v>
      </c>
      <c r="K18" t="s">
        <v>521</v>
      </c>
      <c r="L18" t="s">
        <v>596</v>
      </c>
      <c r="M18" t="s">
        <v>521</v>
      </c>
      <c r="N18" t="s">
        <v>521</v>
      </c>
      <c r="O18">
        <v>0</v>
      </c>
      <c r="P18">
        <v>0</v>
      </c>
      <c r="Q18">
        <v>0</v>
      </c>
      <c r="R18" t="s">
        <v>523</v>
      </c>
      <c r="S18" t="str">
        <f t="shared" si="0"/>
        <v>yes</v>
      </c>
      <c r="T18" t="s">
        <v>388</v>
      </c>
      <c r="U18" t="s">
        <v>521</v>
      </c>
      <c r="V18" t="s">
        <v>521</v>
      </c>
      <c r="W18" t="s">
        <v>453</v>
      </c>
      <c r="X18" t="s">
        <v>521</v>
      </c>
      <c r="Y18" t="s">
        <v>521</v>
      </c>
      <c r="Z18" t="s">
        <v>565</v>
      </c>
      <c r="AA18">
        <v>1169</v>
      </c>
      <c r="AB18" s="3">
        <v>8.5478600000000005E-6</v>
      </c>
      <c r="AC18" s="3">
        <v>1.03582E-6</v>
      </c>
      <c r="AD18">
        <v>0</v>
      </c>
      <c r="AE18">
        <v>6.2423699999999999E-2</v>
      </c>
      <c r="AF18" t="s">
        <v>523</v>
      </c>
      <c r="AG18" t="s">
        <v>388</v>
      </c>
    </row>
    <row r="19" spans="2:33">
      <c r="B19" t="s">
        <v>47</v>
      </c>
      <c r="C19" t="s">
        <v>148</v>
      </c>
      <c r="D19">
        <v>1860.8</v>
      </c>
      <c r="E19" t="s">
        <v>456</v>
      </c>
      <c r="F19" s="51" t="s">
        <v>456</v>
      </c>
      <c r="G19" t="s">
        <v>521</v>
      </c>
      <c r="H19" t="s">
        <v>521</v>
      </c>
      <c r="I19" t="s">
        <v>456</v>
      </c>
      <c r="J19" t="s">
        <v>521</v>
      </c>
      <c r="K19" t="s">
        <v>521</v>
      </c>
      <c r="L19" t="s">
        <v>590</v>
      </c>
      <c r="M19" t="s">
        <v>521</v>
      </c>
      <c r="N19" t="s">
        <v>521</v>
      </c>
      <c r="O19">
        <v>0</v>
      </c>
      <c r="P19">
        <v>0</v>
      </c>
      <c r="Q19">
        <v>0</v>
      </c>
      <c r="R19" t="s">
        <v>523</v>
      </c>
      <c r="S19" t="str">
        <f t="shared" si="0"/>
        <v>yes</v>
      </c>
      <c r="T19" t="s">
        <v>389</v>
      </c>
      <c r="U19" t="s">
        <v>521</v>
      </c>
      <c r="V19" t="s">
        <v>521</v>
      </c>
      <c r="W19" t="s">
        <v>453</v>
      </c>
      <c r="X19" t="s">
        <v>521</v>
      </c>
      <c r="Y19" t="s">
        <v>521</v>
      </c>
      <c r="Z19" t="s">
        <v>565</v>
      </c>
      <c r="AA19">
        <v>1041</v>
      </c>
      <c r="AB19">
        <v>642.99699999999996</v>
      </c>
      <c r="AC19">
        <v>77.917299999999997</v>
      </c>
      <c r="AD19">
        <v>73.206999999999994</v>
      </c>
      <c r="AE19">
        <v>82.627600000000001</v>
      </c>
      <c r="AF19" t="s">
        <v>523</v>
      </c>
      <c r="AG19" t="s">
        <v>389</v>
      </c>
    </row>
    <row r="20" spans="2:33">
      <c r="B20" t="s">
        <v>48</v>
      </c>
      <c r="C20" t="s">
        <v>149</v>
      </c>
      <c r="D20">
        <v>925</v>
      </c>
      <c r="E20" t="s">
        <v>457</v>
      </c>
      <c r="F20" s="51" t="s">
        <v>457</v>
      </c>
      <c r="G20" t="s">
        <v>521</v>
      </c>
      <c r="H20" t="s">
        <v>521</v>
      </c>
      <c r="I20" t="s">
        <v>457</v>
      </c>
      <c r="J20" t="s">
        <v>521</v>
      </c>
      <c r="K20" t="s">
        <v>521</v>
      </c>
      <c r="L20" t="s">
        <v>592</v>
      </c>
      <c r="M20" t="s">
        <v>521</v>
      </c>
      <c r="N20" t="s">
        <v>521</v>
      </c>
      <c r="O20">
        <v>0</v>
      </c>
      <c r="P20">
        <v>0</v>
      </c>
      <c r="Q20">
        <v>0</v>
      </c>
      <c r="R20" t="s">
        <v>523</v>
      </c>
      <c r="S20" t="str">
        <f t="shared" si="0"/>
        <v>yes</v>
      </c>
      <c r="T20" t="s">
        <v>369</v>
      </c>
      <c r="U20" t="s">
        <v>521</v>
      </c>
      <c r="V20" t="s">
        <v>521</v>
      </c>
      <c r="W20" t="s">
        <v>438</v>
      </c>
      <c r="X20" t="s">
        <v>521</v>
      </c>
      <c r="Y20" t="s">
        <v>521</v>
      </c>
      <c r="Z20" t="s">
        <v>564</v>
      </c>
      <c r="AA20">
        <v>1689</v>
      </c>
      <c r="AB20" s="3">
        <v>5.1575299999999997E-6</v>
      </c>
      <c r="AC20" s="3">
        <v>6.2498199999999998E-7</v>
      </c>
      <c r="AD20">
        <v>0</v>
      </c>
      <c r="AE20">
        <v>3.7535899999999997E-2</v>
      </c>
      <c r="AF20" t="s">
        <v>523</v>
      </c>
      <c r="AG20" t="s">
        <v>369</v>
      </c>
    </row>
    <row r="21" spans="2:33">
      <c r="B21" t="s">
        <v>49</v>
      </c>
      <c r="C21" t="s">
        <v>150</v>
      </c>
      <c r="D21">
        <v>1446.8</v>
      </c>
      <c r="E21" t="s">
        <v>425</v>
      </c>
      <c r="F21" s="51" t="s">
        <v>425</v>
      </c>
      <c r="G21" t="s">
        <v>521</v>
      </c>
      <c r="H21" t="s">
        <v>521</v>
      </c>
      <c r="I21" t="s">
        <v>425</v>
      </c>
      <c r="J21" t="s">
        <v>521</v>
      </c>
      <c r="K21" t="s">
        <v>521</v>
      </c>
      <c r="L21" t="s">
        <v>535</v>
      </c>
      <c r="M21" t="s">
        <v>521</v>
      </c>
      <c r="N21" t="s">
        <v>521</v>
      </c>
      <c r="O21">
        <v>4.3739399999999998E-2</v>
      </c>
      <c r="P21">
        <v>0</v>
      </c>
      <c r="Q21">
        <v>0.13175500000000001</v>
      </c>
      <c r="R21" t="s">
        <v>523</v>
      </c>
      <c r="S21" t="str">
        <f t="shared" si="0"/>
        <v>yes</v>
      </c>
      <c r="T21" t="s">
        <v>370</v>
      </c>
      <c r="U21" t="s">
        <v>521</v>
      </c>
      <c r="V21" t="s">
        <v>521</v>
      </c>
      <c r="W21" t="s">
        <v>438</v>
      </c>
      <c r="X21" t="s">
        <v>521</v>
      </c>
      <c r="Y21" t="s">
        <v>521</v>
      </c>
      <c r="Z21" t="s">
        <v>662</v>
      </c>
      <c r="AA21">
        <v>1182</v>
      </c>
      <c r="AB21">
        <v>15.2019</v>
      </c>
      <c r="AC21">
        <v>1.8421400000000001</v>
      </c>
      <c r="AD21">
        <v>1.3481300000000001</v>
      </c>
      <c r="AE21">
        <v>2.3361499999999999</v>
      </c>
      <c r="AF21" t="s">
        <v>523</v>
      </c>
      <c r="AG21" t="s">
        <v>370</v>
      </c>
    </row>
    <row r="22" spans="2:33">
      <c r="B22" t="s">
        <v>50</v>
      </c>
      <c r="C22" t="s">
        <v>151</v>
      </c>
      <c r="D22">
        <v>1398</v>
      </c>
      <c r="E22" t="s">
        <v>458</v>
      </c>
      <c r="F22" s="51" t="s">
        <v>458</v>
      </c>
      <c r="G22" t="s">
        <v>521</v>
      </c>
      <c r="H22" t="s">
        <v>521</v>
      </c>
      <c r="I22" t="s">
        <v>458</v>
      </c>
      <c r="J22" t="s">
        <v>521</v>
      </c>
      <c r="K22" t="s">
        <v>521</v>
      </c>
      <c r="L22" t="s">
        <v>593</v>
      </c>
      <c r="M22" t="s">
        <v>521</v>
      </c>
      <c r="N22" t="s">
        <v>521</v>
      </c>
      <c r="O22">
        <v>0</v>
      </c>
      <c r="P22">
        <v>0</v>
      </c>
      <c r="Q22">
        <v>0</v>
      </c>
      <c r="R22" t="s">
        <v>523</v>
      </c>
      <c r="S22" t="str">
        <f t="shared" si="0"/>
        <v>yes</v>
      </c>
      <c r="T22" t="s">
        <v>390</v>
      </c>
      <c r="U22" t="s">
        <v>521</v>
      </c>
      <c r="V22" t="s">
        <v>521</v>
      </c>
      <c r="W22" t="s">
        <v>454</v>
      </c>
      <c r="X22" t="s">
        <v>521</v>
      </c>
      <c r="Y22" t="s">
        <v>521</v>
      </c>
      <c r="Z22" t="s">
        <v>543</v>
      </c>
      <c r="AA22">
        <v>4577</v>
      </c>
      <c r="AB22">
        <v>256.77199999999999</v>
      </c>
      <c r="AC22">
        <v>31.115300000000001</v>
      </c>
      <c r="AD22">
        <v>30.2592</v>
      </c>
      <c r="AE22">
        <v>31.971299999999999</v>
      </c>
      <c r="AF22" t="s">
        <v>523</v>
      </c>
      <c r="AG22" t="s">
        <v>390</v>
      </c>
    </row>
    <row r="23" spans="2:33">
      <c r="B23" t="s">
        <v>51</v>
      </c>
      <c r="C23" t="s">
        <v>152</v>
      </c>
      <c r="D23">
        <v>1467.4</v>
      </c>
      <c r="E23" t="s">
        <v>441</v>
      </c>
      <c r="F23" s="51" t="s">
        <v>441</v>
      </c>
      <c r="G23" t="s">
        <v>521</v>
      </c>
      <c r="H23" t="s">
        <v>521</v>
      </c>
      <c r="I23" t="s">
        <v>441</v>
      </c>
      <c r="J23" t="s">
        <v>521</v>
      </c>
      <c r="K23" t="s">
        <v>521</v>
      </c>
      <c r="L23" t="s">
        <v>587</v>
      </c>
      <c r="M23" t="s">
        <v>521</v>
      </c>
      <c r="N23" t="s">
        <v>521</v>
      </c>
      <c r="O23">
        <v>0</v>
      </c>
      <c r="P23">
        <v>0</v>
      </c>
      <c r="Q23">
        <v>0</v>
      </c>
      <c r="R23" t="s">
        <v>523</v>
      </c>
      <c r="S23" t="str">
        <f t="shared" si="0"/>
        <v>yes</v>
      </c>
      <c r="T23" t="s">
        <v>391</v>
      </c>
      <c r="U23" t="s">
        <v>521</v>
      </c>
      <c r="V23" t="s">
        <v>521</v>
      </c>
      <c r="W23" t="s">
        <v>455</v>
      </c>
      <c r="X23" t="s">
        <v>521</v>
      </c>
      <c r="Y23" t="s">
        <v>521</v>
      </c>
      <c r="Z23" t="s">
        <v>540</v>
      </c>
      <c r="AA23">
        <v>661</v>
      </c>
      <c r="AB23">
        <v>59.856000000000002</v>
      </c>
      <c r="AC23">
        <v>7.25326</v>
      </c>
      <c r="AD23">
        <v>5.6003999999999996</v>
      </c>
      <c r="AE23">
        <v>8.9061199999999996</v>
      </c>
      <c r="AF23" t="s">
        <v>523</v>
      </c>
      <c r="AG23" t="s">
        <v>391</v>
      </c>
    </row>
    <row r="24" spans="2:33">
      <c r="B24" t="s">
        <v>52</v>
      </c>
      <c r="C24" t="s">
        <v>153</v>
      </c>
      <c r="D24">
        <v>1404</v>
      </c>
      <c r="E24" t="s">
        <v>426</v>
      </c>
      <c r="F24" s="51" t="s">
        <v>426</v>
      </c>
      <c r="G24" t="s">
        <v>521</v>
      </c>
      <c r="H24" t="s">
        <v>521</v>
      </c>
      <c r="I24" t="s">
        <v>426</v>
      </c>
      <c r="J24" t="s">
        <v>521</v>
      </c>
      <c r="K24" t="s">
        <v>521</v>
      </c>
      <c r="L24" t="s">
        <v>588</v>
      </c>
      <c r="M24" t="s">
        <v>521</v>
      </c>
      <c r="N24" t="s">
        <v>521</v>
      </c>
      <c r="O24">
        <v>0</v>
      </c>
      <c r="P24">
        <v>0</v>
      </c>
      <c r="Q24">
        <v>0</v>
      </c>
      <c r="R24" t="s">
        <v>523</v>
      </c>
      <c r="S24" t="str">
        <f t="shared" si="0"/>
        <v>yes</v>
      </c>
      <c r="T24" t="s">
        <v>392</v>
      </c>
      <c r="U24" t="s">
        <v>521</v>
      </c>
      <c r="V24" t="s">
        <v>521</v>
      </c>
      <c r="W24" t="s">
        <v>455</v>
      </c>
      <c r="X24" t="s">
        <v>521</v>
      </c>
      <c r="Y24" t="s">
        <v>521</v>
      </c>
      <c r="Z24" t="s">
        <v>540</v>
      </c>
      <c r="AA24">
        <v>1466</v>
      </c>
      <c r="AB24" s="3">
        <v>357.40800000000002</v>
      </c>
      <c r="AC24" s="3">
        <v>43.310099999999998</v>
      </c>
      <c r="AD24">
        <v>40.628500000000003</v>
      </c>
      <c r="AE24">
        <v>45.991799999999998</v>
      </c>
      <c r="AF24" t="s">
        <v>523</v>
      </c>
      <c r="AG24" t="s">
        <v>392</v>
      </c>
    </row>
    <row r="25" spans="2:33">
      <c r="B25" t="s">
        <v>53</v>
      </c>
      <c r="C25" t="s">
        <v>154</v>
      </c>
      <c r="D25">
        <v>1204.2</v>
      </c>
      <c r="E25" t="s">
        <v>442</v>
      </c>
      <c r="F25" s="51" t="s">
        <v>442</v>
      </c>
      <c r="G25" t="s">
        <v>521</v>
      </c>
      <c r="H25" t="s">
        <v>521</v>
      </c>
      <c r="I25" t="s">
        <v>442</v>
      </c>
      <c r="J25" t="s">
        <v>521</v>
      </c>
      <c r="K25" t="s">
        <v>521</v>
      </c>
      <c r="L25" t="s">
        <v>591</v>
      </c>
      <c r="M25" t="s">
        <v>521</v>
      </c>
      <c r="N25" t="s">
        <v>521</v>
      </c>
      <c r="O25">
        <v>0</v>
      </c>
      <c r="P25">
        <v>0</v>
      </c>
      <c r="Q25">
        <v>0</v>
      </c>
      <c r="R25" t="s">
        <v>523</v>
      </c>
      <c r="S25" t="str">
        <f t="shared" si="0"/>
        <v>yes</v>
      </c>
      <c r="T25" t="s">
        <v>371</v>
      </c>
      <c r="U25" t="s">
        <v>521</v>
      </c>
      <c r="V25" t="s">
        <v>521</v>
      </c>
      <c r="W25" t="s">
        <v>439</v>
      </c>
      <c r="X25" t="s">
        <v>521</v>
      </c>
      <c r="Y25" t="s">
        <v>521</v>
      </c>
      <c r="Z25" t="s">
        <v>542</v>
      </c>
      <c r="AA25">
        <v>944</v>
      </c>
      <c r="AB25">
        <v>1.23102</v>
      </c>
      <c r="AC25">
        <v>0.149173</v>
      </c>
      <c r="AD25">
        <v>0</v>
      </c>
      <c r="AE25">
        <v>0.354514</v>
      </c>
      <c r="AF25" t="s">
        <v>523</v>
      </c>
      <c r="AG25" t="s">
        <v>371</v>
      </c>
    </row>
    <row r="26" spans="2:33">
      <c r="B26" t="s">
        <v>54</v>
      </c>
      <c r="C26" t="s">
        <v>155</v>
      </c>
      <c r="D26">
        <v>1458.4</v>
      </c>
      <c r="E26" t="s">
        <v>459</v>
      </c>
      <c r="F26" s="51" t="s">
        <v>459</v>
      </c>
      <c r="G26" t="s">
        <v>521</v>
      </c>
      <c r="H26" t="s">
        <v>521</v>
      </c>
      <c r="I26" t="s">
        <v>459</v>
      </c>
      <c r="J26" t="s">
        <v>521</v>
      </c>
      <c r="K26" t="s">
        <v>521</v>
      </c>
      <c r="L26" t="s">
        <v>589</v>
      </c>
      <c r="M26" t="s">
        <v>521</v>
      </c>
      <c r="N26" t="s">
        <v>521</v>
      </c>
      <c r="O26">
        <v>0</v>
      </c>
      <c r="P26">
        <v>0</v>
      </c>
      <c r="Q26">
        <v>0</v>
      </c>
      <c r="R26" t="s">
        <v>523</v>
      </c>
      <c r="S26" t="str">
        <f t="shared" si="0"/>
        <v>yes</v>
      </c>
      <c r="T26" t="s">
        <v>372</v>
      </c>
      <c r="U26" t="s">
        <v>521</v>
      </c>
      <c r="V26" t="s">
        <v>521</v>
      </c>
      <c r="W26" t="s">
        <v>439</v>
      </c>
      <c r="X26" t="s">
        <v>521</v>
      </c>
      <c r="Y26" t="s">
        <v>521</v>
      </c>
      <c r="Z26" t="s">
        <v>542</v>
      </c>
      <c r="AA26">
        <v>783</v>
      </c>
      <c r="AB26">
        <v>51.527000000000001</v>
      </c>
      <c r="AC26">
        <v>6.2439600000000004</v>
      </c>
      <c r="AD26">
        <v>4.9547400000000001</v>
      </c>
      <c r="AE26">
        <v>7.5331799999999998</v>
      </c>
      <c r="AF26" t="s">
        <v>523</v>
      </c>
      <c r="AG26" t="s">
        <v>372</v>
      </c>
    </row>
    <row r="27" spans="2:33">
      <c r="B27" t="s">
        <v>55</v>
      </c>
      <c r="C27" t="s">
        <v>156</v>
      </c>
      <c r="D27">
        <v>1476.2</v>
      </c>
      <c r="E27" t="s">
        <v>427</v>
      </c>
      <c r="F27" s="51" t="s">
        <v>427</v>
      </c>
      <c r="G27" t="s">
        <v>521</v>
      </c>
      <c r="H27" t="s">
        <v>521</v>
      </c>
      <c r="I27" t="s">
        <v>427</v>
      </c>
      <c r="J27" t="s">
        <v>521</v>
      </c>
      <c r="K27" t="s">
        <v>521</v>
      </c>
      <c r="L27" t="s">
        <v>586</v>
      </c>
      <c r="M27" t="s">
        <v>521</v>
      </c>
      <c r="N27" t="s">
        <v>521</v>
      </c>
      <c r="O27">
        <v>0</v>
      </c>
      <c r="P27">
        <v>0</v>
      </c>
      <c r="Q27">
        <v>0</v>
      </c>
      <c r="R27" t="s">
        <v>523</v>
      </c>
      <c r="S27" t="str">
        <f t="shared" si="0"/>
        <v>yes</v>
      </c>
      <c r="T27" t="s">
        <v>351</v>
      </c>
      <c r="U27" t="s">
        <v>521</v>
      </c>
      <c r="V27" t="s">
        <v>521</v>
      </c>
      <c r="W27" t="s">
        <v>423</v>
      </c>
      <c r="X27" t="s">
        <v>521</v>
      </c>
      <c r="Y27" t="s">
        <v>521</v>
      </c>
      <c r="Z27" t="s">
        <v>622</v>
      </c>
      <c r="AA27">
        <v>2361</v>
      </c>
      <c r="AB27">
        <v>0.204426</v>
      </c>
      <c r="AC27">
        <v>2.4771999999999999E-2</v>
      </c>
      <c r="AD27">
        <v>0</v>
      </c>
      <c r="AE27">
        <v>6.7814799999999995E-2</v>
      </c>
      <c r="AF27" t="s">
        <v>523</v>
      </c>
      <c r="AG27" t="s">
        <v>351</v>
      </c>
    </row>
    <row r="28" spans="2:33">
      <c r="B28" t="s">
        <v>56</v>
      </c>
      <c r="C28" t="s">
        <v>157</v>
      </c>
      <c r="D28">
        <v>1319.2</v>
      </c>
      <c r="E28" t="s">
        <v>428</v>
      </c>
      <c r="F28" s="51" t="s">
        <v>428</v>
      </c>
      <c r="G28" t="s">
        <v>521</v>
      </c>
      <c r="H28" t="s">
        <v>521</v>
      </c>
      <c r="I28" t="s">
        <v>428</v>
      </c>
      <c r="J28" t="s">
        <v>521</v>
      </c>
      <c r="K28" t="s">
        <v>521</v>
      </c>
      <c r="L28" t="s">
        <v>585</v>
      </c>
      <c r="M28" t="s">
        <v>521</v>
      </c>
      <c r="N28" t="s">
        <v>521</v>
      </c>
      <c r="O28">
        <v>0</v>
      </c>
      <c r="P28">
        <v>0</v>
      </c>
      <c r="Q28">
        <v>0</v>
      </c>
      <c r="R28" t="s">
        <v>523</v>
      </c>
      <c r="S28" t="str">
        <f t="shared" si="0"/>
        <v>yes</v>
      </c>
      <c r="T28" t="s">
        <v>352</v>
      </c>
      <c r="U28" t="s">
        <v>521</v>
      </c>
      <c r="V28" t="s">
        <v>521</v>
      </c>
      <c r="W28" t="s">
        <v>423</v>
      </c>
      <c r="X28" t="s">
        <v>521</v>
      </c>
      <c r="Y28" t="s">
        <v>521</v>
      </c>
      <c r="Z28" t="s">
        <v>621</v>
      </c>
      <c r="AA28">
        <v>1022</v>
      </c>
      <c r="AB28">
        <v>0</v>
      </c>
      <c r="AC28">
        <v>0</v>
      </c>
      <c r="AD28">
        <v>0</v>
      </c>
      <c r="AE28">
        <v>4.7902199999999999E-2</v>
      </c>
      <c r="AF28" t="s">
        <v>523</v>
      </c>
      <c r="AG28" t="s">
        <v>352</v>
      </c>
    </row>
    <row r="29" spans="2:33">
      <c r="B29" t="s">
        <v>57</v>
      </c>
      <c r="C29" t="s">
        <v>158</v>
      </c>
      <c r="D29">
        <v>1184.2</v>
      </c>
      <c r="E29" t="s">
        <v>460</v>
      </c>
      <c r="F29" s="51" t="s">
        <v>460</v>
      </c>
      <c r="G29" t="s">
        <v>521</v>
      </c>
      <c r="H29" t="s">
        <v>521</v>
      </c>
      <c r="I29" t="s">
        <v>460</v>
      </c>
      <c r="J29" t="s">
        <v>521</v>
      </c>
      <c r="K29" t="s">
        <v>521</v>
      </c>
      <c r="L29" t="s">
        <v>584</v>
      </c>
      <c r="M29" t="s">
        <v>521</v>
      </c>
      <c r="N29" t="s">
        <v>521</v>
      </c>
      <c r="O29">
        <v>0</v>
      </c>
      <c r="P29">
        <v>0</v>
      </c>
      <c r="Q29">
        <v>0</v>
      </c>
      <c r="R29" t="s">
        <v>523</v>
      </c>
      <c r="S29" t="str">
        <f t="shared" si="0"/>
        <v>yes</v>
      </c>
      <c r="T29" t="s">
        <v>373</v>
      </c>
      <c r="U29" t="s">
        <v>521</v>
      </c>
      <c r="V29" t="s">
        <v>521</v>
      </c>
      <c r="W29" t="s">
        <v>440</v>
      </c>
      <c r="X29" t="s">
        <v>521</v>
      </c>
      <c r="Y29" t="s">
        <v>521</v>
      </c>
      <c r="Z29" t="s">
        <v>594</v>
      </c>
      <c r="AA29">
        <v>439</v>
      </c>
      <c r="AB29">
        <v>0</v>
      </c>
      <c r="AC29">
        <v>0</v>
      </c>
      <c r="AD29">
        <v>0</v>
      </c>
      <c r="AE29">
        <v>0</v>
      </c>
      <c r="AF29" t="s">
        <v>523</v>
      </c>
      <c r="AG29" t="s">
        <v>373</v>
      </c>
    </row>
    <row r="30" spans="2:33">
      <c r="B30" t="s">
        <v>58</v>
      </c>
      <c r="C30" t="s">
        <v>159</v>
      </c>
      <c r="D30">
        <v>1412.6</v>
      </c>
      <c r="E30" t="s">
        <v>443</v>
      </c>
      <c r="F30" s="51" t="s">
        <v>443</v>
      </c>
      <c r="G30" t="s">
        <v>521</v>
      </c>
      <c r="H30" t="s">
        <v>521</v>
      </c>
      <c r="I30" t="s">
        <v>443</v>
      </c>
      <c r="J30" t="s">
        <v>521</v>
      </c>
      <c r="K30" t="s">
        <v>521</v>
      </c>
      <c r="L30" t="s">
        <v>583</v>
      </c>
      <c r="M30" t="s">
        <v>521</v>
      </c>
      <c r="N30" t="s">
        <v>521</v>
      </c>
      <c r="O30">
        <v>0</v>
      </c>
      <c r="P30">
        <v>0</v>
      </c>
      <c r="Q30">
        <v>0</v>
      </c>
      <c r="R30" t="s">
        <v>523</v>
      </c>
      <c r="S30" t="str">
        <f t="shared" si="0"/>
        <v>yes</v>
      </c>
      <c r="T30" t="s">
        <v>374</v>
      </c>
      <c r="U30" t="s">
        <v>521</v>
      </c>
      <c r="V30" t="s">
        <v>521</v>
      </c>
      <c r="W30" t="s">
        <v>440</v>
      </c>
      <c r="X30" t="s">
        <v>521</v>
      </c>
      <c r="Y30" t="s">
        <v>521</v>
      </c>
      <c r="Z30" t="s">
        <v>594</v>
      </c>
      <c r="AA30">
        <v>1001</v>
      </c>
      <c r="AB30">
        <v>0</v>
      </c>
      <c r="AC30">
        <v>0</v>
      </c>
      <c r="AD30">
        <v>0</v>
      </c>
      <c r="AE30">
        <v>0</v>
      </c>
      <c r="AF30" t="s">
        <v>523</v>
      </c>
      <c r="AG30" t="s">
        <v>374</v>
      </c>
    </row>
    <row r="31" spans="2:33">
      <c r="B31" t="s">
        <v>59</v>
      </c>
      <c r="C31" t="s">
        <v>160</v>
      </c>
      <c r="D31">
        <v>1344.2</v>
      </c>
      <c r="E31" t="s">
        <v>429</v>
      </c>
      <c r="F31" s="51" t="s">
        <v>429</v>
      </c>
      <c r="G31" t="s">
        <v>521</v>
      </c>
      <c r="H31" t="s">
        <v>521</v>
      </c>
      <c r="I31" t="s">
        <v>429</v>
      </c>
      <c r="J31" t="s">
        <v>521</v>
      </c>
      <c r="K31" t="s">
        <v>521</v>
      </c>
      <c r="L31" t="s">
        <v>582</v>
      </c>
      <c r="M31" t="s">
        <v>521</v>
      </c>
      <c r="N31" t="s">
        <v>521</v>
      </c>
      <c r="O31">
        <v>0</v>
      </c>
      <c r="P31">
        <v>0</v>
      </c>
      <c r="Q31">
        <v>0</v>
      </c>
      <c r="R31" t="s">
        <v>523</v>
      </c>
      <c r="S31" t="str">
        <f t="shared" si="0"/>
        <v>yes</v>
      </c>
      <c r="T31" t="s">
        <v>353</v>
      </c>
      <c r="U31" t="s">
        <v>521</v>
      </c>
      <c r="V31" t="s">
        <v>521</v>
      </c>
      <c r="W31" t="s">
        <v>424</v>
      </c>
      <c r="X31" t="s">
        <v>521</v>
      </c>
      <c r="Y31" t="s">
        <v>521</v>
      </c>
      <c r="Z31" t="s">
        <v>596</v>
      </c>
      <c r="AA31">
        <v>975</v>
      </c>
      <c r="AB31">
        <v>0</v>
      </c>
      <c r="AC31">
        <v>0</v>
      </c>
      <c r="AD31">
        <v>0</v>
      </c>
      <c r="AE31">
        <v>0</v>
      </c>
      <c r="AF31" t="s">
        <v>523</v>
      </c>
      <c r="AG31" t="s">
        <v>353</v>
      </c>
    </row>
    <row r="32" spans="2:33">
      <c r="B32" t="s">
        <v>60</v>
      </c>
      <c r="C32" t="s">
        <v>161</v>
      </c>
      <c r="D32">
        <v>1463.6</v>
      </c>
      <c r="E32" t="s">
        <v>444</v>
      </c>
      <c r="F32" s="51" t="s">
        <v>444</v>
      </c>
      <c r="G32" t="s">
        <v>521</v>
      </c>
      <c r="H32" t="s">
        <v>521</v>
      </c>
      <c r="I32" t="s">
        <v>444</v>
      </c>
      <c r="J32" t="s">
        <v>521</v>
      </c>
      <c r="K32" t="s">
        <v>521</v>
      </c>
      <c r="L32" t="s">
        <v>581</v>
      </c>
      <c r="M32" t="s">
        <v>521</v>
      </c>
      <c r="N32" t="s">
        <v>521</v>
      </c>
      <c r="O32">
        <v>0</v>
      </c>
      <c r="P32">
        <v>0</v>
      </c>
      <c r="Q32">
        <v>0</v>
      </c>
      <c r="R32" t="s">
        <v>523</v>
      </c>
      <c r="S32" t="str">
        <f t="shared" si="0"/>
        <v>yes</v>
      </c>
      <c r="T32" t="s">
        <v>354</v>
      </c>
      <c r="U32" t="s">
        <v>521</v>
      </c>
      <c r="V32" t="s">
        <v>521</v>
      </c>
      <c r="W32" t="s">
        <v>424</v>
      </c>
      <c r="X32" t="s">
        <v>521</v>
      </c>
      <c r="Y32" t="s">
        <v>521</v>
      </c>
      <c r="Z32" t="s">
        <v>694</v>
      </c>
      <c r="AA32">
        <v>604</v>
      </c>
      <c r="AB32">
        <v>0</v>
      </c>
      <c r="AC32">
        <v>0</v>
      </c>
      <c r="AD32">
        <v>0</v>
      </c>
      <c r="AE32">
        <v>0</v>
      </c>
      <c r="AF32" t="s">
        <v>523</v>
      </c>
      <c r="AG32" t="s">
        <v>354</v>
      </c>
    </row>
    <row r="33" spans="2:33">
      <c r="B33" t="s">
        <v>61</v>
      </c>
      <c r="C33" t="s">
        <v>162</v>
      </c>
      <c r="D33">
        <v>954.6</v>
      </c>
      <c r="E33" t="s">
        <v>461</v>
      </c>
      <c r="F33" s="51" t="s">
        <v>461</v>
      </c>
      <c r="G33" t="s">
        <v>521</v>
      </c>
      <c r="H33" t="s">
        <v>521</v>
      </c>
      <c r="I33" t="s">
        <v>461</v>
      </c>
      <c r="J33" t="s">
        <v>521</v>
      </c>
      <c r="K33" t="s">
        <v>521</v>
      </c>
      <c r="L33" t="s">
        <v>524</v>
      </c>
      <c r="M33" t="s">
        <v>521</v>
      </c>
      <c r="N33" t="s">
        <v>521</v>
      </c>
      <c r="O33">
        <v>267.55599999999998</v>
      </c>
      <c r="P33">
        <v>255.744</v>
      </c>
      <c r="Q33">
        <v>279.36799999999999</v>
      </c>
      <c r="R33" t="s">
        <v>523</v>
      </c>
      <c r="S33" t="str">
        <f t="shared" si="0"/>
        <v>yes</v>
      </c>
      <c r="T33" t="s">
        <v>393</v>
      </c>
      <c r="U33" t="s">
        <v>521</v>
      </c>
      <c r="V33" t="s">
        <v>521</v>
      </c>
      <c r="W33" t="s">
        <v>456</v>
      </c>
      <c r="X33" t="s">
        <v>521</v>
      </c>
      <c r="Y33" t="s">
        <v>521</v>
      </c>
      <c r="Z33" t="s">
        <v>590</v>
      </c>
      <c r="AA33">
        <v>2617</v>
      </c>
      <c r="AB33">
        <v>0</v>
      </c>
      <c r="AC33">
        <v>0</v>
      </c>
      <c r="AD33">
        <v>0</v>
      </c>
      <c r="AE33">
        <v>0</v>
      </c>
      <c r="AF33" t="s">
        <v>523</v>
      </c>
      <c r="AG33" t="s">
        <v>393</v>
      </c>
    </row>
    <row r="34" spans="2:33">
      <c r="B34" t="s">
        <v>62</v>
      </c>
      <c r="C34" t="s">
        <v>163</v>
      </c>
      <c r="D34">
        <v>1127</v>
      </c>
      <c r="E34" t="s">
        <v>462</v>
      </c>
      <c r="F34" s="51" t="s">
        <v>462</v>
      </c>
      <c r="G34" t="s">
        <v>521</v>
      </c>
      <c r="H34" t="s">
        <v>521</v>
      </c>
      <c r="I34" t="s">
        <v>462</v>
      </c>
      <c r="J34" t="s">
        <v>521</v>
      </c>
      <c r="K34" t="s">
        <v>521</v>
      </c>
      <c r="L34" t="s">
        <v>578</v>
      </c>
      <c r="M34" t="s">
        <v>521</v>
      </c>
      <c r="N34" t="s">
        <v>521</v>
      </c>
      <c r="O34">
        <v>0</v>
      </c>
      <c r="P34">
        <v>0</v>
      </c>
      <c r="Q34">
        <v>0</v>
      </c>
      <c r="R34" t="s">
        <v>523</v>
      </c>
      <c r="S34" t="str">
        <f t="shared" si="0"/>
        <v>yes</v>
      </c>
      <c r="T34" t="s">
        <v>394</v>
      </c>
      <c r="U34" t="s">
        <v>521</v>
      </c>
      <c r="V34" t="s">
        <v>521</v>
      </c>
      <c r="W34" t="s">
        <v>456</v>
      </c>
      <c r="X34" t="s">
        <v>521</v>
      </c>
      <c r="Y34" t="s">
        <v>521</v>
      </c>
      <c r="Z34" t="s">
        <v>689</v>
      </c>
      <c r="AA34">
        <v>2907</v>
      </c>
      <c r="AB34">
        <v>0</v>
      </c>
      <c r="AC34">
        <v>0</v>
      </c>
      <c r="AD34">
        <v>0</v>
      </c>
      <c r="AE34">
        <v>0</v>
      </c>
      <c r="AF34" t="s">
        <v>523</v>
      </c>
      <c r="AG34" t="s">
        <v>394</v>
      </c>
    </row>
    <row r="35" spans="2:33">
      <c r="B35" t="s">
        <v>63</v>
      </c>
      <c r="C35" t="s">
        <v>164</v>
      </c>
      <c r="D35">
        <v>1501</v>
      </c>
      <c r="E35" t="s">
        <v>495</v>
      </c>
      <c r="F35" s="51" t="s">
        <v>495</v>
      </c>
      <c r="G35" t="s">
        <v>521</v>
      </c>
      <c r="H35" t="s">
        <v>521</v>
      </c>
      <c r="I35" t="s">
        <v>495</v>
      </c>
      <c r="J35" t="s">
        <v>521</v>
      </c>
      <c r="K35" t="s">
        <v>521</v>
      </c>
      <c r="L35" t="s">
        <v>577</v>
      </c>
      <c r="M35" t="s">
        <v>521</v>
      </c>
      <c r="N35" t="s">
        <v>521</v>
      </c>
      <c r="O35">
        <v>0</v>
      </c>
      <c r="P35">
        <v>0</v>
      </c>
      <c r="Q35">
        <v>0</v>
      </c>
      <c r="R35" t="s">
        <v>523</v>
      </c>
      <c r="S35" t="str">
        <f t="shared" si="0"/>
        <v>yes</v>
      </c>
      <c r="T35" t="s">
        <v>395</v>
      </c>
      <c r="U35" t="s">
        <v>521</v>
      </c>
      <c r="V35" t="s">
        <v>521</v>
      </c>
      <c r="W35" t="s">
        <v>457</v>
      </c>
      <c r="X35" t="s">
        <v>521</v>
      </c>
      <c r="Y35" t="s">
        <v>521</v>
      </c>
      <c r="Z35" t="s">
        <v>592</v>
      </c>
      <c r="AA35">
        <v>884</v>
      </c>
      <c r="AB35">
        <v>0</v>
      </c>
      <c r="AC35">
        <v>0</v>
      </c>
      <c r="AD35">
        <v>0</v>
      </c>
      <c r="AE35">
        <v>0</v>
      </c>
      <c r="AF35" t="s">
        <v>523</v>
      </c>
      <c r="AG35" t="s">
        <v>395</v>
      </c>
    </row>
    <row r="36" spans="2:33">
      <c r="B36" t="s">
        <v>64</v>
      </c>
      <c r="C36" t="s">
        <v>165</v>
      </c>
      <c r="D36">
        <v>1101</v>
      </c>
      <c r="E36" t="s">
        <v>465</v>
      </c>
      <c r="F36" s="51" t="s">
        <v>465</v>
      </c>
      <c r="G36" t="s">
        <v>521</v>
      </c>
      <c r="H36" t="s">
        <v>521</v>
      </c>
      <c r="I36" t="s">
        <v>465</v>
      </c>
      <c r="J36" t="s">
        <v>521</v>
      </c>
      <c r="K36" t="s">
        <v>521</v>
      </c>
      <c r="L36" t="s">
        <v>576</v>
      </c>
      <c r="M36" t="s">
        <v>521</v>
      </c>
      <c r="N36" t="s">
        <v>521</v>
      </c>
      <c r="O36">
        <v>0</v>
      </c>
      <c r="P36">
        <v>0</v>
      </c>
      <c r="Q36">
        <v>0</v>
      </c>
      <c r="R36" t="s">
        <v>523</v>
      </c>
      <c r="S36" t="str">
        <f t="shared" si="0"/>
        <v>yes</v>
      </c>
      <c r="T36" t="s">
        <v>396</v>
      </c>
      <c r="U36" t="s">
        <v>521</v>
      </c>
      <c r="V36" t="s">
        <v>521</v>
      </c>
      <c r="W36" t="s">
        <v>457</v>
      </c>
      <c r="X36" t="s">
        <v>521</v>
      </c>
      <c r="Y36" t="s">
        <v>521</v>
      </c>
      <c r="Z36" t="s">
        <v>691</v>
      </c>
      <c r="AA36">
        <v>890</v>
      </c>
      <c r="AB36">
        <v>0</v>
      </c>
      <c r="AC36">
        <v>0</v>
      </c>
      <c r="AD36">
        <v>0</v>
      </c>
      <c r="AE36">
        <v>0</v>
      </c>
      <c r="AF36" t="s">
        <v>523</v>
      </c>
      <c r="AG36" t="s">
        <v>396</v>
      </c>
    </row>
    <row r="37" spans="2:33">
      <c r="B37" t="s">
        <v>65</v>
      </c>
      <c r="C37" t="s">
        <v>166</v>
      </c>
      <c r="D37">
        <v>1248.8</v>
      </c>
      <c r="E37" t="s">
        <v>430</v>
      </c>
      <c r="F37" s="51" t="s">
        <v>430</v>
      </c>
      <c r="G37" t="s">
        <v>521</v>
      </c>
      <c r="H37" t="s">
        <v>521</v>
      </c>
      <c r="I37" t="s">
        <v>430</v>
      </c>
      <c r="J37" t="s">
        <v>521</v>
      </c>
      <c r="K37" t="s">
        <v>521</v>
      </c>
      <c r="L37" t="s">
        <v>579</v>
      </c>
      <c r="M37" t="s">
        <v>521</v>
      </c>
      <c r="N37" t="s">
        <v>521</v>
      </c>
      <c r="O37">
        <v>0</v>
      </c>
      <c r="P37">
        <v>0</v>
      </c>
      <c r="Q37">
        <v>0</v>
      </c>
      <c r="R37" t="s">
        <v>523</v>
      </c>
      <c r="S37" t="str">
        <f t="shared" si="0"/>
        <v>yes</v>
      </c>
      <c r="T37" t="s">
        <v>355</v>
      </c>
      <c r="U37" t="s">
        <v>521</v>
      </c>
      <c r="V37" t="s">
        <v>521</v>
      </c>
      <c r="W37" t="s">
        <v>425</v>
      </c>
      <c r="X37" t="s">
        <v>521</v>
      </c>
      <c r="Y37" t="s">
        <v>521</v>
      </c>
      <c r="Z37" t="s">
        <v>535</v>
      </c>
      <c r="AA37">
        <v>1118</v>
      </c>
      <c r="AB37">
        <v>0</v>
      </c>
      <c r="AC37">
        <v>0</v>
      </c>
      <c r="AD37">
        <v>0</v>
      </c>
      <c r="AE37">
        <v>4.3789000000000002E-2</v>
      </c>
      <c r="AF37" t="s">
        <v>523</v>
      </c>
      <c r="AG37" t="s">
        <v>355</v>
      </c>
    </row>
    <row r="38" spans="2:33">
      <c r="B38" t="s">
        <v>66</v>
      </c>
      <c r="C38" t="s">
        <v>167</v>
      </c>
      <c r="D38">
        <v>1160.5999999999999</v>
      </c>
      <c r="E38" t="s">
        <v>480</v>
      </c>
      <c r="F38" s="51" t="s">
        <v>480</v>
      </c>
      <c r="G38" t="s">
        <v>521</v>
      </c>
      <c r="H38" t="s">
        <v>521</v>
      </c>
      <c r="I38" t="s">
        <v>480</v>
      </c>
      <c r="J38" t="s">
        <v>521</v>
      </c>
      <c r="K38" t="s">
        <v>521</v>
      </c>
      <c r="L38" t="s">
        <v>575</v>
      </c>
      <c r="M38" t="s">
        <v>521</v>
      </c>
      <c r="N38" t="s">
        <v>521</v>
      </c>
      <c r="O38">
        <v>7022.59</v>
      </c>
      <c r="P38">
        <v>6838.35</v>
      </c>
      <c r="Q38">
        <v>7206.83</v>
      </c>
      <c r="R38" t="s">
        <v>523</v>
      </c>
      <c r="S38" t="str">
        <f t="shared" si="0"/>
        <v>yes</v>
      </c>
      <c r="T38" t="s">
        <v>356</v>
      </c>
      <c r="U38" t="s">
        <v>521</v>
      </c>
      <c r="V38" t="s">
        <v>521</v>
      </c>
      <c r="W38" t="s">
        <v>425</v>
      </c>
      <c r="X38" t="s">
        <v>521</v>
      </c>
      <c r="Y38" t="s">
        <v>521</v>
      </c>
      <c r="Z38" t="s">
        <v>535</v>
      </c>
      <c r="AA38">
        <v>1504</v>
      </c>
      <c r="AB38">
        <v>0.36094999999999999</v>
      </c>
      <c r="AC38">
        <v>4.3739399999999998E-2</v>
      </c>
      <c r="AD38">
        <v>0</v>
      </c>
      <c r="AE38">
        <v>0.119626</v>
      </c>
      <c r="AF38" t="s">
        <v>523</v>
      </c>
      <c r="AG38" t="s">
        <v>356</v>
      </c>
    </row>
    <row r="39" spans="2:33">
      <c r="B39" t="s">
        <v>67</v>
      </c>
      <c r="C39" t="s">
        <v>168</v>
      </c>
      <c r="D39">
        <v>1483.6</v>
      </c>
      <c r="E39" t="s">
        <v>466</v>
      </c>
      <c r="F39" s="51" t="s">
        <v>466</v>
      </c>
      <c r="G39" t="s">
        <v>521</v>
      </c>
      <c r="H39" t="s">
        <v>521</v>
      </c>
      <c r="I39" t="s">
        <v>466</v>
      </c>
      <c r="J39" t="s">
        <v>521</v>
      </c>
      <c r="K39" t="s">
        <v>521</v>
      </c>
      <c r="L39" t="s">
        <v>536</v>
      </c>
      <c r="M39" t="s">
        <v>521</v>
      </c>
      <c r="N39" t="s">
        <v>521</v>
      </c>
      <c r="O39">
        <v>1167.72</v>
      </c>
      <c r="P39">
        <v>1130.8900000000001</v>
      </c>
      <c r="Q39">
        <v>1204.56</v>
      </c>
      <c r="R39" t="s">
        <v>523</v>
      </c>
      <c r="S39" t="str">
        <f t="shared" si="0"/>
        <v>yes</v>
      </c>
      <c r="T39" t="s">
        <v>397</v>
      </c>
      <c r="U39" t="s">
        <v>521</v>
      </c>
      <c r="V39" t="s">
        <v>521</v>
      </c>
      <c r="W39" t="s">
        <v>458</v>
      </c>
      <c r="X39" t="s">
        <v>521</v>
      </c>
      <c r="Y39" t="s">
        <v>521</v>
      </c>
      <c r="Z39" t="s">
        <v>593</v>
      </c>
      <c r="AA39">
        <v>1986</v>
      </c>
      <c r="AB39" s="3">
        <v>0</v>
      </c>
      <c r="AC39" s="3">
        <v>0</v>
      </c>
      <c r="AD39">
        <v>0</v>
      </c>
      <c r="AE39">
        <v>0</v>
      </c>
      <c r="AF39" t="s">
        <v>523</v>
      </c>
      <c r="AG39" t="s">
        <v>397</v>
      </c>
    </row>
    <row r="40" spans="2:33">
      <c r="B40" t="s">
        <v>68</v>
      </c>
      <c r="C40" t="s">
        <v>169</v>
      </c>
      <c r="D40">
        <v>968.4</v>
      </c>
      <c r="E40" t="s">
        <v>481</v>
      </c>
      <c r="F40" s="51" t="s">
        <v>481</v>
      </c>
      <c r="G40" t="s">
        <v>521</v>
      </c>
      <c r="H40" t="s">
        <v>521</v>
      </c>
      <c r="I40" t="s">
        <v>481</v>
      </c>
      <c r="J40" t="s">
        <v>521</v>
      </c>
      <c r="K40" t="s">
        <v>521</v>
      </c>
      <c r="L40" t="s">
        <v>569</v>
      </c>
      <c r="M40" t="s">
        <v>521</v>
      </c>
      <c r="N40" t="s">
        <v>521</v>
      </c>
      <c r="O40">
        <v>0</v>
      </c>
      <c r="P40">
        <v>0</v>
      </c>
      <c r="Q40">
        <v>0</v>
      </c>
      <c r="R40" t="s">
        <v>528</v>
      </c>
      <c r="S40" t="str">
        <f t="shared" si="0"/>
        <v>yes</v>
      </c>
      <c r="T40" t="s">
        <v>375</v>
      </c>
      <c r="U40" t="s">
        <v>521</v>
      </c>
      <c r="V40" t="s">
        <v>521</v>
      </c>
      <c r="W40" t="s">
        <v>441</v>
      </c>
      <c r="X40" t="s">
        <v>521</v>
      </c>
      <c r="Y40" t="s">
        <v>521</v>
      </c>
      <c r="Z40" t="s">
        <v>686</v>
      </c>
      <c r="AA40">
        <v>663</v>
      </c>
      <c r="AB40">
        <v>0</v>
      </c>
      <c r="AC40">
        <v>0</v>
      </c>
      <c r="AD40">
        <v>0</v>
      </c>
      <c r="AE40">
        <v>0</v>
      </c>
      <c r="AF40" t="s">
        <v>523</v>
      </c>
      <c r="AG40" t="s">
        <v>375</v>
      </c>
    </row>
    <row r="41" spans="2:33">
      <c r="B41" t="s">
        <v>69</v>
      </c>
      <c r="C41" t="s">
        <v>170</v>
      </c>
      <c r="D41">
        <v>1151.5999999999999</v>
      </c>
      <c r="E41" t="s">
        <v>463</v>
      </c>
      <c r="F41" s="51" t="s">
        <v>463</v>
      </c>
      <c r="G41" t="s">
        <v>521</v>
      </c>
      <c r="H41" t="s">
        <v>521</v>
      </c>
      <c r="I41" t="s">
        <v>463</v>
      </c>
      <c r="J41" t="s">
        <v>521</v>
      </c>
      <c r="K41" t="s">
        <v>521</v>
      </c>
      <c r="L41" t="s">
        <v>557</v>
      </c>
      <c r="M41" t="s">
        <v>521</v>
      </c>
      <c r="N41" t="s">
        <v>521</v>
      </c>
      <c r="O41">
        <v>2399.9699999999998</v>
      </c>
      <c r="P41">
        <v>2379.3200000000002</v>
      </c>
      <c r="Q41">
        <v>2420.63</v>
      </c>
      <c r="R41" t="s">
        <v>523</v>
      </c>
      <c r="S41" t="str">
        <f t="shared" si="0"/>
        <v>yes</v>
      </c>
      <c r="T41" t="s">
        <v>376</v>
      </c>
      <c r="U41" t="s">
        <v>521</v>
      </c>
      <c r="V41" t="s">
        <v>521</v>
      </c>
      <c r="W41" t="s">
        <v>441</v>
      </c>
      <c r="X41" t="s">
        <v>521</v>
      </c>
      <c r="Y41" t="s">
        <v>521</v>
      </c>
      <c r="Z41" t="s">
        <v>685</v>
      </c>
      <c r="AA41">
        <v>535</v>
      </c>
      <c r="AB41">
        <v>0</v>
      </c>
      <c r="AC41">
        <v>0</v>
      </c>
      <c r="AD41">
        <v>0</v>
      </c>
      <c r="AE41">
        <v>0</v>
      </c>
      <c r="AF41" t="s">
        <v>523</v>
      </c>
      <c r="AG41" t="s">
        <v>376</v>
      </c>
    </row>
    <row r="42" spans="2:33">
      <c r="B42" t="s">
        <v>70</v>
      </c>
      <c r="C42" t="s">
        <v>171</v>
      </c>
      <c r="D42">
        <v>1226.2</v>
      </c>
      <c r="E42" t="s">
        <v>464</v>
      </c>
      <c r="F42" s="51" t="s">
        <v>464</v>
      </c>
      <c r="G42" t="s">
        <v>521</v>
      </c>
      <c r="H42" t="s">
        <v>521</v>
      </c>
      <c r="I42" t="s">
        <v>464</v>
      </c>
      <c r="J42" t="s">
        <v>521</v>
      </c>
      <c r="K42" t="s">
        <v>521</v>
      </c>
      <c r="L42" t="s">
        <v>568</v>
      </c>
      <c r="M42" t="s">
        <v>521</v>
      </c>
      <c r="N42" t="s">
        <v>521</v>
      </c>
      <c r="O42">
        <v>2668.21</v>
      </c>
      <c r="P42">
        <v>2643.64</v>
      </c>
      <c r="Q42">
        <v>2692.77</v>
      </c>
      <c r="R42" t="s">
        <v>523</v>
      </c>
      <c r="S42" t="str">
        <f t="shared" si="0"/>
        <v>yes</v>
      </c>
      <c r="T42" t="s">
        <v>357</v>
      </c>
      <c r="U42" t="s">
        <v>521</v>
      </c>
      <c r="V42" t="s">
        <v>521</v>
      </c>
      <c r="W42" t="s">
        <v>426</v>
      </c>
      <c r="X42" t="s">
        <v>521</v>
      </c>
      <c r="Y42" t="s">
        <v>521</v>
      </c>
      <c r="Z42" t="s">
        <v>588</v>
      </c>
      <c r="AA42">
        <v>955</v>
      </c>
      <c r="AB42">
        <v>0</v>
      </c>
      <c r="AC42">
        <v>0</v>
      </c>
      <c r="AD42">
        <v>0</v>
      </c>
      <c r="AE42">
        <v>0</v>
      </c>
      <c r="AF42" t="s">
        <v>523</v>
      </c>
      <c r="AG42" t="s">
        <v>357</v>
      </c>
    </row>
    <row r="43" spans="2:33">
      <c r="B43" t="s">
        <v>71</v>
      </c>
      <c r="C43" t="s">
        <v>172</v>
      </c>
      <c r="D43">
        <v>1143.8</v>
      </c>
      <c r="E43" t="s">
        <v>445</v>
      </c>
      <c r="F43" s="51" t="s">
        <v>445</v>
      </c>
      <c r="G43" t="s">
        <v>521</v>
      </c>
      <c r="H43" t="s">
        <v>521</v>
      </c>
      <c r="I43" t="s">
        <v>445</v>
      </c>
      <c r="J43" t="s">
        <v>521</v>
      </c>
      <c r="K43" t="s">
        <v>521</v>
      </c>
      <c r="L43" t="s">
        <v>566</v>
      </c>
      <c r="M43" t="s">
        <v>521</v>
      </c>
      <c r="N43" t="s">
        <v>521</v>
      </c>
      <c r="O43">
        <v>19.353899999999999</v>
      </c>
      <c r="P43">
        <v>17.8047</v>
      </c>
      <c r="Q43">
        <v>20.903099999999998</v>
      </c>
      <c r="R43" t="s">
        <v>523</v>
      </c>
      <c r="S43" t="str">
        <f t="shared" si="0"/>
        <v>yes</v>
      </c>
      <c r="T43" t="s">
        <v>358</v>
      </c>
      <c r="U43" t="s">
        <v>521</v>
      </c>
      <c r="V43" t="s">
        <v>521</v>
      </c>
      <c r="W43" t="s">
        <v>426</v>
      </c>
      <c r="X43" t="s">
        <v>521</v>
      </c>
      <c r="Y43" t="s">
        <v>521</v>
      </c>
      <c r="Z43" t="s">
        <v>687</v>
      </c>
      <c r="AA43">
        <v>627</v>
      </c>
      <c r="AB43">
        <v>0</v>
      </c>
      <c r="AC43">
        <v>0</v>
      </c>
      <c r="AD43">
        <v>0</v>
      </c>
      <c r="AE43">
        <v>0</v>
      </c>
      <c r="AF43" t="s">
        <v>523</v>
      </c>
      <c r="AG43" t="s">
        <v>358</v>
      </c>
    </row>
    <row r="44" spans="2:33">
      <c r="B44" t="s">
        <v>72</v>
      </c>
      <c r="C44" t="s">
        <v>173</v>
      </c>
      <c r="D44">
        <v>1156.4000000000001</v>
      </c>
      <c r="E44" t="s">
        <v>482</v>
      </c>
      <c r="F44" s="51" t="s">
        <v>482</v>
      </c>
      <c r="G44" t="s">
        <v>521</v>
      </c>
      <c r="H44" t="s">
        <v>521</v>
      </c>
      <c r="I44" t="s">
        <v>482</v>
      </c>
      <c r="J44" t="s">
        <v>521</v>
      </c>
      <c r="K44" t="s">
        <v>521</v>
      </c>
      <c r="L44" t="s">
        <v>563</v>
      </c>
      <c r="M44" t="s">
        <v>521</v>
      </c>
      <c r="N44" t="s">
        <v>521</v>
      </c>
      <c r="O44">
        <v>5346.53</v>
      </c>
      <c r="P44">
        <v>5167.6899999999996</v>
      </c>
      <c r="Q44">
        <v>5525.38</v>
      </c>
      <c r="R44" t="s">
        <v>523</v>
      </c>
      <c r="S44" t="str">
        <f t="shared" si="0"/>
        <v>yes</v>
      </c>
      <c r="T44" t="s">
        <v>377</v>
      </c>
      <c r="U44" t="s">
        <v>521</v>
      </c>
      <c r="V44" t="s">
        <v>521</v>
      </c>
      <c r="W44" t="s">
        <v>442</v>
      </c>
      <c r="X44" t="s">
        <v>521</v>
      </c>
      <c r="Y44" t="s">
        <v>521</v>
      </c>
      <c r="Z44" t="s">
        <v>591</v>
      </c>
      <c r="AA44">
        <v>2336</v>
      </c>
      <c r="AB44">
        <v>0</v>
      </c>
      <c r="AC44">
        <v>0</v>
      </c>
      <c r="AD44">
        <v>0</v>
      </c>
      <c r="AE44">
        <v>0</v>
      </c>
      <c r="AF44" t="s">
        <v>523</v>
      </c>
      <c r="AG44" t="s">
        <v>377</v>
      </c>
    </row>
    <row r="45" spans="2:33">
      <c r="B45" t="s">
        <v>73</v>
      </c>
      <c r="C45" t="s">
        <v>174</v>
      </c>
      <c r="D45">
        <v>1457</v>
      </c>
      <c r="E45" t="s">
        <v>467</v>
      </c>
      <c r="F45" s="51" t="s">
        <v>467</v>
      </c>
      <c r="G45" t="s">
        <v>521</v>
      </c>
      <c r="H45" t="s">
        <v>521</v>
      </c>
      <c r="I45" t="s">
        <v>467</v>
      </c>
      <c r="J45" t="s">
        <v>521</v>
      </c>
      <c r="K45" t="s">
        <v>521</v>
      </c>
      <c r="L45" t="s">
        <v>562</v>
      </c>
      <c r="M45" t="s">
        <v>521</v>
      </c>
      <c r="N45" t="s">
        <v>521</v>
      </c>
      <c r="O45">
        <v>691.59400000000005</v>
      </c>
      <c r="P45">
        <v>670.23599999999999</v>
      </c>
      <c r="Q45">
        <v>712.95299999999997</v>
      </c>
      <c r="R45" t="s">
        <v>523</v>
      </c>
      <c r="S45" t="str">
        <f t="shared" si="0"/>
        <v>yes</v>
      </c>
      <c r="T45" t="s">
        <v>378</v>
      </c>
      <c r="U45" t="s">
        <v>521</v>
      </c>
      <c r="V45" t="s">
        <v>521</v>
      </c>
      <c r="W45" t="s">
        <v>442</v>
      </c>
      <c r="X45" t="s">
        <v>521</v>
      </c>
      <c r="Y45" t="s">
        <v>521</v>
      </c>
      <c r="Z45" t="s">
        <v>690</v>
      </c>
      <c r="AA45">
        <v>1506</v>
      </c>
      <c r="AB45">
        <v>0</v>
      </c>
      <c r="AC45">
        <v>0</v>
      </c>
      <c r="AD45">
        <v>0</v>
      </c>
      <c r="AE45">
        <v>0</v>
      </c>
      <c r="AF45" t="s">
        <v>523</v>
      </c>
      <c r="AG45" t="s">
        <v>378</v>
      </c>
    </row>
    <row r="46" spans="2:33">
      <c r="B46" t="s">
        <v>74</v>
      </c>
      <c r="C46" t="s">
        <v>175</v>
      </c>
      <c r="D46">
        <v>984.6</v>
      </c>
      <c r="E46" t="s">
        <v>483</v>
      </c>
      <c r="F46" s="51" t="s">
        <v>483</v>
      </c>
      <c r="G46" t="s">
        <v>521</v>
      </c>
      <c r="H46" t="s">
        <v>521</v>
      </c>
      <c r="I46" t="s">
        <v>483</v>
      </c>
      <c r="J46" t="s">
        <v>521</v>
      </c>
      <c r="K46" t="s">
        <v>521</v>
      </c>
      <c r="L46" t="s">
        <v>558</v>
      </c>
      <c r="M46" t="s">
        <v>521</v>
      </c>
      <c r="N46" t="s">
        <v>521</v>
      </c>
      <c r="O46">
        <v>0</v>
      </c>
      <c r="P46">
        <v>0</v>
      </c>
      <c r="Q46">
        <v>0</v>
      </c>
      <c r="R46" t="s">
        <v>528</v>
      </c>
      <c r="S46" t="str">
        <f t="shared" si="0"/>
        <v>yes</v>
      </c>
      <c r="T46" t="s">
        <v>398</v>
      </c>
      <c r="U46" t="s">
        <v>521</v>
      </c>
      <c r="V46" t="s">
        <v>521</v>
      </c>
      <c r="W46" t="s">
        <v>459</v>
      </c>
      <c r="X46" t="s">
        <v>521</v>
      </c>
      <c r="Y46" t="s">
        <v>521</v>
      </c>
      <c r="Z46" t="s">
        <v>688</v>
      </c>
      <c r="AA46">
        <v>825</v>
      </c>
      <c r="AB46">
        <v>0</v>
      </c>
      <c r="AC46">
        <v>0</v>
      </c>
      <c r="AD46">
        <v>0</v>
      </c>
      <c r="AE46">
        <v>0</v>
      </c>
      <c r="AF46" t="s">
        <v>523</v>
      </c>
      <c r="AG46" t="s">
        <v>398</v>
      </c>
    </row>
    <row r="47" spans="2:33">
      <c r="B47" t="s">
        <v>75</v>
      </c>
      <c r="C47" t="s">
        <v>176</v>
      </c>
      <c r="D47">
        <v>1333</v>
      </c>
      <c r="E47" t="s">
        <v>468</v>
      </c>
      <c r="F47" s="51" t="s">
        <v>468</v>
      </c>
      <c r="G47" t="s">
        <v>521</v>
      </c>
      <c r="H47" t="s">
        <v>521</v>
      </c>
      <c r="I47" t="s">
        <v>468</v>
      </c>
      <c r="J47" t="s">
        <v>521</v>
      </c>
      <c r="K47" t="s">
        <v>521</v>
      </c>
      <c r="L47" t="s">
        <v>561</v>
      </c>
      <c r="M47" t="s">
        <v>521</v>
      </c>
      <c r="N47" t="s">
        <v>521</v>
      </c>
      <c r="O47">
        <v>3515.7</v>
      </c>
      <c r="P47">
        <v>3406.66</v>
      </c>
      <c r="Q47">
        <v>3624.74</v>
      </c>
      <c r="R47" t="s">
        <v>523</v>
      </c>
      <c r="S47" t="str">
        <f t="shared" si="0"/>
        <v>yes</v>
      </c>
      <c r="T47" t="s">
        <v>399</v>
      </c>
      <c r="U47" t="s">
        <v>521</v>
      </c>
      <c r="V47" t="s">
        <v>521</v>
      </c>
      <c r="W47" t="s">
        <v>459</v>
      </c>
      <c r="X47" t="s">
        <v>521</v>
      </c>
      <c r="Y47" t="s">
        <v>521</v>
      </c>
      <c r="Z47" t="s">
        <v>589</v>
      </c>
      <c r="AA47">
        <v>476</v>
      </c>
      <c r="AB47">
        <v>0</v>
      </c>
      <c r="AC47">
        <v>0</v>
      </c>
      <c r="AD47">
        <v>0</v>
      </c>
      <c r="AE47">
        <v>0</v>
      </c>
      <c r="AF47" t="s">
        <v>523</v>
      </c>
      <c r="AG47" t="s">
        <v>399</v>
      </c>
    </row>
    <row r="48" spans="2:33">
      <c r="B48" t="s">
        <v>76</v>
      </c>
      <c r="C48" t="s">
        <v>177</v>
      </c>
      <c r="D48">
        <v>1235</v>
      </c>
      <c r="E48" t="s">
        <v>469</v>
      </c>
      <c r="F48" s="51" t="s">
        <v>469</v>
      </c>
      <c r="G48" t="s">
        <v>521</v>
      </c>
      <c r="H48" t="s">
        <v>521</v>
      </c>
      <c r="I48" t="s">
        <v>469</v>
      </c>
      <c r="J48" t="s">
        <v>521</v>
      </c>
      <c r="K48" t="s">
        <v>521</v>
      </c>
      <c r="L48" t="s">
        <v>560</v>
      </c>
      <c r="M48" t="s">
        <v>521</v>
      </c>
      <c r="N48" t="s">
        <v>521</v>
      </c>
      <c r="O48">
        <v>673.35</v>
      </c>
      <c r="P48">
        <v>644.44299999999998</v>
      </c>
      <c r="Q48">
        <v>702.25800000000004</v>
      </c>
      <c r="R48" t="s">
        <v>523</v>
      </c>
      <c r="S48" t="str">
        <f t="shared" si="0"/>
        <v>yes</v>
      </c>
      <c r="T48" t="s">
        <v>359</v>
      </c>
      <c r="U48" t="s">
        <v>521</v>
      </c>
      <c r="V48" t="s">
        <v>521</v>
      </c>
      <c r="W48" t="s">
        <v>427</v>
      </c>
      <c r="X48" t="s">
        <v>521</v>
      </c>
      <c r="Y48" t="s">
        <v>521</v>
      </c>
      <c r="Z48" t="s">
        <v>586</v>
      </c>
      <c r="AA48">
        <v>988</v>
      </c>
      <c r="AB48">
        <v>0</v>
      </c>
      <c r="AC48">
        <v>0</v>
      </c>
      <c r="AD48">
        <v>0</v>
      </c>
      <c r="AE48">
        <v>0</v>
      </c>
      <c r="AF48" t="s">
        <v>523</v>
      </c>
      <c r="AG48" t="s">
        <v>359</v>
      </c>
    </row>
    <row r="49" spans="2:33">
      <c r="B49" t="s">
        <v>77</v>
      </c>
      <c r="C49" t="s">
        <v>178</v>
      </c>
      <c r="D49">
        <v>1081.2</v>
      </c>
      <c r="E49" t="s">
        <v>431</v>
      </c>
      <c r="F49" s="51" t="s">
        <v>431</v>
      </c>
      <c r="G49" t="s">
        <v>521</v>
      </c>
      <c r="H49" t="s">
        <v>521</v>
      </c>
      <c r="I49" t="s">
        <v>431</v>
      </c>
      <c r="J49" t="s">
        <v>521</v>
      </c>
      <c r="K49" t="s">
        <v>521</v>
      </c>
      <c r="L49" t="s">
        <v>571</v>
      </c>
      <c r="M49" t="s">
        <v>521</v>
      </c>
      <c r="N49" t="s">
        <v>521</v>
      </c>
      <c r="O49">
        <v>0.92378300000000002</v>
      </c>
      <c r="P49">
        <v>0.676728</v>
      </c>
      <c r="Q49">
        <v>1.1708400000000001</v>
      </c>
      <c r="R49" t="s">
        <v>523</v>
      </c>
      <c r="S49" t="str">
        <f t="shared" si="0"/>
        <v>yes</v>
      </c>
      <c r="T49" t="s">
        <v>360</v>
      </c>
      <c r="U49" t="s">
        <v>521</v>
      </c>
      <c r="V49" t="s">
        <v>521</v>
      </c>
      <c r="W49" t="s">
        <v>427</v>
      </c>
      <c r="X49" t="s">
        <v>521</v>
      </c>
      <c r="Y49" t="s">
        <v>521</v>
      </c>
      <c r="Z49" t="s">
        <v>586</v>
      </c>
      <c r="AA49">
        <v>1227</v>
      </c>
      <c r="AB49">
        <v>0</v>
      </c>
      <c r="AC49">
        <v>0</v>
      </c>
      <c r="AD49">
        <v>0</v>
      </c>
      <c r="AE49">
        <v>0</v>
      </c>
      <c r="AF49" t="s">
        <v>523</v>
      </c>
      <c r="AG49" t="s">
        <v>360</v>
      </c>
    </row>
    <row r="50" spans="2:33">
      <c r="B50" t="s">
        <v>78</v>
      </c>
      <c r="C50" t="s">
        <v>179</v>
      </c>
      <c r="D50">
        <v>1151.5999999999999</v>
      </c>
      <c r="E50" t="s">
        <v>432</v>
      </c>
      <c r="F50" s="51" t="s">
        <v>432</v>
      </c>
      <c r="G50" t="s">
        <v>521</v>
      </c>
      <c r="H50" t="s">
        <v>521</v>
      </c>
      <c r="I50" t="s">
        <v>432</v>
      </c>
      <c r="J50" t="s">
        <v>521</v>
      </c>
      <c r="K50" t="s">
        <v>521</v>
      </c>
      <c r="L50" t="s">
        <v>555</v>
      </c>
      <c r="M50" t="s">
        <v>521</v>
      </c>
      <c r="N50" t="s">
        <v>521</v>
      </c>
      <c r="O50">
        <v>0.543238</v>
      </c>
      <c r="P50">
        <v>0.28683799999999998</v>
      </c>
      <c r="Q50">
        <v>0.79963899999999999</v>
      </c>
      <c r="R50" t="s">
        <v>523</v>
      </c>
      <c r="S50" t="str">
        <f t="shared" si="0"/>
        <v>yes</v>
      </c>
      <c r="T50" t="s">
        <v>361</v>
      </c>
      <c r="U50" t="s">
        <v>521</v>
      </c>
      <c r="V50" t="s">
        <v>521</v>
      </c>
      <c r="W50" t="s">
        <v>428</v>
      </c>
      <c r="X50" t="s">
        <v>521</v>
      </c>
      <c r="Y50" t="s">
        <v>521</v>
      </c>
      <c r="Z50" t="s">
        <v>683</v>
      </c>
      <c r="AA50">
        <v>1914</v>
      </c>
      <c r="AB50">
        <v>0</v>
      </c>
      <c r="AC50">
        <v>0</v>
      </c>
      <c r="AD50">
        <v>0</v>
      </c>
      <c r="AE50">
        <v>0</v>
      </c>
      <c r="AF50" t="s">
        <v>523</v>
      </c>
      <c r="AG50" t="s">
        <v>361</v>
      </c>
    </row>
    <row r="51" spans="2:33">
      <c r="B51" t="s">
        <v>79</v>
      </c>
      <c r="C51" t="s">
        <v>180</v>
      </c>
      <c r="D51">
        <v>1249.2</v>
      </c>
      <c r="E51" t="s">
        <v>470</v>
      </c>
      <c r="F51" s="51" t="s">
        <v>470</v>
      </c>
      <c r="G51" t="s">
        <v>521</v>
      </c>
      <c r="H51" t="s">
        <v>521</v>
      </c>
      <c r="I51" t="s">
        <v>470</v>
      </c>
      <c r="J51" t="s">
        <v>521</v>
      </c>
      <c r="K51" t="s">
        <v>521</v>
      </c>
      <c r="L51" t="s">
        <v>525</v>
      </c>
      <c r="M51" t="s">
        <v>521</v>
      </c>
      <c r="N51" t="s">
        <v>521</v>
      </c>
      <c r="O51">
        <v>1203.1099999999999</v>
      </c>
      <c r="P51">
        <v>1155.22</v>
      </c>
      <c r="Q51">
        <v>1250.99</v>
      </c>
      <c r="R51" t="s">
        <v>523</v>
      </c>
      <c r="S51" t="str">
        <f t="shared" si="0"/>
        <v>yes</v>
      </c>
      <c r="T51" t="s">
        <v>362</v>
      </c>
      <c r="U51" t="s">
        <v>521</v>
      </c>
      <c r="V51" t="s">
        <v>521</v>
      </c>
      <c r="W51" t="s">
        <v>428</v>
      </c>
      <c r="X51" t="s">
        <v>521</v>
      </c>
      <c r="Y51" t="s">
        <v>521</v>
      </c>
      <c r="Z51" t="s">
        <v>684</v>
      </c>
      <c r="AA51">
        <v>2865</v>
      </c>
      <c r="AB51">
        <v>0</v>
      </c>
      <c r="AC51">
        <v>0</v>
      </c>
      <c r="AD51">
        <v>0</v>
      </c>
      <c r="AE51">
        <v>0</v>
      </c>
      <c r="AF51" t="s">
        <v>523</v>
      </c>
      <c r="AG51" t="s">
        <v>362</v>
      </c>
    </row>
    <row r="52" spans="2:33">
      <c r="B52" t="s">
        <v>80</v>
      </c>
      <c r="C52" t="s">
        <v>181</v>
      </c>
      <c r="D52">
        <v>905</v>
      </c>
      <c r="E52" t="s">
        <v>446</v>
      </c>
      <c r="F52" s="51" t="s">
        <v>446</v>
      </c>
      <c r="G52" t="s">
        <v>521</v>
      </c>
      <c r="H52" t="s">
        <v>521</v>
      </c>
      <c r="I52" t="s">
        <v>446</v>
      </c>
      <c r="J52" t="s">
        <v>521</v>
      </c>
      <c r="K52" t="s">
        <v>521</v>
      </c>
      <c r="L52" t="s">
        <v>556</v>
      </c>
      <c r="M52" t="s">
        <v>521</v>
      </c>
      <c r="N52" t="s">
        <v>521</v>
      </c>
      <c r="O52">
        <v>48.246499999999997</v>
      </c>
      <c r="P52">
        <v>45.341000000000001</v>
      </c>
      <c r="Q52">
        <v>51.151899999999998</v>
      </c>
      <c r="R52" t="s">
        <v>523</v>
      </c>
      <c r="S52" t="str">
        <f t="shared" si="0"/>
        <v>yes</v>
      </c>
      <c r="T52" t="s">
        <v>400</v>
      </c>
      <c r="U52" t="s">
        <v>521</v>
      </c>
      <c r="V52" t="s">
        <v>521</v>
      </c>
      <c r="W52" t="s">
        <v>460</v>
      </c>
      <c r="X52" t="s">
        <v>521</v>
      </c>
      <c r="Y52" t="s">
        <v>521</v>
      </c>
      <c r="Z52" t="s">
        <v>584</v>
      </c>
      <c r="AA52">
        <v>889</v>
      </c>
      <c r="AB52">
        <v>0</v>
      </c>
      <c r="AC52">
        <v>0</v>
      </c>
      <c r="AD52">
        <v>0</v>
      </c>
      <c r="AE52">
        <v>0</v>
      </c>
      <c r="AF52" t="s">
        <v>523</v>
      </c>
      <c r="AG52" t="s">
        <v>400</v>
      </c>
    </row>
    <row r="53" spans="2:33">
      <c r="B53" t="s">
        <v>81</v>
      </c>
      <c r="C53" t="s">
        <v>182</v>
      </c>
      <c r="D53">
        <v>1211.5999999999999</v>
      </c>
      <c r="E53" t="s">
        <v>471</v>
      </c>
      <c r="F53" s="51" t="s">
        <v>471</v>
      </c>
      <c r="G53" t="s">
        <v>521</v>
      </c>
      <c r="H53" t="s">
        <v>521</v>
      </c>
      <c r="I53" t="s">
        <v>471</v>
      </c>
      <c r="J53" t="s">
        <v>521</v>
      </c>
      <c r="K53" t="s">
        <v>521</v>
      </c>
      <c r="L53" t="s">
        <v>554</v>
      </c>
      <c r="M53" t="s">
        <v>521</v>
      </c>
      <c r="N53" t="s">
        <v>521</v>
      </c>
      <c r="O53">
        <v>2401.3000000000002</v>
      </c>
      <c r="P53">
        <v>2322.41</v>
      </c>
      <c r="Q53">
        <v>2480.19</v>
      </c>
      <c r="R53" t="s">
        <v>523</v>
      </c>
      <c r="S53" t="str">
        <f t="shared" si="0"/>
        <v>yes</v>
      </c>
      <c r="T53" t="s">
        <v>401</v>
      </c>
      <c r="U53" t="s">
        <v>521</v>
      </c>
      <c r="V53" t="s">
        <v>521</v>
      </c>
      <c r="W53" t="s">
        <v>460</v>
      </c>
      <c r="X53" t="s">
        <v>521</v>
      </c>
      <c r="Y53" t="s">
        <v>521</v>
      </c>
      <c r="Z53" t="s">
        <v>682</v>
      </c>
      <c r="AA53">
        <v>1651</v>
      </c>
      <c r="AB53">
        <v>0</v>
      </c>
      <c r="AC53">
        <v>0</v>
      </c>
      <c r="AD53">
        <v>0</v>
      </c>
      <c r="AE53">
        <v>0</v>
      </c>
      <c r="AF53" t="s">
        <v>523</v>
      </c>
      <c r="AG53" t="s">
        <v>401</v>
      </c>
    </row>
    <row r="54" spans="2:33">
      <c r="B54" t="s">
        <v>82</v>
      </c>
      <c r="C54" t="s">
        <v>183</v>
      </c>
      <c r="D54">
        <v>653</v>
      </c>
      <c r="E54" t="s">
        <v>484</v>
      </c>
      <c r="F54" s="51" t="s">
        <v>484</v>
      </c>
      <c r="G54" t="s">
        <v>521</v>
      </c>
      <c r="H54" t="s">
        <v>521</v>
      </c>
      <c r="I54" t="s">
        <v>484</v>
      </c>
      <c r="J54" t="s">
        <v>521</v>
      </c>
      <c r="K54" t="s">
        <v>521</v>
      </c>
      <c r="L54" t="s">
        <v>553</v>
      </c>
      <c r="M54" t="s">
        <v>521</v>
      </c>
      <c r="N54" t="s">
        <v>521</v>
      </c>
      <c r="O54">
        <v>0</v>
      </c>
      <c r="P54">
        <v>0</v>
      </c>
      <c r="Q54">
        <v>0</v>
      </c>
      <c r="R54" t="s">
        <v>528</v>
      </c>
      <c r="S54" t="str">
        <f t="shared" si="0"/>
        <v>yes</v>
      </c>
      <c r="T54" t="s">
        <v>379</v>
      </c>
      <c r="U54" t="s">
        <v>521</v>
      </c>
      <c r="V54" t="s">
        <v>521</v>
      </c>
      <c r="W54" t="s">
        <v>443</v>
      </c>
      <c r="X54" t="s">
        <v>521</v>
      </c>
      <c r="Y54" t="s">
        <v>521</v>
      </c>
      <c r="Z54" t="s">
        <v>583</v>
      </c>
      <c r="AA54">
        <v>1400</v>
      </c>
      <c r="AB54">
        <v>0</v>
      </c>
      <c r="AC54">
        <v>0</v>
      </c>
      <c r="AD54">
        <v>0</v>
      </c>
      <c r="AE54">
        <v>0</v>
      </c>
      <c r="AF54" t="s">
        <v>523</v>
      </c>
      <c r="AG54" t="s">
        <v>379</v>
      </c>
    </row>
    <row r="55" spans="2:33">
      <c r="B55" t="s">
        <v>83</v>
      </c>
      <c r="C55" t="s">
        <v>184</v>
      </c>
      <c r="D55">
        <v>1114.4000000000001</v>
      </c>
      <c r="E55" t="s">
        <v>485</v>
      </c>
      <c r="F55" s="51" t="s">
        <v>485</v>
      </c>
      <c r="G55" t="s">
        <v>521</v>
      </c>
      <c r="H55" t="s">
        <v>521</v>
      </c>
      <c r="I55" t="s">
        <v>485</v>
      </c>
      <c r="J55" t="s">
        <v>521</v>
      </c>
      <c r="K55" t="s">
        <v>521</v>
      </c>
      <c r="L55" t="s">
        <v>552</v>
      </c>
      <c r="M55" t="s">
        <v>521</v>
      </c>
      <c r="N55" t="s">
        <v>521</v>
      </c>
      <c r="O55">
        <v>0</v>
      </c>
      <c r="P55">
        <v>0</v>
      </c>
      <c r="Q55">
        <v>0</v>
      </c>
      <c r="R55" t="s">
        <v>528</v>
      </c>
      <c r="S55" t="str">
        <f t="shared" si="0"/>
        <v>yes</v>
      </c>
      <c r="T55" t="s">
        <v>380</v>
      </c>
      <c r="U55" t="s">
        <v>521</v>
      </c>
      <c r="V55" t="s">
        <v>521</v>
      </c>
      <c r="W55" t="s">
        <v>443</v>
      </c>
      <c r="X55" t="s">
        <v>521</v>
      </c>
      <c r="Y55" t="s">
        <v>521</v>
      </c>
      <c r="Z55" t="s">
        <v>583</v>
      </c>
      <c r="AA55">
        <v>982</v>
      </c>
      <c r="AB55">
        <v>0</v>
      </c>
      <c r="AC55">
        <v>0</v>
      </c>
      <c r="AD55">
        <v>0</v>
      </c>
      <c r="AE55">
        <v>0</v>
      </c>
      <c r="AF55" t="s">
        <v>523</v>
      </c>
      <c r="AG55" t="s">
        <v>380</v>
      </c>
    </row>
    <row r="56" spans="2:33">
      <c r="B56" t="s">
        <v>84</v>
      </c>
      <c r="C56" t="s">
        <v>185</v>
      </c>
      <c r="D56">
        <v>998</v>
      </c>
      <c r="E56" t="s">
        <v>472</v>
      </c>
      <c r="F56" s="51" t="s">
        <v>472</v>
      </c>
      <c r="G56" t="s">
        <v>521</v>
      </c>
      <c r="H56" t="s">
        <v>521</v>
      </c>
      <c r="I56" t="s">
        <v>472</v>
      </c>
      <c r="J56" t="s">
        <v>521</v>
      </c>
      <c r="K56" t="s">
        <v>521</v>
      </c>
      <c r="L56" t="s">
        <v>539</v>
      </c>
      <c r="M56" t="s">
        <v>521</v>
      </c>
      <c r="N56" t="s">
        <v>521</v>
      </c>
      <c r="O56">
        <v>0</v>
      </c>
      <c r="P56">
        <v>0</v>
      </c>
      <c r="Q56">
        <v>0</v>
      </c>
      <c r="R56" t="s">
        <v>523</v>
      </c>
      <c r="S56" t="str">
        <f t="shared" si="0"/>
        <v>yes</v>
      </c>
      <c r="T56" t="s">
        <v>363</v>
      </c>
      <c r="U56" t="s">
        <v>521</v>
      </c>
      <c r="V56" t="s">
        <v>521</v>
      </c>
      <c r="W56" t="s">
        <v>429</v>
      </c>
      <c r="X56" t="s">
        <v>521</v>
      </c>
      <c r="Y56" t="s">
        <v>521</v>
      </c>
      <c r="Z56" t="s">
        <v>681</v>
      </c>
      <c r="AA56">
        <v>1648</v>
      </c>
      <c r="AB56">
        <v>0</v>
      </c>
      <c r="AC56">
        <v>0</v>
      </c>
      <c r="AD56">
        <v>0</v>
      </c>
      <c r="AE56">
        <v>0</v>
      </c>
      <c r="AF56" t="s">
        <v>523</v>
      </c>
      <c r="AG56" t="s">
        <v>363</v>
      </c>
    </row>
    <row r="57" spans="2:33">
      <c r="B57" t="s">
        <v>85</v>
      </c>
      <c r="C57" t="s">
        <v>186</v>
      </c>
      <c r="D57">
        <v>1161.8</v>
      </c>
      <c r="E57" t="s">
        <v>486</v>
      </c>
      <c r="F57" s="51" t="s">
        <v>486</v>
      </c>
      <c r="G57" t="s">
        <v>521</v>
      </c>
      <c r="H57" t="s">
        <v>521</v>
      </c>
      <c r="I57" t="s">
        <v>486</v>
      </c>
      <c r="J57" t="s">
        <v>521</v>
      </c>
      <c r="K57" t="s">
        <v>521</v>
      </c>
      <c r="L57" t="s">
        <v>548</v>
      </c>
      <c r="M57" t="s">
        <v>521</v>
      </c>
      <c r="N57" t="s">
        <v>521</v>
      </c>
      <c r="O57">
        <v>0</v>
      </c>
      <c r="P57">
        <v>0</v>
      </c>
      <c r="Q57">
        <v>0</v>
      </c>
      <c r="R57" t="s">
        <v>528</v>
      </c>
      <c r="S57" t="str">
        <f t="shared" si="0"/>
        <v>yes</v>
      </c>
      <c r="T57" t="s">
        <v>364</v>
      </c>
      <c r="U57" t="s">
        <v>521</v>
      </c>
      <c r="V57" t="s">
        <v>521</v>
      </c>
      <c r="W57" t="s">
        <v>429</v>
      </c>
      <c r="X57" t="s">
        <v>521</v>
      </c>
      <c r="Y57" t="s">
        <v>521</v>
      </c>
      <c r="Z57" t="s">
        <v>582</v>
      </c>
      <c r="AA57">
        <v>945</v>
      </c>
      <c r="AB57">
        <v>0</v>
      </c>
      <c r="AC57">
        <v>0</v>
      </c>
      <c r="AD57">
        <v>0</v>
      </c>
      <c r="AE57">
        <v>0</v>
      </c>
      <c r="AF57" t="s">
        <v>523</v>
      </c>
      <c r="AG57" t="s">
        <v>364</v>
      </c>
    </row>
    <row r="58" spans="2:33">
      <c r="B58" t="s">
        <v>86</v>
      </c>
      <c r="C58" t="s">
        <v>187</v>
      </c>
      <c r="D58">
        <v>1427.4</v>
      </c>
      <c r="E58" t="s">
        <v>492</v>
      </c>
      <c r="F58" s="51" t="s">
        <v>492</v>
      </c>
      <c r="G58" t="s">
        <v>521</v>
      </c>
      <c r="H58" t="s">
        <v>521</v>
      </c>
      <c r="I58" t="s">
        <v>492</v>
      </c>
      <c r="J58" t="s">
        <v>521</v>
      </c>
      <c r="K58" t="s">
        <v>521</v>
      </c>
      <c r="L58" t="s">
        <v>551</v>
      </c>
      <c r="M58" t="s">
        <v>521</v>
      </c>
      <c r="N58" t="s">
        <v>521</v>
      </c>
      <c r="O58">
        <v>0</v>
      </c>
      <c r="P58">
        <v>0</v>
      </c>
      <c r="Q58">
        <v>0</v>
      </c>
      <c r="R58" t="s">
        <v>528</v>
      </c>
      <c r="S58" t="str">
        <f t="shared" si="0"/>
        <v>yes</v>
      </c>
      <c r="T58" t="s">
        <v>381</v>
      </c>
      <c r="U58" t="s">
        <v>521</v>
      </c>
      <c r="V58" t="s">
        <v>521</v>
      </c>
      <c r="W58" t="s">
        <v>444</v>
      </c>
      <c r="X58" t="s">
        <v>521</v>
      </c>
      <c r="Y58" t="s">
        <v>521</v>
      </c>
      <c r="Z58" t="s">
        <v>581</v>
      </c>
      <c r="AA58">
        <v>605</v>
      </c>
      <c r="AB58">
        <v>0</v>
      </c>
      <c r="AC58">
        <v>0</v>
      </c>
      <c r="AD58">
        <v>0</v>
      </c>
      <c r="AE58">
        <v>0</v>
      </c>
      <c r="AF58" t="s">
        <v>523</v>
      </c>
      <c r="AG58" t="s">
        <v>381</v>
      </c>
    </row>
    <row r="59" spans="2:33">
      <c r="B59" t="s">
        <v>87</v>
      </c>
      <c r="C59" t="s">
        <v>188</v>
      </c>
      <c r="D59">
        <v>1328.8</v>
      </c>
      <c r="E59" t="s">
        <v>433</v>
      </c>
      <c r="F59" s="51" t="s">
        <v>433</v>
      </c>
      <c r="G59" t="s">
        <v>521</v>
      </c>
      <c r="H59" t="s">
        <v>521</v>
      </c>
      <c r="I59" t="s">
        <v>433</v>
      </c>
      <c r="J59" t="s">
        <v>521</v>
      </c>
      <c r="K59" t="s">
        <v>521</v>
      </c>
      <c r="L59" t="s">
        <v>546</v>
      </c>
      <c r="M59" t="s">
        <v>521</v>
      </c>
      <c r="N59" t="s">
        <v>521</v>
      </c>
      <c r="O59">
        <v>0.56579500000000005</v>
      </c>
      <c r="P59">
        <v>0.171265</v>
      </c>
      <c r="Q59">
        <v>0.96032600000000001</v>
      </c>
      <c r="R59" t="s">
        <v>523</v>
      </c>
      <c r="S59" t="str">
        <f t="shared" si="0"/>
        <v>yes</v>
      </c>
      <c r="T59" t="s">
        <v>382</v>
      </c>
      <c r="U59" t="s">
        <v>521</v>
      </c>
      <c r="V59" t="s">
        <v>521</v>
      </c>
      <c r="W59" t="s">
        <v>444</v>
      </c>
      <c r="X59" t="s">
        <v>521</v>
      </c>
      <c r="Y59" t="s">
        <v>521</v>
      </c>
      <c r="Z59" t="s">
        <v>581</v>
      </c>
      <c r="AA59">
        <v>954</v>
      </c>
      <c r="AB59">
        <v>0</v>
      </c>
      <c r="AC59">
        <v>0</v>
      </c>
      <c r="AD59">
        <v>0</v>
      </c>
      <c r="AE59">
        <v>0</v>
      </c>
      <c r="AF59" t="s">
        <v>523</v>
      </c>
      <c r="AG59" t="s">
        <v>382</v>
      </c>
    </row>
    <row r="60" spans="2:33">
      <c r="B60" t="s">
        <v>88</v>
      </c>
      <c r="C60" t="s">
        <v>189</v>
      </c>
      <c r="D60">
        <v>1295.4000000000001</v>
      </c>
      <c r="E60" t="s">
        <v>487</v>
      </c>
      <c r="F60" s="51" t="s">
        <v>487</v>
      </c>
      <c r="G60" t="s">
        <v>521</v>
      </c>
      <c r="H60" t="s">
        <v>521</v>
      </c>
      <c r="I60" t="s">
        <v>487</v>
      </c>
      <c r="J60" t="s">
        <v>521</v>
      </c>
      <c r="K60" t="s">
        <v>521</v>
      </c>
      <c r="L60" t="s">
        <v>550</v>
      </c>
      <c r="M60" t="s">
        <v>521</v>
      </c>
      <c r="N60" t="s">
        <v>521</v>
      </c>
      <c r="O60">
        <v>0</v>
      </c>
      <c r="P60">
        <v>0</v>
      </c>
      <c r="Q60">
        <v>0</v>
      </c>
      <c r="R60" t="s">
        <v>528</v>
      </c>
      <c r="S60" t="str">
        <f t="shared" si="0"/>
        <v>yes</v>
      </c>
      <c r="T60" t="s">
        <v>402</v>
      </c>
      <c r="U60" t="s">
        <v>521</v>
      </c>
      <c r="V60" t="s">
        <v>521</v>
      </c>
      <c r="W60" t="s">
        <v>461</v>
      </c>
      <c r="X60" t="s">
        <v>521</v>
      </c>
      <c r="Y60" t="s">
        <v>521</v>
      </c>
      <c r="Z60" t="s">
        <v>524</v>
      </c>
      <c r="AA60">
        <v>1637</v>
      </c>
      <c r="AB60">
        <v>322.31400000000002</v>
      </c>
      <c r="AC60">
        <v>77.169300000000007</v>
      </c>
      <c r="AD60">
        <v>73.016099999999994</v>
      </c>
      <c r="AE60">
        <v>81.322400000000002</v>
      </c>
      <c r="AF60" t="s">
        <v>523</v>
      </c>
      <c r="AG60" t="s">
        <v>402</v>
      </c>
    </row>
    <row r="61" spans="2:33">
      <c r="B61" t="s">
        <v>89</v>
      </c>
      <c r="C61" t="s">
        <v>190</v>
      </c>
      <c r="D61">
        <v>1331.6</v>
      </c>
      <c r="E61" t="s">
        <v>493</v>
      </c>
      <c r="F61" s="51" t="s">
        <v>493</v>
      </c>
      <c r="G61" t="s">
        <v>521</v>
      </c>
      <c r="H61" t="s">
        <v>521</v>
      </c>
      <c r="I61" t="s">
        <v>493</v>
      </c>
      <c r="J61" t="s">
        <v>521</v>
      </c>
      <c r="K61" t="s">
        <v>521</v>
      </c>
      <c r="L61" t="s">
        <v>545</v>
      </c>
      <c r="M61" t="s">
        <v>521</v>
      </c>
      <c r="N61" t="s">
        <v>521</v>
      </c>
      <c r="O61">
        <v>0</v>
      </c>
      <c r="P61">
        <v>0</v>
      </c>
      <c r="Q61">
        <v>0</v>
      </c>
      <c r="R61" t="s">
        <v>528</v>
      </c>
      <c r="S61" t="str">
        <f t="shared" si="0"/>
        <v>yes</v>
      </c>
      <c r="T61" t="s">
        <v>403</v>
      </c>
      <c r="U61" t="s">
        <v>521</v>
      </c>
      <c r="V61" t="s">
        <v>521</v>
      </c>
      <c r="W61" t="s">
        <v>461</v>
      </c>
      <c r="X61" t="s">
        <v>521</v>
      </c>
      <c r="Y61" t="s">
        <v>521</v>
      </c>
      <c r="Z61" t="s">
        <v>604</v>
      </c>
      <c r="AA61">
        <v>727</v>
      </c>
      <c r="AB61">
        <v>795.19100000000003</v>
      </c>
      <c r="AC61">
        <v>190.387</v>
      </c>
      <c r="AD61">
        <v>178.97399999999999</v>
      </c>
      <c r="AE61">
        <v>201.8</v>
      </c>
      <c r="AF61" t="s">
        <v>523</v>
      </c>
      <c r="AG61" t="s">
        <v>403</v>
      </c>
    </row>
    <row r="62" spans="2:33">
      <c r="B62" t="s">
        <v>90</v>
      </c>
      <c r="C62" t="s">
        <v>191</v>
      </c>
      <c r="D62">
        <v>1421.8</v>
      </c>
      <c r="E62" t="s">
        <v>488</v>
      </c>
      <c r="F62" s="51" t="s">
        <v>488</v>
      </c>
      <c r="G62" t="s">
        <v>521</v>
      </c>
      <c r="H62" t="s">
        <v>521</v>
      </c>
      <c r="I62" t="s">
        <v>488</v>
      </c>
      <c r="J62" t="s">
        <v>521</v>
      </c>
      <c r="K62" t="s">
        <v>521</v>
      </c>
      <c r="L62" t="s">
        <v>544</v>
      </c>
      <c r="M62" t="s">
        <v>521</v>
      </c>
      <c r="N62" t="s">
        <v>521</v>
      </c>
      <c r="O62">
        <v>0</v>
      </c>
      <c r="P62">
        <v>0</v>
      </c>
      <c r="Q62">
        <v>0</v>
      </c>
      <c r="R62" t="s">
        <v>528</v>
      </c>
      <c r="S62" t="str">
        <f t="shared" si="0"/>
        <v>yes</v>
      </c>
      <c r="T62" t="s">
        <v>404</v>
      </c>
      <c r="U62" t="s">
        <v>521</v>
      </c>
      <c r="V62" t="s">
        <v>521</v>
      </c>
      <c r="W62" t="s">
        <v>462</v>
      </c>
      <c r="X62" t="s">
        <v>521</v>
      </c>
      <c r="Y62" t="s">
        <v>521</v>
      </c>
      <c r="Z62" t="s">
        <v>578</v>
      </c>
      <c r="AA62">
        <v>1725</v>
      </c>
      <c r="AB62">
        <v>0</v>
      </c>
      <c r="AC62">
        <v>0</v>
      </c>
      <c r="AD62">
        <v>0</v>
      </c>
      <c r="AE62">
        <v>0</v>
      </c>
      <c r="AF62" t="s">
        <v>523</v>
      </c>
      <c r="AG62" t="s">
        <v>404</v>
      </c>
    </row>
    <row r="63" spans="2:33">
      <c r="B63" t="s">
        <v>91</v>
      </c>
      <c r="C63" t="s">
        <v>192</v>
      </c>
      <c r="D63">
        <v>1308.4000000000001</v>
      </c>
      <c r="E63" t="s">
        <v>434</v>
      </c>
      <c r="F63" s="51" t="s">
        <v>434</v>
      </c>
      <c r="G63" t="s">
        <v>521</v>
      </c>
      <c r="H63" t="s">
        <v>521</v>
      </c>
      <c r="I63" t="s">
        <v>434</v>
      </c>
      <c r="J63" t="s">
        <v>521</v>
      </c>
      <c r="K63" t="s">
        <v>521</v>
      </c>
      <c r="L63" t="s">
        <v>537</v>
      </c>
      <c r="M63" t="s">
        <v>521</v>
      </c>
      <c r="N63" t="s">
        <v>521</v>
      </c>
      <c r="O63">
        <v>1.4158599999999999</v>
      </c>
      <c r="P63">
        <v>1.0963400000000001</v>
      </c>
      <c r="Q63">
        <v>1.7353799999999999</v>
      </c>
      <c r="R63" t="s">
        <v>523</v>
      </c>
      <c r="S63" t="str">
        <f t="shared" si="0"/>
        <v>yes</v>
      </c>
      <c r="T63" t="s">
        <v>405</v>
      </c>
      <c r="U63" t="s">
        <v>521</v>
      </c>
      <c r="V63" t="s">
        <v>521</v>
      </c>
      <c r="W63" t="s">
        <v>462</v>
      </c>
      <c r="X63" t="s">
        <v>521</v>
      </c>
      <c r="Y63" t="s">
        <v>521</v>
      </c>
      <c r="Z63" t="s">
        <v>578</v>
      </c>
      <c r="AA63">
        <v>1177</v>
      </c>
      <c r="AB63">
        <v>0</v>
      </c>
      <c r="AC63">
        <v>0</v>
      </c>
      <c r="AD63">
        <v>0</v>
      </c>
      <c r="AE63">
        <v>0</v>
      </c>
      <c r="AF63" t="s">
        <v>523</v>
      </c>
      <c r="AG63" t="s">
        <v>405</v>
      </c>
    </row>
    <row r="64" spans="2:33">
      <c r="B64" t="s">
        <v>92</v>
      </c>
      <c r="C64" t="s">
        <v>193</v>
      </c>
      <c r="D64">
        <v>1602.8</v>
      </c>
      <c r="E64" t="s">
        <v>489</v>
      </c>
      <c r="F64" s="51" t="s">
        <v>489</v>
      </c>
      <c r="G64" t="s">
        <v>521</v>
      </c>
      <c r="H64" t="s">
        <v>521</v>
      </c>
      <c r="I64" t="s">
        <v>489</v>
      </c>
      <c r="J64" t="s">
        <v>521</v>
      </c>
      <c r="K64" t="s">
        <v>521</v>
      </c>
      <c r="L64" t="s">
        <v>549</v>
      </c>
      <c r="M64" t="s">
        <v>521</v>
      </c>
      <c r="N64" t="s">
        <v>521</v>
      </c>
      <c r="O64">
        <v>0</v>
      </c>
      <c r="P64">
        <v>0</v>
      </c>
      <c r="Q64">
        <v>0</v>
      </c>
      <c r="R64" t="s">
        <v>528</v>
      </c>
      <c r="S64" t="str">
        <f t="shared" si="0"/>
        <v>yes</v>
      </c>
      <c r="T64" t="s">
        <v>31</v>
      </c>
      <c r="U64" t="s">
        <v>521</v>
      </c>
      <c r="V64" t="s">
        <v>521</v>
      </c>
      <c r="W64" t="s">
        <v>495</v>
      </c>
      <c r="X64" t="s">
        <v>521</v>
      </c>
      <c r="Y64" t="s">
        <v>521</v>
      </c>
      <c r="Z64" t="s">
        <v>577</v>
      </c>
      <c r="AA64">
        <v>995</v>
      </c>
      <c r="AB64">
        <v>0</v>
      </c>
      <c r="AC64">
        <v>0</v>
      </c>
      <c r="AD64">
        <v>0</v>
      </c>
      <c r="AE64">
        <v>0</v>
      </c>
      <c r="AF64" t="s">
        <v>523</v>
      </c>
      <c r="AG64" t="s">
        <v>31</v>
      </c>
    </row>
    <row r="65" spans="2:33">
      <c r="B65" t="s">
        <v>93</v>
      </c>
      <c r="C65" t="s">
        <v>194</v>
      </c>
      <c r="D65">
        <v>1409.6</v>
      </c>
      <c r="E65" t="s">
        <v>435</v>
      </c>
      <c r="F65" s="51" t="s">
        <v>435</v>
      </c>
      <c r="G65" t="s">
        <v>521</v>
      </c>
      <c r="H65" t="s">
        <v>521</v>
      </c>
      <c r="I65" t="s">
        <v>435</v>
      </c>
      <c r="J65" t="s">
        <v>521</v>
      </c>
      <c r="K65" t="s">
        <v>521</v>
      </c>
      <c r="L65" t="s">
        <v>595</v>
      </c>
      <c r="M65" t="s">
        <v>521</v>
      </c>
      <c r="N65" t="s">
        <v>521</v>
      </c>
      <c r="O65">
        <v>0</v>
      </c>
      <c r="P65">
        <v>0</v>
      </c>
      <c r="Q65">
        <v>0</v>
      </c>
      <c r="R65" t="s">
        <v>523</v>
      </c>
      <c r="S65" t="str">
        <f t="shared" si="0"/>
        <v>yes</v>
      </c>
      <c r="T65" t="s">
        <v>112</v>
      </c>
      <c r="U65" t="s">
        <v>521</v>
      </c>
      <c r="V65" t="s">
        <v>521</v>
      </c>
      <c r="W65" t="s">
        <v>465</v>
      </c>
      <c r="X65" t="s">
        <v>521</v>
      </c>
      <c r="Y65" t="s">
        <v>521</v>
      </c>
      <c r="Z65" t="s">
        <v>576</v>
      </c>
      <c r="AA65">
        <v>375</v>
      </c>
      <c r="AB65">
        <v>0</v>
      </c>
      <c r="AC65">
        <v>0</v>
      </c>
      <c r="AD65">
        <v>0</v>
      </c>
      <c r="AE65">
        <v>0</v>
      </c>
      <c r="AF65" t="s">
        <v>523</v>
      </c>
      <c r="AG65" t="s">
        <v>112</v>
      </c>
    </row>
    <row r="66" spans="2:33">
      <c r="B66" t="s">
        <v>94</v>
      </c>
      <c r="C66" t="s">
        <v>195</v>
      </c>
      <c r="D66">
        <v>1348.4</v>
      </c>
      <c r="E66" t="s">
        <v>447</v>
      </c>
      <c r="F66" s="51" t="s">
        <v>447</v>
      </c>
      <c r="G66" t="s">
        <v>521</v>
      </c>
      <c r="H66" t="s">
        <v>521</v>
      </c>
      <c r="I66" t="s">
        <v>447</v>
      </c>
      <c r="J66" t="s">
        <v>521</v>
      </c>
      <c r="K66" t="s">
        <v>521</v>
      </c>
      <c r="L66" t="s">
        <v>538</v>
      </c>
      <c r="M66" t="s">
        <v>521</v>
      </c>
      <c r="N66" t="s">
        <v>521</v>
      </c>
      <c r="O66">
        <v>49.511400000000002</v>
      </c>
      <c r="P66">
        <v>45.444699999999997</v>
      </c>
      <c r="Q66">
        <v>53.578099999999999</v>
      </c>
      <c r="R66" t="s">
        <v>523</v>
      </c>
      <c r="S66" t="str">
        <f t="shared" si="0"/>
        <v>yes</v>
      </c>
      <c r="T66" t="s">
        <v>113</v>
      </c>
      <c r="U66" t="s">
        <v>521</v>
      </c>
      <c r="V66" t="s">
        <v>521</v>
      </c>
      <c r="W66" t="s">
        <v>430</v>
      </c>
      <c r="X66" t="s">
        <v>521</v>
      </c>
      <c r="Y66" t="s">
        <v>521</v>
      </c>
      <c r="Z66" t="s">
        <v>679</v>
      </c>
      <c r="AA66">
        <v>794</v>
      </c>
      <c r="AB66">
        <v>0</v>
      </c>
      <c r="AC66">
        <v>0</v>
      </c>
      <c r="AD66">
        <v>0</v>
      </c>
      <c r="AE66">
        <v>0</v>
      </c>
      <c r="AF66" t="s">
        <v>523</v>
      </c>
      <c r="AG66" t="s">
        <v>113</v>
      </c>
    </row>
    <row r="67" spans="2:33">
      <c r="B67" t="s">
        <v>95</v>
      </c>
      <c r="C67" t="s">
        <v>196</v>
      </c>
      <c r="D67">
        <v>1378.8</v>
      </c>
      <c r="E67" t="s">
        <v>473</v>
      </c>
      <c r="F67" s="51" t="s">
        <v>473</v>
      </c>
      <c r="G67" t="s">
        <v>521</v>
      </c>
      <c r="H67" t="s">
        <v>521</v>
      </c>
      <c r="I67" t="s">
        <v>473</v>
      </c>
      <c r="J67" t="s">
        <v>521</v>
      </c>
      <c r="K67" t="s">
        <v>521</v>
      </c>
      <c r="L67" t="s">
        <v>599</v>
      </c>
      <c r="M67" t="s">
        <v>521</v>
      </c>
      <c r="N67" t="s">
        <v>521</v>
      </c>
      <c r="O67">
        <v>0</v>
      </c>
      <c r="P67">
        <v>0</v>
      </c>
      <c r="Q67">
        <v>0</v>
      </c>
      <c r="R67" t="s">
        <v>523</v>
      </c>
      <c r="S67" t="str">
        <f t="shared" si="0"/>
        <v>yes</v>
      </c>
      <c r="T67" t="s">
        <v>114</v>
      </c>
      <c r="U67" t="s">
        <v>521</v>
      </c>
      <c r="V67" t="s">
        <v>521</v>
      </c>
      <c r="W67" t="s">
        <v>430</v>
      </c>
      <c r="X67" t="s">
        <v>521</v>
      </c>
      <c r="Y67" t="s">
        <v>521</v>
      </c>
      <c r="Z67" t="s">
        <v>680</v>
      </c>
      <c r="AA67">
        <v>1045</v>
      </c>
      <c r="AB67">
        <v>0</v>
      </c>
      <c r="AC67">
        <v>0</v>
      </c>
      <c r="AD67">
        <v>0</v>
      </c>
      <c r="AE67">
        <v>0</v>
      </c>
      <c r="AF67" t="s">
        <v>523</v>
      </c>
      <c r="AG67" t="s">
        <v>114</v>
      </c>
    </row>
    <row r="68" spans="2:33">
      <c r="B68" t="s">
        <v>96</v>
      </c>
      <c r="C68" t="s">
        <v>197</v>
      </c>
      <c r="D68">
        <v>1157</v>
      </c>
      <c r="E68" t="s">
        <v>490</v>
      </c>
      <c r="F68" s="51" t="s">
        <v>490</v>
      </c>
      <c r="G68" t="s">
        <v>521</v>
      </c>
      <c r="H68" t="s">
        <v>521</v>
      </c>
      <c r="I68" t="s">
        <v>490</v>
      </c>
      <c r="J68" t="s">
        <v>521</v>
      </c>
      <c r="K68" t="s">
        <v>521</v>
      </c>
      <c r="L68" t="s">
        <v>601</v>
      </c>
      <c r="M68" t="s">
        <v>521</v>
      </c>
      <c r="N68" t="s">
        <v>521</v>
      </c>
      <c r="O68">
        <v>0</v>
      </c>
      <c r="P68">
        <v>0</v>
      </c>
      <c r="Q68">
        <v>0</v>
      </c>
      <c r="R68" t="s">
        <v>523</v>
      </c>
      <c r="S68" t="str">
        <f t="shared" ref="S68:S80" si="1">IF(E68=F68, "yes", "no")</f>
        <v>yes</v>
      </c>
      <c r="T68" t="s">
        <v>115</v>
      </c>
      <c r="U68" t="s">
        <v>521</v>
      </c>
      <c r="V68" t="s">
        <v>521</v>
      </c>
      <c r="W68" t="s">
        <v>480</v>
      </c>
      <c r="X68" t="s">
        <v>521</v>
      </c>
      <c r="Y68" t="s">
        <v>521</v>
      </c>
      <c r="Z68" t="s">
        <v>677</v>
      </c>
      <c r="AA68">
        <v>745</v>
      </c>
      <c r="AB68">
        <v>23122.9</v>
      </c>
      <c r="AC68">
        <v>2802</v>
      </c>
      <c r="AD68">
        <v>2682.41</v>
      </c>
      <c r="AE68">
        <v>2921.58</v>
      </c>
      <c r="AF68" t="s">
        <v>523</v>
      </c>
      <c r="AG68" t="s">
        <v>115</v>
      </c>
    </row>
    <row r="69" spans="2:33">
      <c r="B69" t="s">
        <v>97</v>
      </c>
      <c r="C69" t="s">
        <v>198</v>
      </c>
      <c r="D69">
        <v>1324.4</v>
      </c>
      <c r="E69" t="s">
        <v>496</v>
      </c>
      <c r="F69" s="51" t="s">
        <v>496</v>
      </c>
      <c r="G69" t="s">
        <v>521</v>
      </c>
      <c r="H69" t="s">
        <v>521</v>
      </c>
      <c r="I69" t="s">
        <v>496</v>
      </c>
      <c r="J69" t="s">
        <v>521</v>
      </c>
      <c r="K69" t="s">
        <v>521</v>
      </c>
      <c r="L69" t="s">
        <v>526</v>
      </c>
      <c r="M69" t="s">
        <v>521</v>
      </c>
      <c r="N69" t="s">
        <v>521</v>
      </c>
      <c r="O69">
        <v>28958.5</v>
      </c>
      <c r="P69">
        <v>27777.1</v>
      </c>
      <c r="Q69">
        <v>30140</v>
      </c>
      <c r="R69" t="s">
        <v>523</v>
      </c>
      <c r="S69" t="str">
        <f t="shared" si="1"/>
        <v>yes</v>
      </c>
      <c r="T69" t="s">
        <v>116</v>
      </c>
      <c r="U69" t="s">
        <v>521</v>
      </c>
      <c r="V69" t="s">
        <v>521</v>
      </c>
      <c r="W69" t="s">
        <v>480</v>
      </c>
      <c r="X69" t="s">
        <v>521</v>
      </c>
      <c r="Y69" t="s">
        <v>521</v>
      </c>
      <c r="Z69" t="s">
        <v>676</v>
      </c>
      <c r="AA69">
        <v>711</v>
      </c>
      <c r="AB69">
        <v>9495.41</v>
      </c>
      <c r="AC69">
        <v>1150.6400000000001</v>
      </c>
      <c r="AD69">
        <v>1097.98</v>
      </c>
      <c r="AE69">
        <v>1203.3</v>
      </c>
      <c r="AF69" t="s">
        <v>523</v>
      </c>
      <c r="AG69" t="s">
        <v>116</v>
      </c>
    </row>
    <row r="70" spans="2:33">
      <c r="B70" t="s">
        <v>98</v>
      </c>
      <c r="C70" t="s">
        <v>199</v>
      </c>
      <c r="D70">
        <v>1260.8</v>
      </c>
      <c r="E70" t="s">
        <v>474</v>
      </c>
      <c r="F70" s="51" t="s">
        <v>474</v>
      </c>
      <c r="G70" t="s">
        <v>521</v>
      </c>
      <c r="H70" t="s">
        <v>521</v>
      </c>
      <c r="I70" t="s">
        <v>474</v>
      </c>
      <c r="J70" t="s">
        <v>521</v>
      </c>
      <c r="K70" t="s">
        <v>521</v>
      </c>
      <c r="L70" t="s">
        <v>598</v>
      </c>
      <c r="M70" t="s">
        <v>521</v>
      </c>
      <c r="N70" t="s">
        <v>521</v>
      </c>
      <c r="O70">
        <v>0</v>
      </c>
      <c r="P70">
        <v>0</v>
      </c>
      <c r="Q70">
        <v>0</v>
      </c>
      <c r="R70" t="s">
        <v>523</v>
      </c>
      <c r="S70" t="str">
        <f t="shared" si="1"/>
        <v>yes</v>
      </c>
      <c r="T70" t="s">
        <v>117</v>
      </c>
      <c r="U70" t="s">
        <v>521</v>
      </c>
      <c r="V70" t="s">
        <v>521</v>
      </c>
      <c r="W70" t="s">
        <v>480</v>
      </c>
      <c r="X70" t="s">
        <v>521</v>
      </c>
      <c r="Y70" t="s">
        <v>521</v>
      </c>
      <c r="Z70" t="s">
        <v>678</v>
      </c>
      <c r="AA70">
        <v>639</v>
      </c>
      <c r="AB70">
        <v>25334.2</v>
      </c>
      <c r="AC70">
        <v>3069.96</v>
      </c>
      <c r="AD70">
        <v>2938.39</v>
      </c>
      <c r="AE70">
        <v>3201.52</v>
      </c>
      <c r="AF70" t="s">
        <v>523</v>
      </c>
      <c r="AG70" t="s">
        <v>117</v>
      </c>
    </row>
    <row r="71" spans="2:33">
      <c r="B71" t="s">
        <v>99</v>
      </c>
      <c r="C71" t="s">
        <v>200</v>
      </c>
      <c r="D71">
        <v>1886.2</v>
      </c>
      <c r="E71" t="s">
        <v>448</v>
      </c>
      <c r="F71" s="51" t="s">
        <v>448</v>
      </c>
      <c r="G71" t="s">
        <v>521</v>
      </c>
      <c r="H71" t="s">
        <v>521</v>
      </c>
      <c r="I71" t="s">
        <v>448</v>
      </c>
      <c r="J71" t="s">
        <v>521</v>
      </c>
      <c r="K71" t="s">
        <v>521</v>
      </c>
      <c r="L71" t="s">
        <v>547</v>
      </c>
      <c r="M71" t="s">
        <v>521</v>
      </c>
      <c r="N71" t="s">
        <v>521</v>
      </c>
      <c r="O71">
        <v>43.092399999999998</v>
      </c>
      <c r="P71">
        <v>39.1235</v>
      </c>
      <c r="Q71">
        <v>47.061300000000003</v>
      </c>
      <c r="R71" t="s">
        <v>523</v>
      </c>
      <c r="S71" t="str">
        <f t="shared" si="1"/>
        <v>yes</v>
      </c>
      <c r="T71" t="s">
        <v>118</v>
      </c>
      <c r="U71" t="s">
        <v>521</v>
      </c>
      <c r="V71" t="s">
        <v>521</v>
      </c>
      <c r="W71" t="s">
        <v>466</v>
      </c>
      <c r="X71" t="s">
        <v>521</v>
      </c>
      <c r="Y71" t="s">
        <v>521</v>
      </c>
      <c r="Z71" t="s">
        <v>536</v>
      </c>
      <c r="AA71">
        <v>1039</v>
      </c>
      <c r="AB71">
        <v>4732.57</v>
      </c>
      <c r="AC71">
        <v>573.48500000000001</v>
      </c>
      <c r="AD71">
        <v>547.76</v>
      </c>
      <c r="AE71">
        <v>599.21100000000001</v>
      </c>
      <c r="AF71" t="s">
        <v>523</v>
      </c>
      <c r="AG71" t="s">
        <v>118</v>
      </c>
    </row>
    <row r="72" spans="2:33">
      <c r="B72" t="s">
        <v>100</v>
      </c>
      <c r="C72" t="s">
        <v>201</v>
      </c>
      <c r="D72">
        <v>1211</v>
      </c>
      <c r="E72" t="s">
        <v>475</v>
      </c>
      <c r="F72" s="51" t="s">
        <v>475</v>
      </c>
      <c r="G72" t="s">
        <v>521</v>
      </c>
      <c r="H72" t="s">
        <v>521</v>
      </c>
      <c r="I72" t="s">
        <v>475</v>
      </c>
      <c r="J72" t="s">
        <v>521</v>
      </c>
      <c r="K72" t="s">
        <v>521</v>
      </c>
      <c r="L72" t="s">
        <v>580</v>
      </c>
      <c r="M72" t="s">
        <v>521</v>
      </c>
      <c r="N72" t="s">
        <v>521</v>
      </c>
      <c r="O72">
        <v>0</v>
      </c>
      <c r="P72">
        <v>0</v>
      </c>
      <c r="Q72">
        <v>0</v>
      </c>
      <c r="R72" t="s">
        <v>523</v>
      </c>
      <c r="S72" t="str">
        <f t="shared" si="1"/>
        <v>yes</v>
      </c>
      <c r="T72" t="s">
        <v>119</v>
      </c>
      <c r="U72" t="s">
        <v>521</v>
      </c>
      <c r="V72" t="s">
        <v>521</v>
      </c>
      <c r="W72" t="s">
        <v>466</v>
      </c>
      <c r="X72" t="s">
        <v>521</v>
      </c>
      <c r="Y72" t="s">
        <v>521</v>
      </c>
      <c r="Z72" t="s">
        <v>617</v>
      </c>
      <c r="AA72">
        <v>913</v>
      </c>
      <c r="AB72">
        <v>4903.84</v>
      </c>
      <c r="AC72">
        <v>594.23900000000003</v>
      </c>
      <c r="AD72">
        <v>567.10599999999999</v>
      </c>
      <c r="AE72">
        <v>621.37199999999996</v>
      </c>
      <c r="AF72" t="s">
        <v>523</v>
      </c>
      <c r="AG72" t="s">
        <v>119</v>
      </c>
    </row>
    <row r="73" spans="2:33">
      <c r="B73" t="s">
        <v>101</v>
      </c>
      <c r="C73" t="s">
        <v>202</v>
      </c>
      <c r="D73">
        <v>1330.4</v>
      </c>
      <c r="E73" t="s">
        <v>449</v>
      </c>
      <c r="F73" s="51" t="s">
        <v>449</v>
      </c>
      <c r="G73" t="s">
        <v>521</v>
      </c>
      <c r="H73" t="s">
        <v>521</v>
      </c>
      <c r="I73" t="s">
        <v>449</v>
      </c>
      <c r="J73" t="s">
        <v>521</v>
      </c>
      <c r="K73" t="s">
        <v>521</v>
      </c>
      <c r="L73" t="s">
        <v>522</v>
      </c>
      <c r="M73" t="s">
        <v>521</v>
      </c>
      <c r="N73" t="s">
        <v>521</v>
      </c>
      <c r="O73">
        <v>152.94200000000001</v>
      </c>
      <c r="P73">
        <v>144.53100000000001</v>
      </c>
      <c r="Q73">
        <v>161.35300000000001</v>
      </c>
      <c r="R73" t="s">
        <v>523</v>
      </c>
      <c r="S73" t="str">
        <f t="shared" si="1"/>
        <v>yes</v>
      </c>
      <c r="T73" t="s">
        <v>36</v>
      </c>
      <c r="U73" t="s">
        <v>521</v>
      </c>
      <c r="V73" t="s">
        <v>521</v>
      </c>
      <c r="W73" t="s">
        <v>481</v>
      </c>
      <c r="X73" t="s">
        <v>521</v>
      </c>
      <c r="Y73" t="s">
        <v>521</v>
      </c>
      <c r="Z73" t="s">
        <v>666</v>
      </c>
      <c r="AA73">
        <v>1069</v>
      </c>
      <c r="AB73">
        <v>0</v>
      </c>
      <c r="AC73">
        <v>0</v>
      </c>
      <c r="AD73">
        <v>0</v>
      </c>
      <c r="AE73">
        <v>0</v>
      </c>
      <c r="AF73" t="s">
        <v>528</v>
      </c>
      <c r="AG73" t="s">
        <v>36</v>
      </c>
    </row>
    <row r="74" spans="2:33">
      <c r="B74" t="s">
        <v>102</v>
      </c>
      <c r="C74" t="s">
        <v>203</v>
      </c>
      <c r="D74">
        <v>1222.5999999999999</v>
      </c>
      <c r="E74" t="s">
        <v>476</v>
      </c>
      <c r="F74" s="51" t="s">
        <v>476</v>
      </c>
      <c r="G74" t="s">
        <v>521</v>
      </c>
      <c r="H74" t="s">
        <v>521</v>
      </c>
      <c r="I74" t="s">
        <v>476</v>
      </c>
      <c r="J74" t="s">
        <v>521</v>
      </c>
      <c r="K74" t="s">
        <v>521</v>
      </c>
      <c r="L74" t="s">
        <v>534</v>
      </c>
      <c r="M74" t="s">
        <v>521</v>
      </c>
      <c r="N74" t="s">
        <v>521</v>
      </c>
      <c r="O74">
        <v>5354.48</v>
      </c>
      <c r="P74">
        <v>5292.43</v>
      </c>
      <c r="Q74">
        <v>5416.53</v>
      </c>
      <c r="R74" t="s">
        <v>523</v>
      </c>
      <c r="S74" t="str">
        <f t="shared" si="1"/>
        <v>yes</v>
      </c>
      <c r="T74" t="s">
        <v>37</v>
      </c>
      <c r="U74" t="s">
        <v>521</v>
      </c>
      <c r="V74" t="s">
        <v>521</v>
      </c>
      <c r="W74" t="s">
        <v>481</v>
      </c>
      <c r="X74" t="s">
        <v>521</v>
      </c>
      <c r="Y74" t="s">
        <v>521</v>
      </c>
      <c r="Z74" t="s">
        <v>667</v>
      </c>
      <c r="AA74">
        <v>596</v>
      </c>
      <c r="AB74">
        <v>0</v>
      </c>
      <c r="AC74">
        <v>0</v>
      </c>
      <c r="AD74">
        <v>0</v>
      </c>
      <c r="AE74">
        <v>0</v>
      </c>
      <c r="AF74" t="s">
        <v>528</v>
      </c>
      <c r="AG74" t="s">
        <v>37</v>
      </c>
    </row>
    <row r="75" spans="2:33">
      <c r="B75" t="s">
        <v>103</v>
      </c>
      <c r="C75" t="s">
        <v>204</v>
      </c>
      <c r="D75">
        <v>1102.8</v>
      </c>
      <c r="E75" t="s">
        <v>477</v>
      </c>
      <c r="F75" s="51" t="s">
        <v>477</v>
      </c>
      <c r="G75" t="s">
        <v>521</v>
      </c>
      <c r="H75" t="s">
        <v>521</v>
      </c>
      <c r="I75" t="s">
        <v>477</v>
      </c>
      <c r="J75" t="s">
        <v>521</v>
      </c>
      <c r="K75" t="s">
        <v>521</v>
      </c>
      <c r="L75" t="s">
        <v>533</v>
      </c>
      <c r="M75" t="s">
        <v>521</v>
      </c>
      <c r="N75" t="s">
        <v>521</v>
      </c>
      <c r="O75">
        <v>7052.44</v>
      </c>
      <c r="P75">
        <v>6782.14</v>
      </c>
      <c r="Q75">
        <v>7322.73</v>
      </c>
      <c r="R75" t="s">
        <v>523</v>
      </c>
      <c r="S75" t="str">
        <f t="shared" si="1"/>
        <v>yes</v>
      </c>
      <c r="T75" t="s">
        <v>38</v>
      </c>
      <c r="U75" t="s">
        <v>521</v>
      </c>
      <c r="V75" t="s">
        <v>521</v>
      </c>
      <c r="W75" t="s">
        <v>481</v>
      </c>
      <c r="X75" t="s">
        <v>521</v>
      </c>
      <c r="Y75" t="s">
        <v>521</v>
      </c>
      <c r="Z75" t="s">
        <v>668</v>
      </c>
      <c r="AA75">
        <v>931</v>
      </c>
      <c r="AB75">
        <v>0</v>
      </c>
      <c r="AC75">
        <v>0</v>
      </c>
      <c r="AD75">
        <v>0</v>
      </c>
      <c r="AE75">
        <v>0</v>
      </c>
      <c r="AF75" t="s">
        <v>528</v>
      </c>
      <c r="AG75" t="s">
        <v>38</v>
      </c>
    </row>
    <row r="76" spans="2:33">
      <c r="B76" t="s">
        <v>104</v>
      </c>
      <c r="C76" t="s">
        <v>205</v>
      </c>
      <c r="D76">
        <v>1313</v>
      </c>
      <c r="E76" t="s">
        <v>500</v>
      </c>
      <c r="F76" s="51" t="s">
        <v>500</v>
      </c>
      <c r="G76" t="s">
        <v>521</v>
      </c>
      <c r="H76" t="s">
        <v>521</v>
      </c>
      <c r="I76" t="s">
        <v>500</v>
      </c>
      <c r="J76" t="s">
        <v>521</v>
      </c>
      <c r="K76" t="s">
        <v>521</v>
      </c>
      <c r="L76" t="s">
        <v>532</v>
      </c>
      <c r="M76" t="s">
        <v>521</v>
      </c>
      <c r="N76" t="s">
        <v>521</v>
      </c>
      <c r="O76">
        <v>47.705300000000001</v>
      </c>
      <c r="P76">
        <v>44.834400000000002</v>
      </c>
      <c r="Q76">
        <v>50.576099999999997</v>
      </c>
      <c r="R76" t="s">
        <v>523</v>
      </c>
      <c r="S76" t="str">
        <f t="shared" si="1"/>
        <v>yes</v>
      </c>
      <c r="T76" t="s">
        <v>341</v>
      </c>
      <c r="U76" t="s">
        <v>521</v>
      </c>
      <c r="V76" t="s">
        <v>521</v>
      </c>
      <c r="W76" t="s">
        <v>463</v>
      </c>
      <c r="X76" t="s">
        <v>521</v>
      </c>
      <c r="Y76" t="s">
        <v>521</v>
      </c>
      <c r="Z76" t="s">
        <v>557</v>
      </c>
      <c r="AA76">
        <v>945</v>
      </c>
      <c r="AB76">
        <v>19805.3</v>
      </c>
      <c r="AC76">
        <v>2399.9699999999998</v>
      </c>
      <c r="AD76">
        <v>2379.3200000000002</v>
      </c>
      <c r="AE76">
        <v>2420.63</v>
      </c>
      <c r="AF76" t="s">
        <v>523</v>
      </c>
      <c r="AG76" t="s">
        <v>341</v>
      </c>
    </row>
    <row r="77" spans="2:33">
      <c r="B77" t="s">
        <v>105</v>
      </c>
      <c r="C77" t="s">
        <v>206</v>
      </c>
      <c r="D77">
        <v>1169.8</v>
      </c>
      <c r="E77" t="s">
        <v>478</v>
      </c>
      <c r="F77" s="51" t="s">
        <v>478</v>
      </c>
      <c r="G77" t="s">
        <v>521</v>
      </c>
      <c r="H77" t="s">
        <v>521</v>
      </c>
      <c r="I77" t="s">
        <v>478</v>
      </c>
      <c r="J77" t="s">
        <v>521</v>
      </c>
      <c r="K77" t="s">
        <v>521</v>
      </c>
      <c r="L77" t="s">
        <v>531</v>
      </c>
      <c r="M77" t="s">
        <v>521</v>
      </c>
      <c r="N77" t="s">
        <v>521</v>
      </c>
      <c r="O77">
        <v>4342.03</v>
      </c>
      <c r="P77">
        <v>4124.4799999999996</v>
      </c>
      <c r="Q77">
        <v>4559.57</v>
      </c>
      <c r="R77" t="s">
        <v>523</v>
      </c>
      <c r="S77" t="str">
        <f t="shared" si="1"/>
        <v>yes</v>
      </c>
      <c r="T77" t="s">
        <v>342</v>
      </c>
      <c r="U77" t="s">
        <v>521</v>
      </c>
      <c r="V77" t="s">
        <v>521</v>
      </c>
      <c r="W77" t="s">
        <v>464</v>
      </c>
      <c r="X77" t="s">
        <v>521</v>
      </c>
      <c r="Y77" t="s">
        <v>521</v>
      </c>
      <c r="Z77" t="s">
        <v>568</v>
      </c>
      <c r="AA77">
        <v>825</v>
      </c>
      <c r="AB77">
        <v>22018.799999999999</v>
      </c>
      <c r="AC77">
        <v>2668.21</v>
      </c>
      <c r="AD77">
        <v>2643.64</v>
      </c>
      <c r="AE77">
        <v>2692.77</v>
      </c>
      <c r="AF77" t="s">
        <v>523</v>
      </c>
      <c r="AG77" t="s">
        <v>342</v>
      </c>
    </row>
    <row r="78" spans="2:33">
      <c r="B78" t="s">
        <v>106</v>
      </c>
      <c r="C78" t="s">
        <v>207</v>
      </c>
      <c r="D78">
        <v>1479.6</v>
      </c>
      <c r="E78" t="s">
        <v>494</v>
      </c>
      <c r="F78" s="51" t="s">
        <v>494</v>
      </c>
      <c r="G78" t="s">
        <v>521</v>
      </c>
      <c r="H78" t="s">
        <v>521</v>
      </c>
      <c r="I78" t="s">
        <v>494</v>
      </c>
      <c r="J78" t="s">
        <v>521</v>
      </c>
      <c r="K78" t="s">
        <v>521</v>
      </c>
      <c r="L78" t="s">
        <v>530</v>
      </c>
      <c r="M78" t="s">
        <v>521</v>
      </c>
      <c r="N78" t="s">
        <v>521</v>
      </c>
      <c r="O78">
        <v>0</v>
      </c>
      <c r="P78">
        <v>0</v>
      </c>
      <c r="Q78">
        <v>0</v>
      </c>
      <c r="R78" t="s">
        <v>528</v>
      </c>
      <c r="S78" t="str">
        <f t="shared" si="1"/>
        <v>yes</v>
      </c>
      <c r="T78" t="s">
        <v>120</v>
      </c>
      <c r="U78" t="s">
        <v>521</v>
      </c>
      <c r="V78" t="s">
        <v>521</v>
      </c>
      <c r="W78" t="s">
        <v>445</v>
      </c>
      <c r="X78" t="s">
        <v>521</v>
      </c>
      <c r="Y78" t="s">
        <v>521</v>
      </c>
      <c r="Z78" t="s">
        <v>663</v>
      </c>
      <c r="AA78">
        <v>755</v>
      </c>
      <c r="AB78">
        <v>16.547599999999999</v>
      </c>
      <c r="AC78">
        <v>2.0052099999999999</v>
      </c>
      <c r="AD78">
        <v>1.0915299999999999</v>
      </c>
      <c r="AE78">
        <v>2.9188999999999998</v>
      </c>
      <c r="AF78" t="s">
        <v>523</v>
      </c>
      <c r="AG78" t="s">
        <v>120</v>
      </c>
    </row>
    <row r="79" spans="2:33">
      <c r="B79" t="s">
        <v>107</v>
      </c>
      <c r="C79" t="s">
        <v>208</v>
      </c>
      <c r="D79">
        <v>1432</v>
      </c>
      <c r="E79" t="s">
        <v>479</v>
      </c>
      <c r="F79" s="51" t="s">
        <v>479</v>
      </c>
      <c r="G79" t="s">
        <v>521</v>
      </c>
      <c r="H79" t="s">
        <v>521</v>
      </c>
      <c r="I79" t="s">
        <v>479</v>
      </c>
      <c r="J79" t="s">
        <v>521</v>
      </c>
      <c r="K79" t="s">
        <v>521</v>
      </c>
      <c r="L79" t="s">
        <v>529</v>
      </c>
      <c r="M79" t="s">
        <v>521</v>
      </c>
      <c r="N79" t="s">
        <v>521</v>
      </c>
      <c r="O79">
        <v>0</v>
      </c>
      <c r="P79">
        <v>0</v>
      </c>
      <c r="Q79">
        <v>0</v>
      </c>
      <c r="R79" t="s">
        <v>528</v>
      </c>
      <c r="S79" t="str">
        <f t="shared" si="1"/>
        <v>yes</v>
      </c>
      <c r="T79" t="s">
        <v>121</v>
      </c>
      <c r="U79" t="s">
        <v>521</v>
      </c>
      <c r="V79" t="s">
        <v>521</v>
      </c>
      <c r="W79" t="s">
        <v>445</v>
      </c>
      <c r="X79" t="s">
        <v>521</v>
      </c>
      <c r="Y79" t="s">
        <v>521</v>
      </c>
      <c r="Z79" t="s">
        <v>664</v>
      </c>
      <c r="AA79">
        <v>1846</v>
      </c>
      <c r="AB79">
        <v>143.167</v>
      </c>
      <c r="AC79">
        <v>17.348700000000001</v>
      </c>
      <c r="AD79">
        <v>16.039100000000001</v>
      </c>
      <c r="AE79">
        <v>18.658300000000001</v>
      </c>
      <c r="AF79" t="s">
        <v>523</v>
      </c>
      <c r="AG79" t="s">
        <v>121</v>
      </c>
    </row>
    <row r="80" spans="2:33">
      <c r="B80" t="s">
        <v>108</v>
      </c>
      <c r="C80" t="s">
        <v>209</v>
      </c>
      <c r="E80" t="s">
        <v>491</v>
      </c>
      <c r="F80" s="51" t="s">
        <v>491</v>
      </c>
      <c r="G80" t="s">
        <v>521</v>
      </c>
      <c r="H80" t="s">
        <v>521</v>
      </c>
      <c r="I80" t="s">
        <v>491</v>
      </c>
      <c r="J80" t="s">
        <v>521</v>
      </c>
      <c r="K80" t="s">
        <v>521</v>
      </c>
      <c r="L80" t="s">
        <v>527</v>
      </c>
      <c r="M80" t="s">
        <v>521</v>
      </c>
      <c r="N80" t="s">
        <v>521</v>
      </c>
      <c r="O80">
        <v>0</v>
      </c>
      <c r="P80">
        <v>0</v>
      </c>
      <c r="Q80">
        <v>0</v>
      </c>
      <c r="R80" t="s">
        <v>528</v>
      </c>
      <c r="S80" t="str">
        <f t="shared" si="1"/>
        <v>yes</v>
      </c>
      <c r="T80" t="s">
        <v>122</v>
      </c>
      <c r="U80" t="s">
        <v>521</v>
      </c>
      <c r="V80" t="s">
        <v>521</v>
      </c>
      <c r="W80" t="s">
        <v>482</v>
      </c>
      <c r="X80" t="s">
        <v>521</v>
      </c>
      <c r="Y80" t="s">
        <v>521</v>
      </c>
      <c r="Z80" t="s">
        <v>660</v>
      </c>
      <c r="AA80">
        <v>794</v>
      </c>
      <c r="AB80">
        <v>6238.73</v>
      </c>
      <c r="AC80">
        <v>755.99900000000002</v>
      </c>
      <c r="AD80">
        <v>721.66</v>
      </c>
      <c r="AE80">
        <v>790.33900000000006</v>
      </c>
      <c r="AF80" t="s">
        <v>523</v>
      </c>
      <c r="AG80" t="s">
        <v>122</v>
      </c>
    </row>
    <row r="81" spans="2:33">
      <c r="B81" t="s">
        <v>109</v>
      </c>
      <c r="C81" t="s">
        <v>210</v>
      </c>
      <c r="D81">
        <v>1565.6</v>
      </c>
      <c r="T81" t="s">
        <v>123</v>
      </c>
      <c r="U81" t="s">
        <v>521</v>
      </c>
      <c r="V81" t="s">
        <v>521</v>
      </c>
      <c r="W81" t="s">
        <v>482</v>
      </c>
      <c r="X81" t="s">
        <v>521</v>
      </c>
      <c r="Y81" t="s">
        <v>521</v>
      </c>
      <c r="Z81" t="s">
        <v>661</v>
      </c>
      <c r="AA81">
        <v>1000</v>
      </c>
      <c r="AB81">
        <v>5387.94</v>
      </c>
      <c r="AC81">
        <v>652.90099999999995</v>
      </c>
      <c r="AD81">
        <v>623.91</v>
      </c>
      <c r="AE81">
        <v>681.89300000000003</v>
      </c>
      <c r="AF81" t="s">
        <v>523</v>
      </c>
      <c r="AG81" t="s">
        <v>123</v>
      </c>
    </row>
    <row r="82" spans="2:33">
      <c r="B82" t="s">
        <v>110</v>
      </c>
      <c r="C82" t="s">
        <v>211</v>
      </c>
      <c r="D82">
        <v>1098</v>
      </c>
      <c r="T82" t="s">
        <v>124</v>
      </c>
      <c r="U82" t="s">
        <v>521</v>
      </c>
      <c r="V82" t="s">
        <v>521</v>
      </c>
      <c r="W82" t="s">
        <v>482</v>
      </c>
      <c r="X82" t="s">
        <v>521</v>
      </c>
      <c r="Y82" t="s">
        <v>521</v>
      </c>
      <c r="Z82" t="s">
        <v>659</v>
      </c>
      <c r="AA82">
        <v>492</v>
      </c>
      <c r="AB82">
        <v>32494.5</v>
      </c>
      <c r="AC82">
        <v>3937.63</v>
      </c>
      <c r="AD82">
        <v>3764.4</v>
      </c>
      <c r="AE82">
        <v>4110.87</v>
      </c>
      <c r="AF82" t="s">
        <v>523</v>
      </c>
      <c r="AG82" t="s">
        <v>124</v>
      </c>
    </row>
    <row r="83" spans="2:33">
      <c r="B83" t="s">
        <v>111</v>
      </c>
      <c r="C83" t="s">
        <v>212</v>
      </c>
      <c r="D83">
        <v>1298.8</v>
      </c>
      <c r="T83" t="s">
        <v>125</v>
      </c>
      <c r="U83" t="s">
        <v>521</v>
      </c>
      <c r="V83" t="s">
        <v>521</v>
      </c>
      <c r="W83" t="s">
        <v>467</v>
      </c>
      <c r="X83" t="s">
        <v>521</v>
      </c>
      <c r="Y83" t="s">
        <v>521</v>
      </c>
      <c r="Z83" t="s">
        <v>657</v>
      </c>
      <c r="AA83">
        <v>2243</v>
      </c>
      <c r="AB83">
        <v>2454.5300000000002</v>
      </c>
      <c r="AC83">
        <v>297.43700000000001</v>
      </c>
      <c r="AD83">
        <v>284.31400000000002</v>
      </c>
      <c r="AE83">
        <v>310.56</v>
      </c>
      <c r="AF83" t="s">
        <v>523</v>
      </c>
      <c r="AG83" t="s">
        <v>125</v>
      </c>
    </row>
    <row r="84" spans="2:33">
      <c r="B84" t="s">
        <v>112</v>
      </c>
      <c r="C84" t="s">
        <v>213</v>
      </c>
      <c r="D84">
        <v>1237.4000000000001</v>
      </c>
      <c r="T84" t="s">
        <v>126</v>
      </c>
      <c r="U84" t="s">
        <v>521</v>
      </c>
      <c r="V84" t="s">
        <v>521</v>
      </c>
      <c r="W84" t="s">
        <v>467</v>
      </c>
      <c r="X84" t="s">
        <v>521</v>
      </c>
      <c r="Y84" t="s">
        <v>521</v>
      </c>
      <c r="Z84" t="s">
        <v>658</v>
      </c>
      <c r="AA84">
        <v>1854</v>
      </c>
      <c r="AB84">
        <v>3252.71</v>
      </c>
      <c r="AC84">
        <v>394.15800000000002</v>
      </c>
      <c r="AD84">
        <v>376.82799999999997</v>
      </c>
      <c r="AE84">
        <v>411.488</v>
      </c>
      <c r="AF84" t="s">
        <v>523</v>
      </c>
      <c r="AG84" t="s">
        <v>126</v>
      </c>
    </row>
    <row r="85" spans="2:33">
      <c r="B85" t="s">
        <v>113</v>
      </c>
      <c r="C85" t="s">
        <v>214</v>
      </c>
      <c r="D85">
        <v>1383.6</v>
      </c>
      <c r="T85" t="s">
        <v>127</v>
      </c>
      <c r="U85" t="s">
        <v>521</v>
      </c>
      <c r="V85" t="s">
        <v>521</v>
      </c>
      <c r="W85" t="s">
        <v>483</v>
      </c>
      <c r="X85" t="s">
        <v>521</v>
      </c>
      <c r="Y85" t="s">
        <v>521</v>
      </c>
      <c r="Z85" t="s">
        <v>652</v>
      </c>
      <c r="AA85">
        <v>664</v>
      </c>
      <c r="AB85">
        <v>0</v>
      </c>
      <c r="AC85">
        <v>0</v>
      </c>
      <c r="AD85">
        <v>0</v>
      </c>
      <c r="AE85">
        <v>0</v>
      </c>
      <c r="AF85" t="s">
        <v>528</v>
      </c>
      <c r="AG85" t="s">
        <v>127</v>
      </c>
    </row>
    <row r="86" spans="2:33">
      <c r="B86" t="s">
        <v>114</v>
      </c>
      <c r="C86" t="s">
        <v>215</v>
      </c>
      <c r="D86">
        <v>1202</v>
      </c>
      <c r="T86" t="s">
        <v>128</v>
      </c>
      <c r="U86" t="s">
        <v>521</v>
      </c>
      <c r="V86" t="s">
        <v>521</v>
      </c>
      <c r="W86" t="s">
        <v>483</v>
      </c>
      <c r="X86" t="s">
        <v>521</v>
      </c>
      <c r="Y86" t="s">
        <v>521</v>
      </c>
      <c r="Z86" t="s">
        <v>653</v>
      </c>
      <c r="AA86">
        <v>922</v>
      </c>
      <c r="AB86">
        <v>0</v>
      </c>
      <c r="AC86">
        <v>0</v>
      </c>
      <c r="AD86">
        <v>0</v>
      </c>
      <c r="AE86">
        <v>0</v>
      </c>
      <c r="AF86" t="s">
        <v>528</v>
      </c>
      <c r="AG86" t="s">
        <v>128</v>
      </c>
    </row>
    <row r="87" spans="2:33">
      <c r="B87" t="s">
        <v>115</v>
      </c>
      <c r="C87" t="s">
        <v>216</v>
      </c>
      <c r="D87">
        <v>983.6</v>
      </c>
      <c r="T87" t="s">
        <v>129</v>
      </c>
      <c r="U87" t="s">
        <v>521</v>
      </c>
      <c r="V87" t="s">
        <v>521</v>
      </c>
      <c r="W87" t="s">
        <v>483</v>
      </c>
      <c r="X87" t="s">
        <v>521</v>
      </c>
      <c r="Y87" t="s">
        <v>521</v>
      </c>
      <c r="Z87" t="s">
        <v>651</v>
      </c>
      <c r="AA87">
        <v>1686</v>
      </c>
      <c r="AB87">
        <v>0</v>
      </c>
      <c r="AC87">
        <v>0</v>
      </c>
      <c r="AD87">
        <v>0</v>
      </c>
      <c r="AE87">
        <v>0</v>
      </c>
      <c r="AF87" t="s">
        <v>528</v>
      </c>
      <c r="AG87" t="s">
        <v>129</v>
      </c>
    </row>
    <row r="88" spans="2:33">
      <c r="B88" t="s">
        <v>116</v>
      </c>
      <c r="C88" t="s">
        <v>217</v>
      </c>
      <c r="D88">
        <v>1175.8</v>
      </c>
      <c r="T88" t="s">
        <v>130</v>
      </c>
      <c r="U88" t="s">
        <v>521</v>
      </c>
      <c r="V88" t="s">
        <v>521</v>
      </c>
      <c r="W88" t="s">
        <v>468</v>
      </c>
      <c r="X88" t="s">
        <v>521</v>
      </c>
      <c r="Y88" t="s">
        <v>521</v>
      </c>
      <c r="Z88" t="s">
        <v>561</v>
      </c>
      <c r="AA88">
        <v>912</v>
      </c>
      <c r="AB88">
        <v>10962.6</v>
      </c>
      <c r="AC88">
        <v>1328.43</v>
      </c>
      <c r="AD88">
        <v>1271.4100000000001</v>
      </c>
      <c r="AE88">
        <v>1385.46</v>
      </c>
      <c r="AF88" t="s">
        <v>523</v>
      </c>
      <c r="AG88" t="s">
        <v>130</v>
      </c>
    </row>
    <row r="89" spans="2:33">
      <c r="B89" t="s">
        <v>117</v>
      </c>
      <c r="C89" t="s">
        <v>218</v>
      </c>
      <c r="D89">
        <v>1332.2</v>
      </c>
      <c r="T89" t="s">
        <v>131</v>
      </c>
      <c r="U89" t="s">
        <v>521</v>
      </c>
      <c r="V89" t="s">
        <v>521</v>
      </c>
      <c r="W89" t="s">
        <v>468</v>
      </c>
      <c r="X89" t="s">
        <v>521</v>
      </c>
      <c r="Y89" t="s">
        <v>521</v>
      </c>
      <c r="Z89" t="s">
        <v>656</v>
      </c>
      <c r="AA89">
        <v>820</v>
      </c>
      <c r="AB89">
        <v>18050</v>
      </c>
      <c r="AC89">
        <v>2187.27</v>
      </c>
      <c r="AD89">
        <v>2094.34</v>
      </c>
      <c r="AE89">
        <v>2280.1999999999998</v>
      </c>
      <c r="AF89" t="s">
        <v>523</v>
      </c>
      <c r="AG89" t="s">
        <v>131</v>
      </c>
    </row>
    <row r="90" spans="2:33">
      <c r="B90" t="s">
        <v>118</v>
      </c>
      <c r="C90" t="s">
        <v>219</v>
      </c>
      <c r="D90">
        <v>1206</v>
      </c>
      <c r="T90" t="s">
        <v>39</v>
      </c>
      <c r="U90" t="s">
        <v>521</v>
      </c>
      <c r="V90" t="s">
        <v>521</v>
      </c>
      <c r="W90" t="s">
        <v>469</v>
      </c>
      <c r="X90" t="s">
        <v>521</v>
      </c>
      <c r="Y90" t="s">
        <v>521</v>
      </c>
      <c r="Z90" t="s">
        <v>655</v>
      </c>
      <c r="AA90">
        <v>571</v>
      </c>
      <c r="AB90">
        <v>672.91399999999999</v>
      </c>
      <c r="AC90">
        <v>81.542599999999993</v>
      </c>
      <c r="AD90">
        <v>72.332400000000007</v>
      </c>
      <c r="AE90">
        <v>90.752700000000004</v>
      </c>
      <c r="AF90" t="s">
        <v>523</v>
      </c>
      <c r="AG90" t="s">
        <v>39</v>
      </c>
    </row>
    <row r="91" spans="2:33">
      <c r="B91" t="s">
        <v>119</v>
      </c>
      <c r="C91" t="s">
        <v>220</v>
      </c>
      <c r="D91">
        <v>1481.8</v>
      </c>
      <c r="T91" t="s">
        <v>40</v>
      </c>
      <c r="U91" t="s">
        <v>521</v>
      </c>
      <c r="V91" t="s">
        <v>521</v>
      </c>
      <c r="W91" t="s">
        <v>469</v>
      </c>
      <c r="X91" t="s">
        <v>521</v>
      </c>
      <c r="Y91" t="s">
        <v>521</v>
      </c>
      <c r="Z91" t="s">
        <v>654</v>
      </c>
      <c r="AA91">
        <v>707</v>
      </c>
      <c r="AB91">
        <v>4883.7700000000004</v>
      </c>
      <c r="AC91">
        <v>591.80799999999999</v>
      </c>
      <c r="AD91">
        <v>563.72400000000005</v>
      </c>
      <c r="AE91">
        <v>619.89200000000005</v>
      </c>
      <c r="AF91" t="s">
        <v>523</v>
      </c>
      <c r="AG91" t="s">
        <v>40</v>
      </c>
    </row>
    <row r="92" spans="2:33">
      <c r="B92" t="s">
        <v>341</v>
      </c>
      <c r="C92" t="s">
        <v>221</v>
      </c>
      <c r="D92">
        <v>1772.2</v>
      </c>
      <c r="T92" t="s">
        <v>41</v>
      </c>
      <c r="U92" t="s">
        <v>521</v>
      </c>
      <c r="V92" t="s">
        <v>521</v>
      </c>
      <c r="W92" t="s">
        <v>431</v>
      </c>
      <c r="X92" t="s">
        <v>521</v>
      </c>
      <c r="Y92" t="s">
        <v>521</v>
      </c>
      <c r="Z92" t="s">
        <v>571</v>
      </c>
      <c r="AA92">
        <v>1688</v>
      </c>
      <c r="AB92">
        <v>4.2124899999999998</v>
      </c>
      <c r="AC92">
        <v>0.52405000000000002</v>
      </c>
      <c r="AD92">
        <v>0.27809</v>
      </c>
      <c r="AE92">
        <v>0.77000999999999997</v>
      </c>
      <c r="AF92" t="s">
        <v>523</v>
      </c>
      <c r="AG92" t="s">
        <v>41</v>
      </c>
    </row>
    <row r="93" spans="2:33">
      <c r="B93" t="s">
        <v>342</v>
      </c>
      <c r="C93" t="s">
        <v>222</v>
      </c>
      <c r="D93">
        <v>1370.6</v>
      </c>
      <c r="T93" t="s">
        <v>42</v>
      </c>
      <c r="U93" t="s">
        <v>521</v>
      </c>
      <c r="V93" t="s">
        <v>521</v>
      </c>
      <c r="W93" t="s">
        <v>431</v>
      </c>
      <c r="X93" t="s">
        <v>521</v>
      </c>
      <c r="Y93" t="s">
        <v>521</v>
      </c>
      <c r="Z93" t="s">
        <v>671</v>
      </c>
      <c r="AA93">
        <v>6943</v>
      </c>
      <c r="AB93">
        <v>3.2132000000000001</v>
      </c>
      <c r="AC93">
        <v>0.399733</v>
      </c>
      <c r="AD93">
        <v>0.31527899999999998</v>
      </c>
      <c r="AE93">
        <v>0.48418800000000001</v>
      </c>
      <c r="AF93" t="s">
        <v>523</v>
      </c>
      <c r="AG93" t="s">
        <v>42</v>
      </c>
    </row>
    <row r="94" spans="2:33">
      <c r="B94" t="s">
        <v>120</v>
      </c>
      <c r="C94" t="s">
        <v>223</v>
      </c>
      <c r="D94">
        <v>1201.5999999999999</v>
      </c>
      <c r="T94" t="s">
        <v>43</v>
      </c>
      <c r="U94" t="s">
        <v>521</v>
      </c>
      <c r="V94" t="s">
        <v>521</v>
      </c>
      <c r="W94" t="s">
        <v>432</v>
      </c>
      <c r="X94" t="s">
        <v>521</v>
      </c>
      <c r="Y94" t="s">
        <v>521</v>
      </c>
      <c r="Z94" t="s">
        <v>555</v>
      </c>
      <c r="AA94">
        <v>1258</v>
      </c>
      <c r="AB94">
        <v>3.0103300000000002</v>
      </c>
      <c r="AC94">
        <v>0.364788</v>
      </c>
      <c r="AD94">
        <v>0.14766499999999999</v>
      </c>
      <c r="AE94">
        <v>0.58191000000000004</v>
      </c>
      <c r="AF94" t="s">
        <v>523</v>
      </c>
      <c r="AG94" t="s">
        <v>43</v>
      </c>
    </row>
    <row r="95" spans="2:33">
      <c r="B95" t="s">
        <v>121</v>
      </c>
      <c r="C95" t="s">
        <v>224</v>
      </c>
      <c r="D95">
        <v>1293.4000000000001</v>
      </c>
      <c r="T95" t="s">
        <v>44</v>
      </c>
      <c r="U95" t="s">
        <v>521</v>
      </c>
      <c r="V95" t="s">
        <v>521</v>
      </c>
      <c r="W95" t="s">
        <v>432</v>
      </c>
      <c r="X95" t="s">
        <v>521</v>
      </c>
      <c r="Y95" t="s">
        <v>521</v>
      </c>
      <c r="Z95" t="s">
        <v>649</v>
      </c>
      <c r="AA95">
        <v>1343</v>
      </c>
      <c r="AB95">
        <v>1.4726300000000001</v>
      </c>
      <c r="AC95">
        <v>0.178451</v>
      </c>
      <c r="AD95">
        <v>3.3661900000000002E-2</v>
      </c>
      <c r="AE95">
        <v>0.32324000000000003</v>
      </c>
      <c r="AF95" t="s">
        <v>523</v>
      </c>
      <c r="AG95" t="s">
        <v>44</v>
      </c>
    </row>
    <row r="96" spans="2:33">
      <c r="B96" t="s">
        <v>122</v>
      </c>
      <c r="C96" t="s">
        <v>225</v>
      </c>
      <c r="D96">
        <v>1595.8</v>
      </c>
      <c r="T96" t="s">
        <v>45</v>
      </c>
      <c r="U96" t="s">
        <v>521</v>
      </c>
      <c r="V96" t="s">
        <v>521</v>
      </c>
      <c r="W96" t="s">
        <v>470</v>
      </c>
      <c r="X96" t="s">
        <v>521</v>
      </c>
      <c r="Y96" t="s">
        <v>521</v>
      </c>
      <c r="Z96" t="s">
        <v>525</v>
      </c>
      <c r="AA96">
        <v>3788</v>
      </c>
      <c r="AB96">
        <v>449.80200000000002</v>
      </c>
      <c r="AC96">
        <v>54.523299999999999</v>
      </c>
      <c r="AD96">
        <v>51.734299999999998</v>
      </c>
      <c r="AE96">
        <v>57.3123</v>
      </c>
      <c r="AF96" t="s">
        <v>523</v>
      </c>
      <c r="AG96" t="s">
        <v>45</v>
      </c>
    </row>
    <row r="97" spans="2:33">
      <c r="B97" t="s">
        <v>123</v>
      </c>
      <c r="C97" t="s">
        <v>226</v>
      </c>
      <c r="D97">
        <v>1262.2</v>
      </c>
      <c r="T97" t="s">
        <v>46</v>
      </c>
      <c r="U97" t="s">
        <v>521</v>
      </c>
      <c r="V97" t="s">
        <v>521</v>
      </c>
      <c r="W97" t="s">
        <v>470</v>
      </c>
      <c r="X97" t="s">
        <v>521</v>
      </c>
      <c r="Y97" t="s">
        <v>521</v>
      </c>
      <c r="Z97" t="s">
        <v>605</v>
      </c>
      <c r="AA97">
        <v>2985</v>
      </c>
      <c r="AB97">
        <v>9475.49</v>
      </c>
      <c r="AC97">
        <v>1148.58</v>
      </c>
      <c r="AD97">
        <v>1100.74</v>
      </c>
      <c r="AE97">
        <v>1196.43</v>
      </c>
      <c r="AF97" t="s">
        <v>523</v>
      </c>
      <c r="AG97" t="s">
        <v>46</v>
      </c>
    </row>
    <row r="98" spans="2:33">
      <c r="B98" t="s">
        <v>124</v>
      </c>
      <c r="C98" t="s">
        <v>227</v>
      </c>
      <c r="D98">
        <v>1519.6</v>
      </c>
      <c r="T98" t="s">
        <v>47</v>
      </c>
      <c r="U98" t="s">
        <v>521</v>
      </c>
      <c r="V98" t="s">
        <v>521</v>
      </c>
      <c r="W98" t="s">
        <v>446</v>
      </c>
      <c r="X98" t="s">
        <v>521</v>
      </c>
      <c r="Y98" t="s">
        <v>521</v>
      </c>
      <c r="Z98" t="s">
        <v>556</v>
      </c>
      <c r="AA98">
        <v>4401</v>
      </c>
      <c r="AB98">
        <v>7.06663</v>
      </c>
      <c r="AC98">
        <v>0.85632299999999995</v>
      </c>
      <c r="AD98">
        <v>0.70407699999999995</v>
      </c>
      <c r="AE98">
        <v>1.00857</v>
      </c>
      <c r="AF98" t="s">
        <v>523</v>
      </c>
      <c r="AG98" t="s">
        <v>47</v>
      </c>
    </row>
    <row r="99" spans="2:33">
      <c r="B99" t="s">
        <v>125</v>
      </c>
      <c r="C99" t="s">
        <v>228</v>
      </c>
      <c r="D99">
        <v>978</v>
      </c>
      <c r="T99" t="s">
        <v>48</v>
      </c>
      <c r="U99" t="s">
        <v>521</v>
      </c>
      <c r="V99" t="s">
        <v>521</v>
      </c>
      <c r="W99" t="s">
        <v>446</v>
      </c>
      <c r="X99" t="s">
        <v>521</v>
      </c>
      <c r="Y99" t="s">
        <v>521</v>
      </c>
      <c r="Z99" t="s">
        <v>650</v>
      </c>
      <c r="AA99">
        <v>1417</v>
      </c>
      <c r="AB99">
        <v>391.077</v>
      </c>
      <c r="AC99">
        <v>47.390099999999997</v>
      </c>
      <c r="AD99">
        <v>44.489400000000003</v>
      </c>
      <c r="AE99">
        <v>50.290900000000001</v>
      </c>
      <c r="AF99" t="s">
        <v>523</v>
      </c>
      <c r="AG99" t="s">
        <v>48</v>
      </c>
    </row>
    <row r="100" spans="2:33">
      <c r="B100" t="s">
        <v>126</v>
      </c>
      <c r="C100" t="s">
        <v>229</v>
      </c>
      <c r="D100">
        <v>1274.8</v>
      </c>
      <c r="T100" t="s">
        <v>49</v>
      </c>
      <c r="U100" t="s">
        <v>521</v>
      </c>
      <c r="V100" t="s">
        <v>521</v>
      </c>
      <c r="W100" t="s">
        <v>471</v>
      </c>
      <c r="X100" t="s">
        <v>521</v>
      </c>
      <c r="Y100" t="s">
        <v>521</v>
      </c>
      <c r="Z100" t="s">
        <v>554</v>
      </c>
      <c r="AA100">
        <v>2254</v>
      </c>
      <c r="AB100">
        <v>5358.73</v>
      </c>
      <c r="AC100">
        <v>649.36300000000006</v>
      </c>
      <c r="AD100">
        <v>621.82100000000003</v>
      </c>
      <c r="AE100">
        <v>676.904</v>
      </c>
      <c r="AF100" t="s">
        <v>523</v>
      </c>
      <c r="AG100" t="s">
        <v>49</v>
      </c>
    </row>
    <row r="101" spans="2:33">
      <c r="B101" t="s">
        <v>127</v>
      </c>
      <c r="C101" t="s">
        <v>230</v>
      </c>
      <c r="D101">
        <v>1791.8</v>
      </c>
      <c r="T101" t="s">
        <v>50</v>
      </c>
      <c r="U101" t="s">
        <v>521</v>
      </c>
      <c r="V101" t="s">
        <v>521</v>
      </c>
      <c r="W101" t="s">
        <v>471</v>
      </c>
      <c r="X101" t="s">
        <v>521</v>
      </c>
      <c r="Y101" t="s">
        <v>521</v>
      </c>
      <c r="Z101" t="s">
        <v>648</v>
      </c>
      <c r="AA101">
        <v>1106</v>
      </c>
      <c r="AB101">
        <v>14457.5</v>
      </c>
      <c r="AC101">
        <v>1751.94</v>
      </c>
      <c r="AD101">
        <v>1677.72</v>
      </c>
      <c r="AE101">
        <v>1826.15</v>
      </c>
      <c r="AF101" t="s">
        <v>523</v>
      </c>
      <c r="AG101" t="s">
        <v>50</v>
      </c>
    </row>
    <row r="102" spans="2:33">
      <c r="B102" t="s">
        <v>128</v>
      </c>
      <c r="C102" t="s">
        <v>231</v>
      </c>
      <c r="D102">
        <v>1159</v>
      </c>
      <c r="T102" t="s">
        <v>51</v>
      </c>
      <c r="U102" t="s">
        <v>521</v>
      </c>
      <c r="V102" t="s">
        <v>521</v>
      </c>
      <c r="W102" t="s">
        <v>484</v>
      </c>
      <c r="X102" t="s">
        <v>521</v>
      </c>
      <c r="Y102" t="s">
        <v>521</v>
      </c>
      <c r="Z102" t="s">
        <v>553</v>
      </c>
      <c r="AA102">
        <v>997</v>
      </c>
      <c r="AB102">
        <v>0</v>
      </c>
      <c r="AC102">
        <v>0</v>
      </c>
      <c r="AD102">
        <v>0</v>
      </c>
      <c r="AE102">
        <v>0</v>
      </c>
      <c r="AF102" t="s">
        <v>528</v>
      </c>
      <c r="AG102" t="s">
        <v>51</v>
      </c>
    </row>
    <row r="103" spans="2:33">
      <c r="B103" t="s">
        <v>129</v>
      </c>
      <c r="C103" t="s">
        <v>232</v>
      </c>
      <c r="D103">
        <v>1416</v>
      </c>
      <c r="T103" t="s">
        <v>52</v>
      </c>
      <c r="U103" t="s">
        <v>521</v>
      </c>
      <c r="V103" t="s">
        <v>521</v>
      </c>
      <c r="W103" t="s">
        <v>484</v>
      </c>
      <c r="X103" t="s">
        <v>521</v>
      </c>
      <c r="Y103" t="s">
        <v>521</v>
      </c>
      <c r="Z103" t="s">
        <v>646</v>
      </c>
      <c r="AA103">
        <v>2547</v>
      </c>
      <c r="AB103">
        <v>0</v>
      </c>
      <c r="AC103">
        <v>0</v>
      </c>
      <c r="AD103">
        <v>0</v>
      </c>
      <c r="AE103">
        <v>0</v>
      </c>
      <c r="AF103" t="s">
        <v>528</v>
      </c>
      <c r="AG103" t="s">
        <v>52</v>
      </c>
    </row>
    <row r="104" spans="2:33">
      <c r="B104" t="s">
        <v>130</v>
      </c>
      <c r="C104" t="s">
        <v>233</v>
      </c>
      <c r="D104">
        <v>1960.2</v>
      </c>
      <c r="T104" t="s">
        <v>53</v>
      </c>
      <c r="U104" t="s">
        <v>521</v>
      </c>
      <c r="V104" t="s">
        <v>521</v>
      </c>
      <c r="W104" t="s">
        <v>484</v>
      </c>
      <c r="X104" t="s">
        <v>521</v>
      </c>
      <c r="Y104" t="s">
        <v>521</v>
      </c>
      <c r="Z104" t="s">
        <v>647</v>
      </c>
      <c r="AA104">
        <v>606</v>
      </c>
      <c r="AB104">
        <v>0</v>
      </c>
      <c r="AC104">
        <v>0</v>
      </c>
      <c r="AD104">
        <v>0</v>
      </c>
      <c r="AE104">
        <v>0</v>
      </c>
      <c r="AF104" t="s">
        <v>528</v>
      </c>
      <c r="AG104" t="s">
        <v>53</v>
      </c>
    </row>
    <row r="105" spans="2:33">
      <c r="B105" t="s">
        <v>131</v>
      </c>
      <c r="C105" t="s">
        <v>234</v>
      </c>
      <c r="D105">
        <v>1874.4</v>
      </c>
      <c r="T105" t="s">
        <v>54</v>
      </c>
      <c r="U105" t="s">
        <v>521</v>
      </c>
      <c r="V105" t="s">
        <v>521</v>
      </c>
      <c r="W105" t="s">
        <v>485</v>
      </c>
      <c r="X105" t="s">
        <v>521</v>
      </c>
      <c r="Y105" t="s">
        <v>521</v>
      </c>
      <c r="Z105" t="s">
        <v>643</v>
      </c>
      <c r="AA105">
        <v>868</v>
      </c>
      <c r="AB105">
        <v>0</v>
      </c>
      <c r="AC105">
        <v>0</v>
      </c>
      <c r="AD105">
        <v>0</v>
      </c>
      <c r="AE105">
        <v>0</v>
      </c>
      <c r="AF105" t="s">
        <v>528</v>
      </c>
      <c r="AG105" t="s">
        <v>54</v>
      </c>
    </row>
    <row r="106" spans="2:33">
      <c r="B106" t="s">
        <v>345</v>
      </c>
      <c r="C106" t="s">
        <v>277</v>
      </c>
      <c r="D106">
        <v>145</v>
      </c>
      <c r="T106" t="s">
        <v>55</v>
      </c>
      <c r="U106" t="s">
        <v>521</v>
      </c>
      <c r="V106" t="s">
        <v>521</v>
      </c>
      <c r="W106" t="s">
        <v>485</v>
      </c>
      <c r="X106" t="s">
        <v>521</v>
      </c>
      <c r="Y106" t="s">
        <v>521</v>
      </c>
      <c r="Z106" t="s">
        <v>644</v>
      </c>
      <c r="AA106">
        <v>1235</v>
      </c>
      <c r="AB106">
        <v>0</v>
      </c>
      <c r="AC106">
        <v>0</v>
      </c>
      <c r="AD106">
        <v>0</v>
      </c>
      <c r="AE106">
        <v>0</v>
      </c>
      <c r="AF106" t="s">
        <v>528</v>
      </c>
      <c r="AG106" t="s">
        <v>55</v>
      </c>
    </row>
    <row r="107" spans="2:33">
      <c r="B107" t="s">
        <v>346</v>
      </c>
      <c r="C107" t="s">
        <v>278</v>
      </c>
      <c r="D107">
        <v>385.2</v>
      </c>
      <c r="T107" t="s">
        <v>56</v>
      </c>
      <c r="U107" t="s">
        <v>521</v>
      </c>
      <c r="V107" t="s">
        <v>521</v>
      </c>
      <c r="W107" t="s">
        <v>485</v>
      </c>
      <c r="X107" t="s">
        <v>521</v>
      </c>
      <c r="Y107" t="s">
        <v>521</v>
      </c>
      <c r="Z107" t="s">
        <v>645</v>
      </c>
      <c r="AA107">
        <v>1148</v>
      </c>
      <c r="AB107">
        <v>0</v>
      </c>
      <c r="AC107">
        <v>0</v>
      </c>
      <c r="AD107">
        <v>0</v>
      </c>
      <c r="AE107">
        <v>0</v>
      </c>
      <c r="AF107" t="s">
        <v>528</v>
      </c>
      <c r="AG107" t="s">
        <v>56</v>
      </c>
    </row>
    <row r="108" spans="2:33">
      <c r="B108" t="s">
        <v>365</v>
      </c>
      <c r="C108" t="s">
        <v>320</v>
      </c>
      <c r="D108">
        <v>302.86</v>
      </c>
      <c r="T108" t="s">
        <v>57</v>
      </c>
      <c r="U108" t="s">
        <v>521</v>
      </c>
      <c r="V108" t="s">
        <v>521</v>
      </c>
      <c r="W108" t="s">
        <v>472</v>
      </c>
      <c r="X108" t="s">
        <v>521</v>
      </c>
      <c r="Y108" t="s">
        <v>521</v>
      </c>
      <c r="Z108" t="s">
        <v>539</v>
      </c>
      <c r="AA108">
        <v>283</v>
      </c>
      <c r="AB108">
        <v>0</v>
      </c>
      <c r="AC108">
        <v>0</v>
      </c>
      <c r="AD108">
        <v>0</v>
      </c>
      <c r="AE108">
        <v>0</v>
      </c>
      <c r="AF108" t="s">
        <v>523</v>
      </c>
      <c r="AG108" t="s">
        <v>57</v>
      </c>
    </row>
    <row r="109" spans="2:33">
      <c r="B109" t="s">
        <v>366</v>
      </c>
      <c r="C109" t="s">
        <v>321</v>
      </c>
      <c r="D109">
        <v>274.7</v>
      </c>
      <c r="T109" t="s">
        <v>58</v>
      </c>
      <c r="U109" t="s">
        <v>521</v>
      </c>
      <c r="V109" t="s">
        <v>521</v>
      </c>
      <c r="W109" t="s">
        <v>486</v>
      </c>
      <c r="X109" t="s">
        <v>521</v>
      </c>
      <c r="Y109" t="s">
        <v>521</v>
      </c>
      <c r="Z109" t="s">
        <v>634</v>
      </c>
      <c r="AA109">
        <v>1143</v>
      </c>
      <c r="AB109">
        <v>0</v>
      </c>
      <c r="AC109">
        <v>0</v>
      </c>
      <c r="AD109">
        <v>0</v>
      </c>
      <c r="AE109">
        <v>0</v>
      </c>
      <c r="AF109" t="s">
        <v>528</v>
      </c>
      <c r="AG109" t="s">
        <v>58</v>
      </c>
    </row>
    <row r="110" spans="2:33">
      <c r="B110" t="s">
        <v>347</v>
      </c>
      <c r="C110" t="s">
        <v>279</v>
      </c>
      <c r="D110">
        <v>416.89</v>
      </c>
      <c r="T110" t="s">
        <v>59</v>
      </c>
      <c r="U110" t="s">
        <v>521</v>
      </c>
      <c r="V110" t="s">
        <v>521</v>
      </c>
      <c r="W110" t="s">
        <v>486</v>
      </c>
      <c r="X110" t="s">
        <v>521</v>
      </c>
      <c r="Y110" t="s">
        <v>521</v>
      </c>
      <c r="Z110" t="s">
        <v>632</v>
      </c>
      <c r="AA110">
        <v>2187</v>
      </c>
      <c r="AB110">
        <v>0</v>
      </c>
      <c r="AC110">
        <v>0</v>
      </c>
      <c r="AD110">
        <v>0</v>
      </c>
      <c r="AE110">
        <v>0</v>
      </c>
      <c r="AF110" t="s">
        <v>528</v>
      </c>
      <c r="AG110" t="s">
        <v>59</v>
      </c>
    </row>
    <row r="111" spans="2:33">
      <c r="B111" t="s">
        <v>348</v>
      </c>
      <c r="C111" t="s">
        <v>280</v>
      </c>
      <c r="D111">
        <v>250.19</v>
      </c>
      <c r="T111" t="s">
        <v>60</v>
      </c>
      <c r="U111" t="s">
        <v>521</v>
      </c>
      <c r="V111" t="s">
        <v>521</v>
      </c>
      <c r="W111" t="s">
        <v>486</v>
      </c>
      <c r="X111" t="s">
        <v>521</v>
      </c>
      <c r="Y111" t="s">
        <v>521</v>
      </c>
      <c r="Z111" t="s">
        <v>633</v>
      </c>
      <c r="AA111">
        <v>1083</v>
      </c>
      <c r="AB111">
        <v>0</v>
      </c>
      <c r="AC111">
        <v>0</v>
      </c>
      <c r="AD111">
        <v>0</v>
      </c>
      <c r="AE111">
        <v>0</v>
      </c>
      <c r="AF111" t="s">
        <v>528</v>
      </c>
      <c r="AG111" t="s">
        <v>60</v>
      </c>
    </row>
    <row r="112" spans="2:33">
      <c r="B112" t="s">
        <v>383</v>
      </c>
      <c r="C112" t="s">
        <v>297</v>
      </c>
      <c r="D112">
        <v>264.37</v>
      </c>
      <c r="T112" t="s">
        <v>61</v>
      </c>
      <c r="U112" t="s">
        <v>521</v>
      </c>
      <c r="V112" t="s">
        <v>521</v>
      </c>
      <c r="W112" t="s">
        <v>492</v>
      </c>
      <c r="X112" t="s">
        <v>521</v>
      </c>
      <c r="Y112" t="s">
        <v>521</v>
      </c>
      <c r="Z112" t="s">
        <v>640</v>
      </c>
      <c r="AA112">
        <v>829</v>
      </c>
      <c r="AB112">
        <v>0</v>
      </c>
      <c r="AC112">
        <v>0</v>
      </c>
      <c r="AD112">
        <v>0</v>
      </c>
      <c r="AE112">
        <v>0</v>
      </c>
      <c r="AF112" t="s">
        <v>528</v>
      </c>
      <c r="AG112" t="s">
        <v>61</v>
      </c>
    </row>
    <row r="113" spans="2:33">
      <c r="B113" t="s">
        <v>386</v>
      </c>
      <c r="C113" t="s">
        <v>300</v>
      </c>
      <c r="D113">
        <v>166.01</v>
      </c>
      <c r="T113" t="s">
        <v>62</v>
      </c>
      <c r="U113" t="s">
        <v>521</v>
      </c>
      <c r="V113" t="s">
        <v>521</v>
      </c>
      <c r="W113" t="s">
        <v>492</v>
      </c>
      <c r="X113" t="s">
        <v>521</v>
      </c>
      <c r="Y113" t="s">
        <v>521</v>
      </c>
      <c r="Z113" t="s">
        <v>640</v>
      </c>
      <c r="AA113">
        <v>760</v>
      </c>
      <c r="AB113">
        <v>0</v>
      </c>
      <c r="AC113">
        <v>0</v>
      </c>
      <c r="AD113">
        <v>0</v>
      </c>
      <c r="AE113">
        <v>0</v>
      </c>
      <c r="AF113" t="s">
        <v>528</v>
      </c>
      <c r="AG113" t="s">
        <v>62</v>
      </c>
    </row>
    <row r="114" spans="2:33">
      <c r="B114" t="s">
        <v>387</v>
      </c>
      <c r="C114" t="s">
        <v>301</v>
      </c>
      <c r="D114">
        <v>158.82</v>
      </c>
      <c r="T114" t="s">
        <v>63</v>
      </c>
      <c r="U114" t="s">
        <v>521</v>
      </c>
      <c r="V114" t="s">
        <v>521</v>
      </c>
      <c r="W114" t="s">
        <v>492</v>
      </c>
      <c r="X114" t="s">
        <v>521</v>
      </c>
      <c r="Y114" t="s">
        <v>521</v>
      </c>
      <c r="Z114" t="s">
        <v>641</v>
      </c>
      <c r="AA114">
        <v>872</v>
      </c>
      <c r="AB114">
        <v>0</v>
      </c>
      <c r="AC114">
        <v>0</v>
      </c>
      <c r="AD114">
        <v>0</v>
      </c>
      <c r="AE114">
        <v>0</v>
      </c>
      <c r="AF114" t="s">
        <v>528</v>
      </c>
      <c r="AG114" t="s">
        <v>63</v>
      </c>
    </row>
    <row r="115" spans="2:33">
      <c r="B115" t="s">
        <v>388</v>
      </c>
      <c r="C115" t="s">
        <v>302</v>
      </c>
      <c r="D115">
        <v>351.69</v>
      </c>
      <c r="T115" t="s">
        <v>64</v>
      </c>
      <c r="U115" t="s">
        <v>521</v>
      </c>
      <c r="V115" t="s">
        <v>521</v>
      </c>
      <c r="W115" t="s">
        <v>492</v>
      </c>
      <c r="X115" t="s">
        <v>521</v>
      </c>
      <c r="Y115" t="s">
        <v>521</v>
      </c>
      <c r="Z115" t="s">
        <v>642</v>
      </c>
      <c r="AA115">
        <v>573</v>
      </c>
      <c r="AB115">
        <v>0</v>
      </c>
      <c r="AC115">
        <v>0</v>
      </c>
      <c r="AD115">
        <v>0</v>
      </c>
      <c r="AE115">
        <v>0</v>
      </c>
      <c r="AF115" t="s">
        <v>528</v>
      </c>
      <c r="AG115" t="s">
        <v>64</v>
      </c>
    </row>
    <row r="116" spans="2:33">
      <c r="B116" t="s">
        <v>389</v>
      </c>
      <c r="C116" t="s">
        <v>303</v>
      </c>
      <c r="D116">
        <v>467.02</v>
      </c>
      <c r="T116" t="s">
        <v>65</v>
      </c>
      <c r="U116" t="s">
        <v>521</v>
      </c>
      <c r="V116" t="s">
        <v>521</v>
      </c>
      <c r="W116" t="s">
        <v>433</v>
      </c>
      <c r="X116" t="s">
        <v>521</v>
      </c>
      <c r="Y116" t="s">
        <v>521</v>
      </c>
      <c r="Z116" t="s">
        <v>546</v>
      </c>
      <c r="AA116">
        <v>2182</v>
      </c>
      <c r="AB116">
        <v>2.9222100000000002</v>
      </c>
      <c r="AC116">
        <v>0.35410900000000001</v>
      </c>
      <c r="AD116">
        <v>0.210345</v>
      </c>
      <c r="AE116">
        <v>0.49787300000000001</v>
      </c>
      <c r="AF116" t="s">
        <v>523</v>
      </c>
      <c r="AG116" t="s">
        <v>65</v>
      </c>
    </row>
    <row r="117" spans="2:33">
      <c r="B117" t="s">
        <v>369</v>
      </c>
      <c r="C117" t="s">
        <v>324</v>
      </c>
      <c r="D117">
        <v>442.51</v>
      </c>
      <c r="T117" t="s">
        <v>66</v>
      </c>
      <c r="U117" t="s">
        <v>521</v>
      </c>
      <c r="V117" t="s">
        <v>521</v>
      </c>
      <c r="W117" t="s">
        <v>433</v>
      </c>
      <c r="X117" t="s">
        <v>521</v>
      </c>
      <c r="Y117" t="s">
        <v>521</v>
      </c>
      <c r="Z117" t="s">
        <v>629</v>
      </c>
      <c r="AA117">
        <v>616</v>
      </c>
      <c r="AB117">
        <v>1.7468900000000001</v>
      </c>
      <c r="AC117">
        <v>0.21168600000000001</v>
      </c>
      <c r="AD117">
        <v>0</v>
      </c>
      <c r="AE117">
        <v>0.57960999999999996</v>
      </c>
      <c r="AF117" t="s">
        <v>523</v>
      </c>
      <c r="AG117" t="s">
        <v>66</v>
      </c>
    </row>
    <row r="118" spans="2:33">
      <c r="B118" t="s">
        <v>370</v>
      </c>
      <c r="C118" t="s">
        <v>325</v>
      </c>
      <c r="D118">
        <v>78.930000000000007</v>
      </c>
      <c r="T118" t="s">
        <v>67</v>
      </c>
      <c r="U118" t="s">
        <v>521</v>
      </c>
      <c r="V118" t="s">
        <v>521</v>
      </c>
      <c r="W118" t="s">
        <v>487</v>
      </c>
      <c r="X118" t="s">
        <v>521</v>
      </c>
      <c r="Y118" t="s">
        <v>521</v>
      </c>
      <c r="Z118" t="s">
        <v>550</v>
      </c>
      <c r="AA118">
        <v>1367</v>
      </c>
      <c r="AB118">
        <v>0</v>
      </c>
      <c r="AC118">
        <v>0</v>
      </c>
      <c r="AD118">
        <v>0</v>
      </c>
      <c r="AE118">
        <v>0</v>
      </c>
      <c r="AF118" t="s">
        <v>528</v>
      </c>
      <c r="AG118" t="s">
        <v>67</v>
      </c>
    </row>
    <row r="119" spans="2:33">
      <c r="B119" t="s">
        <v>390</v>
      </c>
      <c r="C119" t="s">
        <v>304</v>
      </c>
      <c r="D119">
        <v>392.15</v>
      </c>
      <c r="T119" t="s">
        <v>68</v>
      </c>
      <c r="U119" t="s">
        <v>521</v>
      </c>
      <c r="V119" t="s">
        <v>521</v>
      </c>
      <c r="W119" t="s">
        <v>487</v>
      </c>
      <c r="X119" t="s">
        <v>521</v>
      </c>
      <c r="Y119" t="s">
        <v>521</v>
      </c>
      <c r="Z119" t="s">
        <v>638</v>
      </c>
      <c r="AA119">
        <v>655</v>
      </c>
      <c r="AB119">
        <v>0</v>
      </c>
      <c r="AC119">
        <v>0</v>
      </c>
      <c r="AD119">
        <v>0</v>
      </c>
      <c r="AE119">
        <v>0</v>
      </c>
      <c r="AF119" t="s">
        <v>528</v>
      </c>
      <c r="AG119" t="s">
        <v>68</v>
      </c>
    </row>
    <row r="120" spans="2:33">
      <c r="B120" t="s">
        <v>391</v>
      </c>
      <c r="C120" t="s">
        <v>305</v>
      </c>
      <c r="D120">
        <v>504.52</v>
      </c>
      <c r="T120" t="s">
        <v>69</v>
      </c>
      <c r="U120" t="s">
        <v>521</v>
      </c>
      <c r="V120" t="s">
        <v>521</v>
      </c>
      <c r="W120" t="s">
        <v>487</v>
      </c>
      <c r="X120" t="s">
        <v>521</v>
      </c>
      <c r="Y120" t="s">
        <v>521</v>
      </c>
      <c r="Z120" t="s">
        <v>639</v>
      </c>
      <c r="AA120">
        <v>558</v>
      </c>
      <c r="AB120">
        <v>0</v>
      </c>
      <c r="AC120">
        <v>0</v>
      </c>
      <c r="AD120">
        <v>0</v>
      </c>
      <c r="AE120">
        <v>0</v>
      </c>
      <c r="AF120" t="s">
        <v>528</v>
      </c>
      <c r="AG120" t="s">
        <v>69</v>
      </c>
    </row>
    <row r="121" spans="2:33">
      <c r="B121" t="s">
        <v>392</v>
      </c>
      <c r="C121" t="s">
        <v>306</v>
      </c>
      <c r="D121">
        <v>522.38</v>
      </c>
      <c r="T121" t="s">
        <v>70</v>
      </c>
      <c r="U121" t="s">
        <v>521</v>
      </c>
      <c r="V121" t="s">
        <v>521</v>
      </c>
      <c r="W121" t="s">
        <v>493</v>
      </c>
      <c r="X121" t="s">
        <v>521</v>
      </c>
      <c r="Y121" t="s">
        <v>521</v>
      </c>
      <c r="Z121" t="s">
        <v>625</v>
      </c>
      <c r="AA121">
        <v>1379</v>
      </c>
      <c r="AB121">
        <v>0</v>
      </c>
      <c r="AC121">
        <v>0</v>
      </c>
      <c r="AD121">
        <v>0</v>
      </c>
      <c r="AE121">
        <v>0</v>
      </c>
      <c r="AF121" t="s">
        <v>528</v>
      </c>
      <c r="AG121" t="s">
        <v>70</v>
      </c>
    </row>
    <row r="122" spans="2:33">
      <c r="B122" t="s">
        <v>371</v>
      </c>
      <c r="C122" t="s">
        <v>326</v>
      </c>
      <c r="D122">
        <v>162.63999999999999</v>
      </c>
      <c r="T122" t="s">
        <v>71</v>
      </c>
      <c r="U122" t="s">
        <v>521</v>
      </c>
      <c r="V122" t="s">
        <v>521</v>
      </c>
      <c r="W122" t="s">
        <v>493</v>
      </c>
      <c r="X122" t="s">
        <v>521</v>
      </c>
      <c r="Y122" t="s">
        <v>521</v>
      </c>
      <c r="Z122" t="s">
        <v>626</v>
      </c>
      <c r="AA122">
        <v>1862</v>
      </c>
      <c r="AB122">
        <v>0</v>
      </c>
      <c r="AC122">
        <v>0</v>
      </c>
      <c r="AD122">
        <v>0</v>
      </c>
      <c r="AE122">
        <v>0</v>
      </c>
      <c r="AF122" t="s">
        <v>528</v>
      </c>
      <c r="AG122" t="s">
        <v>71</v>
      </c>
    </row>
    <row r="123" spans="2:33">
      <c r="B123" t="s">
        <v>372</v>
      </c>
      <c r="C123" t="s">
        <v>327</v>
      </c>
      <c r="D123">
        <v>372.66</v>
      </c>
      <c r="T123" t="s">
        <v>72</v>
      </c>
      <c r="U123" t="s">
        <v>521</v>
      </c>
      <c r="V123" t="s">
        <v>521</v>
      </c>
      <c r="W123" t="s">
        <v>493</v>
      </c>
      <c r="X123" t="s">
        <v>521</v>
      </c>
      <c r="Y123" t="s">
        <v>521</v>
      </c>
      <c r="Z123" t="s">
        <v>627</v>
      </c>
      <c r="AA123">
        <v>1963</v>
      </c>
      <c r="AB123">
        <v>0</v>
      </c>
      <c r="AC123">
        <v>0</v>
      </c>
      <c r="AD123">
        <v>0</v>
      </c>
      <c r="AE123">
        <v>0</v>
      </c>
      <c r="AF123" t="s">
        <v>528</v>
      </c>
      <c r="AG123" t="s">
        <v>72</v>
      </c>
    </row>
    <row r="124" spans="2:33">
      <c r="B124" t="s">
        <v>351</v>
      </c>
      <c r="C124" t="s">
        <v>283</v>
      </c>
      <c r="D124">
        <v>441.1</v>
      </c>
      <c r="T124" t="s">
        <v>73</v>
      </c>
      <c r="U124" t="s">
        <v>521</v>
      </c>
      <c r="V124" t="s">
        <v>521</v>
      </c>
      <c r="W124" t="s">
        <v>493</v>
      </c>
      <c r="X124" t="s">
        <v>521</v>
      </c>
      <c r="Y124" t="s">
        <v>521</v>
      </c>
      <c r="Z124" t="s">
        <v>628</v>
      </c>
      <c r="AA124">
        <v>1717</v>
      </c>
      <c r="AB124">
        <v>0</v>
      </c>
      <c r="AC124">
        <v>0</v>
      </c>
      <c r="AD124">
        <v>0</v>
      </c>
      <c r="AE124">
        <v>0</v>
      </c>
      <c r="AF124" t="s">
        <v>528</v>
      </c>
      <c r="AG124" t="s">
        <v>73</v>
      </c>
    </row>
    <row r="125" spans="2:33">
      <c r="B125" t="s">
        <v>352</v>
      </c>
      <c r="C125" t="s">
        <v>284</v>
      </c>
      <c r="D125">
        <v>316.01</v>
      </c>
      <c r="T125" t="s">
        <v>74</v>
      </c>
      <c r="U125" t="s">
        <v>521</v>
      </c>
      <c r="V125" t="s">
        <v>521</v>
      </c>
      <c r="W125" t="s">
        <v>488</v>
      </c>
      <c r="X125" t="s">
        <v>521</v>
      </c>
      <c r="Y125" t="s">
        <v>521</v>
      </c>
      <c r="Z125" t="s">
        <v>544</v>
      </c>
      <c r="AA125">
        <v>1921</v>
      </c>
      <c r="AB125">
        <v>0</v>
      </c>
      <c r="AC125">
        <v>0</v>
      </c>
      <c r="AD125">
        <v>0</v>
      </c>
      <c r="AE125">
        <v>0</v>
      </c>
      <c r="AF125" t="s">
        <v>528</v>
      </c>
      <c r="AG125" t="s">
        <v>74</v>
      </c>
    </row>
    <row r="126" spans="2:33">
      <c r="B126" t="s">
        <v>373</v>
      </c>
      <c r="C126" t="s">
        <v>328</v>
      </c>
      <c r="D126">
        <v>419.65</v>
      </c>
      <c r="T126" t="s">
        <v>75</v>
      </c>
      <c r="U126" t="s">
        <v>521</v>
      </c>
      <c r="V126" t="s">
        <v>521</v>
      </c>
      <c r="W126" t="s">
        <v>488</v>
      </c>
      <c r="X126" t="s">
        <v>521</v>
      </c>
      <c r="Y126" t="s">
        <v>521</v>
      </c>
      <c r="Z126" t="s">
        <v>624</v>
      </c>
      <c r="AA126">
        <v>402</v>
      </c>
      <c r="AB126">
        <v>0</v>
      </c>
      <c r="AC126">
        <v>0</v>
      </c>
      <c r="AD126">
        <v>0</v>
      </c>
      <c r="AE126">
        <v>0</v>
      </c>
      <c r="AF126" t="s">
        <v>528</v>
      </c>
      <c r="AG126" t="s">
        <v>75</v>
      </c>
    </row>
    <row r="127" spans="2:33">
      <c r="B127" t="s">
        <v>374</v>
      </c>
      <c r="C127" t="s">
        <v>329</v>
      </c>
      <c r="D127">
        <v>319.31</v>
      </c>
      <c r="T127" t="s">
        <v>76</v>
      </c>
      <c r="U127" t="s">
        <v>521</v>
      </c>
      <c r="V127" t="s">
        <v>521</v>
      </c>
      <c r="W127" t="s">
        <v>488</v>
      </c>
      <c r="X127" t="s">
        <v>521</v>
      </c>
      <c r="Y127" t="s">
        <v>521</v>
      </c>
      <c r="Z127" t="s">
        <v>623</v>
      </c>
      <c r="AA127">
        <v>1003</v>
      </c>
      <c r="AB127">
        <v>0</v>
      </c>
      <c r="AC127">
        <v>0</v>
      </c>
      <c r="AD127">
        <v>0</v>
      </c>
      <c r="AE127">
        <v>0</v>
      </c>
      <c r="AF127" t="s">
        <v>528</v>
      </c>
      <c r="AG127" t="s">
        <v>76</v>
      </c>
    </row>
    <row r="128" spans="2:33">
      <c r="B128" t="s">
        <v>353</v>
      </c>
      <c r="C128" t="s">
        <v>285</v>
      </c>
      <c r="D128">
        <v>354.53</v>
      </c>
      <c r="T128" t="s">
        <v>77</v>
      </c>
      <c r="U128" t="s">
        <v>521</v>
      </c>
      <c r="V128" t="s">
        <v>521</v>
      </c>
      <c r="W128" t="s">
        <v>434</v>
      </c>
      <c r="X128" t="s">
        <v>521</v>
      </c>
      <c r="Y128" t="s">
        <v>521</v>
      </c>
      <c r="Z128" t="s">
        <v>537</v>
      </c>
      <c r="AA128">
        <v>3894</v>
      </c>
      <c r="AB128">
        <v>6.7347400000000004</v>
      </c>
      <c r="AC128">
        <v>0.81610499999999997</v>
      </c>
      <c r="AD128">
        <v>0.65951099999999996</v>
      </c>
      <c r="AE128">
        <v>0.97269899999999998</v>
      </c>
      <c r="AF128" t="s">
        <v>523</v>
      </c>
      <c r="AG128" t="s">
        <v>77</v>
      </c>
    </row>
    <row r="129" spans="2:33">
      <c r="B129" t="s">
        <v>354</v>
      </c>
      <c r="C129" t="s">
        <v>286</v>
      </c>
      <c r="D129">
        <v>293.73</v>
      </c>
      <c r="T129" t="s">
        <v>78</v>
      </c>
      <c r="U129" t="s">
        <v>521</v>
      </c>
      <c r="V129" t="s">
        <v>521</v>
      </c>
      <c r="W129" t="s">
        <v>434</v>
      </c>
      <c r="X129" t="s">
        <v>521</v>
      </c>
      <c r="Y129" t="s">
        <v>521</v>
      </c>
      <c r="Z129" t="s">
        <v>618</v>
      </c>
      <c r="AA129">
        <v>1201</v>
      </c>
      <c r="AB129">
        <v>4.9493600000000004</v>
      </c>
      <c r="AC129">
        <v>0.59975500000000004</v>
      </c>
      <c r="AD129">
        <v>0.32491300000000001</v>
      </c>
      <c r="AE129">
        <v>0.87459799999999999</v>
      </c>
      <c r="AF129" t="s">
        <v>523</v>
      </c>
      <c r="AG129" t="s">
        <v>78</v>
      </c>
    </row>
    <row r="130" spans="2:33">
      <c r="B130" t="s">
        <v>393</v>
      </c>
      <c r="C130" t="s">
        <v>307</v>
      </c>
      <c r="D130">
        <v>371.27</v>
      </c>
      <c r="T130" t="s">
        <v>79</v>
      </c>
      <c r="U130" t="s">
        <v>521</v>
      </c>
      <c r="V130" t="s">
        <v>521</v>
      </c>
      <c r="W130" t="s">
        <v>489</v>
      </c>
      <c r="X130" t="s">
        <v>521</v>
      </c>
      <c r="Y130" t="s">
        <v>521</v>
      </c>
      <c r="Z130" t="s">
        <v>635</v>
      </c>
      <c r="AA130">
        <v>1916</v>
      </c>
      <c r="AB130">
        <v>0</v>
      </c>
      <c r="AC130">
        <v>0</v>
      </c>
      <c r="AD130">
        <v>0</v>
      </c>
      <c r="AE130">
        <v>0</v>
      </c>
      <c r="AF130" t="s">
        <v>528</v>
      </c>
      <c r="AG130" t="s">
        <v>79</v>
      </c>
    </row>
    <row r="131" spans="2:33">
      <c r="B131" t="s">
        <v>394</v>
      </c>
      <c r="C131" t="s">
        <v>308</v>
      </c>
      <c r="D131">
        <v>463.01</v>
      </c>
      <c r="T131" t="s">
        <v>80</v>
      </c>
      <c r="U131" t="s">
        <v>521</v>
      </c>
      <c r="V131" t="s">
        <v>521</v>
      </c>
      <c r="W131" t="s">
        <v>489</v>
      </c>
      <c r="X131" t="s">
        <v>521</v>
      </c>
      <c r="Y131" t="s">
        <v>521</v>
      </c>
      <c r="Z131" t="s">
        <v>636</v>
      </c>
      <c r="AA131">
        <v>1989</v>
      </c>
      <c r="AB131">
        <v>0</v>
      </c>
      <c r="AC131">
        <v>0</v>
      </c>
      <c r="AD131">
        <v>0</v>
      </c>
      <c r="AE131">
        <v>0</v>
      </c>
      <c r="AF131" t="s">
        <v>528</v>
      </c>
      <c r="AG131" t="s">
        <v>80</v>
      </c>
    </row>
    <row r="132" spans="2:33">
      <c r="B132" t="s">
        <v>395</v>
      </c>
      <c r="C132" t="s">
        <v>309</v>
      </c>
      <c r="D132">
        <v>411.6</v>
      </c>
      <c r="T132" t="s">
        <v>81</v>
      </c>
      <c r="U132" t="s">
        <v>521</v>
      </c>
      <c r="V132" t="s">
        <v>521</v>
      </c>
      <c r="W132" t="s">
        <v>489</v>
      </c>
      <c r="X132" t="s">
        <v>521</v>
      </c>
      <c r="Y132" t="s">
        <v>521</v>
      </c>
      <c r="Z132" t="s">
        <v>637</v>
      </c>
      <c r="AA132">
        <v>1674</v>
      </c>
      <c r="AB132">
        <v>0</v>
      </c>
      <c r="AC132">
        <v>0</v>
      </c>
      <c r="AD132">
        <v>0</v>
      </c>
      <c r="AE132">
        <v>0</v>
      </c>
      <c r="AF132" t="s">
        <v>528</v>
      </c>
      <c r="AG132" t="s">
        <v>81</v>
      </c>
    </row>
    <row r="133" spans="2:33">
      <c r="B133" t="s">
        <v>396</v>
      </c>
      <c r="C133" t="s">
        <v>310</v>
      </c>
      <c r="D133">
        <v>381.62</v>
      </c>
      <c r="T133" t="s">
        <v>82</v>
      </c>
      <c r="U133" t="s">
        <v>521</v>
      </c>
      <c r="V133" t="s">
        <v>521</v>
      </c>
      <c r="W133" t="s">
        <v>435</v>
      </c>
      <c r="X133" t="s">
        <v>521</v>
      </c>
      <c r="Y133" t="s">
        <v>521</v>
      </c>
      <c r="Z133" t="s">
        <v>692</v>
      </c>
      <c r="AA133">
        <v>2993</v>
      </c>
      <c r="AB133">
        <v>0</v>
      </c>
      <c r="AC133">
        <v>0</v>
      </c>
      <c r="AD133">
        <v>0</v>
      </c>
      <c r="AE133">
        <v>0</v>
      </c>
      <c r="AF133" t="s">
        <v>523</v>
      </c>
      <c r="AG133" t="s">
        <v>82</v>
      </c>
    </row>
    <row r="134" spans="2:33">
      <c r="B134" t="s">
        <v>355</v>
      </c>
      <c r="C134" t="s">
        <v>287</v>
      </c>
      <c r="D134">
        <v>349.97</v>
      </c>
      <c r="T134" t="s">
        <v>83</v>
      </c>
      <c r="U134" t="s">
        <v>521</v>
      </c>
      <c r="V134" t="s">
        <v>521</v>
      </c>
      <c r="W134" t="s">
        <v>435</v>
      </c>
      <c r="X134" t="s">
        <v>521</v>
      </c>
      <c r="Y134" t="s">
        <v>521</v>
      </c>
      <c r="Z134" t="s">
        <v>693</v>
      </c>
      <c r="AA134">
        <v>1523</v>
      </c>
      <c r="AB134">
        <v>0</v>
      </c>
      <c r="AC134">
        <v>0</v>
      </c>
      <c r="AD134">
        <v>0</v>
      </c>
      <c r="AE134">
        <v>0</v>
      </c>
      <c r="AF134" t="s">
        <v>523</v>
      </c>
      <c r="AG134" t="s">
        <v>83</v>
      </c>
    </row>
    <row r="135" spans="2:33">
      <c r="B135" t="s">
        <v>356</v>
      </c>
      <c r="C135" t="s">
        <v>288</v>
      </c>
      <c r="D135">
        <v>397.03</v>
      </c>
      <c r="T135" t="s">
        <v>84</v>
      </c>
      <c r="U135" t="s">
        <v>521</v>
      </c>
      <c r="V135" t="s">
        <v>521</v>
      </c>
      <c r="W135" t="s">
        <v>447</v>
      </c>
      <c r="X135" t="s">
        <v>521</v>
      </c>
      <c r="Y135" t="s">
        <v>521</v>
      </c>
      <c r="Z135" t="s">
        <v>619</v>
      </c>
      <c r="AA135">
        <v>661</v>
      </c>
      <c r="AB135">
        <v>75.372799999999998</v>
      </c>
      <c r="AC135">
        <v>14.0693</v>
      </c>
      <c r="AD135">
        <v>11.4589</v>
      </c>
      <c r="AE135">
        <v>16.6797</v>
      </c>
      <c r="AF135" t="s">
        <v>523</v>
      </c>
      <c r="AG135" t="s">
        <v>84</v>
      </c>
    </row>
    <row r="136" spans="2:33">
      <c r="B136" t="s">
        <v>397</v>
      </c>
      <c r="C136" t="s">
        <v>311</v>
      </c>
      <c r="D136">
        <v>347.9</v>
      </c>
      <c r="T136" t="s">
        <v>85</v>
      </c>
      <c r="U136" t="s">
        <v>521</v>
      </c>
      <c r="V136" t="s">
        <v>521</v>
      </c>
      <c r="W136" t="s">
        <v>447</v>
      </c>
      <c r="X136" t="s">
        <v>521</v>
      </c>
      <c r="Y136" t="s">
        <v>521</v>
      </c>
      <c r="Z136" t="s">
        <v>620</v>
      </c>
      <c r="AA136">
        <v>782</v>
      </c>
      <c r="AB136">
        <v>189.87200000000001</v>
      </c>
      <c r="AC136">
        <v>35.442100000000003</v>
      </c>
      <c r="AD136">
        <v>32.018099999999997</v>
      </c>
      <c r="AE136">
        <v>38.866100000000003</v>
      </c>
      <c r="AF136" t="s">
        <v>523</v>
      </c>
      <c r="AG136" t="s">
        <v>85</v>
      </c>
    </row>
    <row r="137" spans="2:33">
      <c r="B137" t="s">
        <v>375</v>
      </c>
      <c r="C137" t="s">
        <v>330</v>
      </c>
      <c r="D137">
        <v>370.78</v>
      </c>
      <c r="T137" t="s">
        <v>86</v>
      </c>
      <c r="U137" t="s">
        <v>521</v>
      </c>
      <c r="V137" t="s">
        <v>521</v>
      </c>
      <c r="W137" t="s">
        <v>473</v>
      </c>
      <c r="X137" t="s">
        <v>521</v>
      </c>
      <c r="Y137" t="s">
        <v>521</v>
      </c>
      <c r="Z137" t="s">
        <v>599</v>
      </c>
      <c r="AA137">
        <v>1392</v>
      </c>
      <c r="AB137">
        <v>0</v>
      </c>
      <c r="AC137">
        <v>0</v>
      </c>
      <c r="AD137">
        <v>0</v>
      </c>
      <c r="AE137">
        <v>0</v>
      </c>
      <c r="AF137" t="s">
        <v>523</v>
      </c>
      <c r="AG137" t="s">
        <v>86</v>
      </c>
    </row>
    <row r="138" spans="2:33">
      <c r="B138" t="s">
        <v>376</v>
      </c>
      <c r="C138" t="s">
        <v>331</v>
      </c>
      <c r="D138">
        <v>354.83</v>
      </c>
      <c r="T138" t="s">
        <v>87</v>
      </c>
      <c r="U138" t="s">
        <v>521</v>
      </c>
      <c r="V138" t="s">
        <v>521</v>
      </c>
      <c r="W138" t="s">
        <v>473</v>
      </c>
      <c r="X138" t="s">
        <v>521</v>
      </c>
      <c r="Y138" t="s">
        <v>521</v>
      </c>
      <c r="Z138" t="s">
        <v>697</v>
      </c>
      <c r="AA138">
        <v>1199</v>
      </c>
      <c r="AB138">
        <v>0</v>
      </c>
      <c r="AC138">
        <v>0</v>
      </c>
      <c r="AD138">
        <v>0</v>
      </c>
      <c r="AE138">
        <v>0</v>
      </c>
      <c r="AF138" t="s">
        <v>523</v>
      </c>
      <c r="AG138" t="s">
        <v>87</v>
      </c>
    </row>
    <row r="139" spans="2:33">
      <c r="B139" t="s">
        <v>357</v>
      </c>
      <c r="C139" t="s">
        <v>289</v>
      </c>
      <c r="D139">
        <v>342.74</v>
      </c>
      <c r="T139" t="s">
        <v>88</v>
      </c>
      <c r="U139" t="s">
        <v>521</v>
      </c>
      <c r="V139" t="s">
        <v>521</v>
      </c>
      <c r="W139" t="s">
        <v>490</v>
      </c>
      <c r="X139" t="s">
        <v>521</v>
      </c>
      <c r="Y139" t="s">
        <v>521</v>
      </c>
      <c r="Z139" t="s">
        <v>601</v>
      </c>
      <c r="AA139">
        <v>2625</v>
      </c>
      <c r="AB139">
        <v>0</v>
      </c>
      <c r="AC139">
        <v>0</v>
      </c>
      <c r="AD139">
        <v>0</v>
      </c>
      <c r="AE139">
        <v>0</v>
      </c>
      <c r="AF139" t="s">
        <v>523</v>
      </c>
      <c r="AG139" t="s">
        <v>88</v>
      </c>
    </row>
    <row r="140" spans="2:33">
      <c r="B140" t="s">
        <v>358</v>
      </c>
      <c r="C140" t="s">
        <v>290</v>
      </c>
      <c r="D140">
        <v>339.21</v>
      </c>
      <c r="T140" t="s">
        <v>89</v>
      </c>
      <c r="U140" t="s">
        <v>521</v>
      </c>
      <c r="V140" t="s">
        <v>521</v>
      </c>
      <c r="W140" t="s">
        <v>490</v>
      </c>
      <c r="X140" t="s">
        <v>521</v>
      </c>
      <c r="Y140" t="s">
        <v>521</v>
      </c>
      <c r="Z140" t="s">
        <v>699</v>
      </c>
      <c r="AA140">
        <v>2484</v>
      </c>
      <c r="AB140">
        <v>0</v>
      </c>
      <c r="AC140">
        <v>0</v>
      </c>
      <c r="AD140">
        <v>0</v>
      </c>
      <c r="AE140">
        <v>0</v>
      </c>
      <c r="AF140" t="s">
        <v>523</v>
      </c>
      <c r="AG140" t="s">
        <v>89</v>
      </c>
    </row>
    <row r="141" spans="2:33">
      <c r="B141" t="s">
        <v>377</v>
      </c>
      <c r="C141" t="s">
        <v>332</v>
      </c>
      <c r="D141">
        <v>341.17</v>
      </c>
      <c r="T141" t="s">
        <v>90</v>
      </c>
      <c r="U141" t="s">
        <v>521</v>
      </c>
      <c r="V141" t="s">
        <v>521</v>
      </c>
      <c r="W141" t="s">
        <v>490</v>
      </c>
      <c r="X141" t="s">
        <v>521</v>
      </c>
      <c r="Y141" t="s">
        <v>521</v>
      </c>
      <c r="Z141" t="s">
        <v>700</v>
      </c>
      <c r="AA141">
        <v>1083</v>
      </c>
      <c r="AB141">
        <v>0</v>
      </c>
      <c r="AC141">
        <v>0</v>
      </c>
      <c r="AD141">
        <v>0</v>
      </c>
      <c r="AE141">
        <v>0</v>
      </c>
      <c r="AF141" t="s">
        <v>523</v>
      </c>
      <c r="AG141" t="s">
        <v>90</v>
      </c>
    </row>
    <row r="142" spans="2:33">
      <c r="B142" t="s">
        <v>378</v>
      </c>
      <c r="C142" t="s">
        <v>333</v>
      </c>
      <c r="D142">
        <v>293.74</v>
      </c>
      <c r="T142" t="s">
        <v>32</v>
      </c>
      <c r="U142" t="s">
        <v>521</v>
      </c>
      <c r="V142" t="s">
        <v>521</v>
      </c>
      <c r="W142" t="s">
        <v>496</v>
      </c>
      <c r="X142" t="s">
        <v>521</v>
      </c>
      <c r="Y142" t="s">
        <v>521</v>
      </c>
      <c r="Z142" t="s">
        <v>526</v>
      </c>
      <c r="AA142">
        <v>546</v>
      </c>
      <c r="AB142">
        <v>4851.26</v>
      </c>
      <c r="AC142">
        <v>587.86699999999996</v>
      </c>
      <c r="AD142">
        <v>556.41700000000003</v>
      </c>
      <c r="AE142">
        <v>619.31799999999998</v>
      </c>
      <c r="AF142" t="s">
        <v>523</v>
      </c>
      <c r="AG142" t="s">
        <v>32</v>
      </c>
    </row>
    <row r="143" spans="2:33">
      <c r="B143" t="s">
        <v>398</v>
      </c>
      <c r="C143" t="s">
        <v>312</v>
      </c>
      <c r="D143">
        <v>413.7</v>
      </c>
      <c r="T143" t="s">
        <v>33</v>
      </c>
      <c r="U143" t="s">
        <v>521</v>
      </c>
      <c r="V143" t="s">
        <v>521</v>
      </c>
      <c r="W143" t="s">
        <v>496</v>
      </c>
      <c r="X143" t="s">
        <v>521</v>
      </c>
      <c r="Y143" t="s">
        <v>521</v>
      </c>
      <c r="Z143" t="s">
        <v>606</v>
      </c>
      <c r="AA143">
        <v>491</v>
      </c>
      <c r="AB143">
        <v>234123</v>
      </c>
      <c r="AC143">
        <v>28370.6</v>
      </c>
      <c r="AD143">
        <v>27189.599999999999</v>
      </c>
      <c r="AE143">
        <v>29551.7</v>
      </c>
      <c r="AF143" t="s">
        <v>523</v>
      </c>
      <c r="AG143" t="s">
        <v>33</v>
      </c>
    </row>
    <row r="144" spans="2:33">
      <c r="B144" t="s">
        <v>399</v>
      </c>
      <c r="C144" t="s">
        <v>313</v>
      </c>
      <c r="D144">
        <v>292.2</v>
      </c>
      <c r="T144" t="s">
        <v>91</v>
      </c>
      <c r="U144" t="s">
        <v>521</v>
      </c>
      <c r="V144" t="s">
        <v>521</v>
      </c>
      <c r="W144" t="s">
        <v>474</v>
      </c>
      <c r="X144" t="s">
        <v>521</v>
      </c>
      <c r="Y144" t="s">
        <v>521</v>
      </c>
      <c r="Z144" t="s">
        <v>598</v>
      </c>
      <c r="AA144">
        <v>1188</v>
      </c>
      <c r="AB144">
        <v>0</v>
      </c>
      <c r="AC144">
        <v>0</v>
      </c>
      <c r="AD144">
        <v>0</v>
      </c>
      <c r="AE144">
        <v>0</v>
      </c>
      <c r="AF144" t="s">
        <v>523</v>
      </c>
      <c r="AG144" t="s">
        <v>91</v>
      </c>
    </row>
    <row r="145" spans="2:33">
      <c r="B145" t="s">
        <v>359</v>
      </c>
      <c r="C145" t="s">
        <v>291</v>
      </c>
      <c r="D145">
        <v>246.38</v>
      </c>
      <c r="T145" t="s">
        <v>92</v>
      </c>
      <c r="U145" t="s">
        <v>521</v>
      </c>
      <c r="V145" t="s">
        <v>521</v>
      </c>
      <c r="W145" t="s">
        <v>474</v>
      </c>
      <c r="X145" t="s">
        <v>521</v>
      </c>
      <c r="Y145" t="s">
        <v>521</v>
      </c>
      <c r="Z145" t="s">
        <v>696</v>
      </c>
      <c r="AA145">
        <v>1625</v>
      </c>
      <c r="AB145">
        <v>0</v>
      </c>
      <c r="AC145">
        <v>0</v>
      </c>
      <c r="AD145">
        <v>0</v>
      </c>
      <c r="AE145">
        <v>0</v>
      </c>
      <c r="AF145" t="s">
        <v>523</v>
      </c>
      <c r="AG145" t="s">
        <v>92</v>
      </c>
    </row>
    <row r="146" spans="2:33">
      <c r="B146" t="s">
        <v>360</v>
      </c>
      <c r="C146" t="s">
        <v>292</v>
      </c>
      <c r="D146">
        <v>440.73</v>
      </c>
      <c r="T146" t="s">
        <v>93</v>
      </c>
      <c r="U146" t="s">
        <v>521</v>
      </c>
      <c r="V146" t="s">
        <v>521</v>
      </c>
      <c r="W146" t="s">
        <v>448</v>
      </c>
      <c r="X146" t="s">
        <v>521</v>
      </c>
      <c r="Y146" t="s">
        <v>521</v>
      </c>
      <c r="Z146" t="s">
        <v>630</v>
      </c>
      <c r="AA146">
        <v>1571</v>
      </c>
      <c r="AB146">
        <v>12.4306</v>
      </c>
      <c r="AC146">
        <v>1.5063200000000001</v>
      </c>
      <c r="AD146">
        <v>1.14418</v>
      </c>
      <c r="AE146">
        <v>1.8684499999999999</v>
      </c>
      <c r="AF146" t="s">
        <v>523</v>
      </c>
      <c r="AG146" t="s">
        <v>93</v>
      </c>
    </row>
    <row r="147" spans="2:33">
      <c r="B147" t="s">
        <v>361</v>
      </c>
      <c r="C147" t="s">
        <v>293</v>
      </c>
      <c r="D147">
        <v>418.81</v>
      </c>
      <c r="T147" t="s">
        <v>94</v>
      </c>
      <c r="U147" t="s">
        <v>521</v>
      </c>
      <c r="V147" t="s">
        <v>521</v>
      </c>
      <c r="W147" t="s">
        <v>448</v>
      </c>
      <c r="X147" t="s">
        <v>521</v>
      </c>
      <c r="Y147" t="s">
        <v>521</v>
      </c>
      <c r="Z147" t="s">
        <v>631</v>
      </c>
      <c r="AA147">
        <v>712</v>
      </c>
      <c r="AB147">
        <v>343.18099999999998</v>
      </c>
      <c r="AC147">
        <v>41.586100000000002</v>
      </c>
      <c r="AD147">
        <v>37.6312</v>
      </c>
      <c r="AE147">
        <v>45.5411</v>
      </c>
      <c r="AF147" t="s">
        <v>523</v>
      </c>
      <c r="AG147" t="s">
        <v>94</v>
      </c>
    </row>
    <row r="148" spans="2:33">
      <c r="B148" t="s">
        <v>362</v>
      </c>
      <c r="C148" t="s">
        <v>294</v>
      </c>
      <c r="D148">
        <v>311.17</v>
      </c>
      <c r="T148" t="s">
        <v>95</v>
      </c>
      <c r="U148" t="s">
        <v>521</v>
      </c>
      <c r="V148" t="s">
        <v>521</v>
      </c>
      <c r="W148" t="s">
        <v>475</v>
      </c>
      <c r="X148" t="s">
        <v>521</v>
      </c>
      <c r="Y148" t="s">
        <v>521</v>
      </c>
      <c r="Z148" t="s">
        <v>580</v>
      </c>
      <c r="AA148">
        <v>908</v>
      </c>
      <c r="AB148">
        <v>0</v>
      </c>
      <c r="AC148">
        <v>0</v>
      </c>
      <c r="AD148">
        <v>0</v>
      </c>
      <c r="AE148">
        <v>0</v>
      </c>
      <c r="AF148" t="s">
        <v>523</v>
      </c>
      <c r="AG148" t="s">
        <v>95</v>
      </c>
    </row>
    <row r="149" spans="2:33">
      <c r="B149" t="s">
        <v>400</v>
      </c>
      <c r="C149" t="s">
        <v>314</v>
      </c>
      <c r="D149">
        <v>420.34</v>
      </c>
      <c r="T149" t="s">
        <v>96</v>
      </c>
      <c r="U149" t="s">
        <v>521</v>
      </c>
      <c r="V149" t="s">
        <v>521</v>
      </c>
      <c r="W149" t="s">
        <v>449</v>
      </c>
      <c r="X149" t="s">
        <v>521</v>
      </c>
      <c r="Y149" t="s">
        <v>521</v>
      </c>
      <c r="Z149" t="s">
        <v>602</v>
      </c>
      <c r="AA149">
        <v>985</v>
      </c>
      <c r="AB149" s="3">
        <v>7.7481899999999994E-5</v>
      </c>
      <c r="AC149" s="3">
        <v>9.38913E-6</v>
      </c>
      <c r="AD149">
        <v>0</v>
      </c>
      <c r="AE149">
        <v>8.15665E-2</v>
      </c>
      <c r="AF149" t="s">
        <v>523</v>
      </c>
      <c r="AG149" t="s">
        <v>96</v>
      </c>
    </row>
    <row r="150" spans="2:33">
      <c r="B150" t="s">
        <v>401</v>
      </c>
      <c r="C150" t="s">
        <v>315</v>
      </c>
      <c r="D150">
        <v>386.75</v>
      </c>
      <c r="T150" t="s">
        <v>97</v>
      </c>
      <c r="U150" t="s">
        <v>521</v>
      </c>
      <c r="V150" t="s">
        <v>521</v>
      </c>
      <c r="W150" t="s">
        <v>449</v>
      </c>
      <c r="X150" t="s">
        <v>521</v>
      </c>
      <c r="Y150" t="s">
        <v>521</v>
      </c>
      <c r="Z150" t="s">
        <v>603</v>
      </c>
      <c r="AA150">
        <v>878</v>
      </c>
      <c r="AB150">
        <v>1262.1199999999999</v>
      </c>
      <c r="AC150">
        <v>152.94200000000001</v>
      </c>
      <c r="AD150">
        <v>144.53100000000001</v>
      </c>
      <c r="AE150">
        <v>161.35300000000001</v>
      </c>
      <c r="AF150" t="s">
        <v>523</v>
      </c>
      <c r="AG150" t="s">
        <v>97</v>
      </c>
    </row>
    <row r="151" spans="2:33">
      <c r="B151" t="s">
        <v>379</v>
      </c>
      <c r="C151" t="s">
        <v>334</v>
      </c>
      <c r="D151">
        <v>95.63</v>
      </c>
      <c r="T151" t="s">
        <v>98</v>
      </c>
      <c r="U151" t="s">
        <v>521</v>
      </c>
      <c r="V151" t="s">
        <v>521</v>
      </c>
      <c r="W151" t="s">
        <v>476</v>
      </c>
      <c r="X151" t="s">
        <v>521</v>
      </c>
      <c r="Y151" t="s">
        <v>521</v>
      </c>
      <c r="Z151" t="s">
        <v>534</v>
      </c>
      <c r="AA151">
        <v>523</v>
      </c>
      <c r="AB151">
        <v>44186.7</v>
      </c>
      <c r="AC151">
        <v>5354.48</v>
      </c>
      <c r="AD151">
        <v>5292.43</v>
      </c>
      <c r="AE151">
        <v>5416.53</v>
      </c>
      <c r="AF151" t="s">
        <v>523</v>
      </c>
      <c r="AG151" t="s">
        <v>98</v>
      </c>
    </row>
    <row r="152" spans="2:33">
      <c r="B152" t="s">
        <v>380</v>
      </c>
      <c r="C152" t="s">
        <v>335</v>
      </c>
      <c r="D152">
        <v>327.67</v>
      </c>
      <c r="T152" t="s">
        <v>99</v>
      </c>
      <c r="U152" t="s">
        <v>521</v>
      </c>
      <c r="V152" t="s">
        <v>521</v>
      </c>
      <c r="W152" t="s">
        <v>477</v>
      </c>
      <c r="X152" t="s">
        <v>521</v>
      </c>
      <c r="Y152" t="s">
        <v>521</v>
      </c>
      <c r="Z152" t="s">
        <v>615</v>
      </c>
      <c r="AA152">
        <v>2461</v>
      </c>
      <c r="AB152">
        <v>4439.03</v>
      </c>
      <c r="AC152">
        <v>537.91499999999996</v>
      </c>
      <c r="AD152">
        <v>514.88800000000003</v>
      </c>
      <c r="AE152">
        <v>560.94100000000003</v>
      </c>
      <c r="AF152" t="s">
        <v>523</v>
      </c>
      <c r="AG152" t="s">
        <v>99</v>
      </c>
    </row>
    <row r="153" spans="2:33">
      <c r="B153" t="s">
        <v>363</v>
      </c>
      <c r="C153" t="s">
        <v>295</v>
      </c>
      <c r="D153">
        <v>459.77</v>
      </c>
      <c r="T153" t="s">
        <v>100</v>
      </c>
      <c r="U153" t="s">
        <v>521</v>
      </c>
      <c r="V153" t="s">
        <v>521</v>
      </c>
      <c r="W153" t="s">
        <v>477</v>
      </c>
      <c r="X153" t="s">
        <v>521</v>
      </c>
      <c r="Y153" t="s">
        <v>521</v>
      </c>
      <c r="Z153" t="s">
        <v>616</v>
      </c>
      <c r="AA153">
        <v>2015</v>
      </c>
      <c r="AB153">
        <v>53759.8</v>
      </c>
      <c r="AC153">
        <v>6514.52</v>
      </c>
      <c r="AD153">
        <v>6245.14</v>
      </c>
      <c r="AE153">
        <v>6783.9</v>
      </c>
      <c r="AF153" t="s">
        <v>523</v>
      </c>
      <c r="AG153" t="s">
        <v>100</v>
      </c>
    </row>
    <row r="154" spans="2:33">
      <c r="B154" t="s">
        <v>364</v>
      </c>
      <c r="C154" t="s">
        <v>296</v>
      </c>
      <c r="D154">
        <v>423.02</v>
      </c>
      <c r="T154" t="s">
        <v>34</v>
      </c>
      <c r="U154" t="s">
        <v>521</v>
      </c>
      <c r="V154" t="s">
        <v>521</v>
      </c>
      <c r="W154" t="s">
        <v>500</v>
      </c>
      <c r="X154" t="s">
        <v>521</v>
      </c>
      <c r="Y154" t="s">
        <v>521</v>
      </c>
      <c r="Z154" t="s">
        <v>614</v>
      </c>
      <c r="AA154">
        <v>635</v>
      </c>
      <c r="AB154">
        <v>14.2111</v>
      </c>
      <c r="AC154">
        <v>1.72207</v>
      </c>
      <c r="AD154">
        <v>0.51892099999999997</v>
      </c>
      <c r="AE154">
        <v>2.9252199999999999</v>
      </c>
      <c r="AF154" t="s">
        <v>523</v>
      </c>
      <c r="AG154" t="s">
        <v>34</v>
      </c>
    </row>
    <row r="155" spans="2:33">
      <c r="B155" t="s">
        <v>381</v>
      </c>
      <c r="C155" t="s">
        <v>336</v>
      </c>
      <c r="D155">
        <v>143.47</v>
      </c>
      <c r="T155" t="s">
        <v>35</v>
      </c>
      <c r="U155" t="s">
        <v>521</v>
      </c>
      <c r="V155" t="s">
        <v>521</v>
      </c>
      <c r="W155" t="s">
        <v>500</v>
      </c>
      <c r="X155" t="s">
        <v>521</v>
      </c>
      <c r="Y155" t="s">
        <v>521</v>
      </c>
      <c r="Z155" t="s">
        <v>532</v>
      </c>
      <c r="AA155">
        <v>1728</v>
      </c>
      <c r="AB155">
        <v>379.46699999999998</v>
      </c>
      <c r="AC155">
        <v>45.983199999999997</v>
      </c>
      <c r="AD155">
        <v>43.329900000000002</v>
      </c>
      <c r="AE155">
        <v>48.636499999999998</v>
      </c>
      <c r="AF155" t="s">
        <v>523</v>
      </c>
      <c r="AG155" t="s">
        <v>35</v>
      </c>
    </row>
    <row r="156" spans="2:33">
      <c r="B156" t="s">
        <v>382</v>
      </c>
      <c r="C156" t="s">
        <v>337</v>
      </c>
      <c r="D156">
        <v>418.84</v>
      </c>
      <c r="T156" t="s">
        <v>101</v>
      </c>
      <c r="U156" t="s">
        <v>521</v>
      </c>
      <c r="V156" t="s">
        <v>521</v>
      </c>
      <c r="W156" t="s">
        <v>478</v>
      </c>
      <c r="X156" t="s">
        <v>521</v>
      </c>
      <c r="Y156" t="s">
        <v>521</v>
      </c>
      <c r="Z156" t="s">
        <v>531</v>
      </c>
      <c r="AA156">
        <v>1127</v>
      </c>
      <c r="AB156">
        <v>5773.77</v>
      </c>
      <c r="AC156">
        <v>699.65599999999995</v>
      </c>
      <c r="AD156">
        <v>669.22</v>
      </c>
      <c r="AE156">
        <v>730.09299999999996</v>
      </c>
      <c r="AF156" t="s">
        <v>523</v>
      </c>
      <c r="AG156" t="s">
        <v>101</v>
      </c>
    </row>
    <row r="157" spans="2:33">
      <c r="B157" t="s">
        <v>402</v>
      </c>
      <c r="C157" t="s">
        <v>316</v>
      </c>
      <c r="D157">
        <v>110.74</v>
      </c>
      <c r="T157" t="s">
        <v>102</v>
      </c>
      <c r="U157" t="s">
        <v>521</v>
      </c>
      <c r="V157" t="s">
        <v>521</v>
      </c>
      <c r="W157" t="s">
        <v>478</v>
      </c>
      <c r="X157" t="s">
        <v>521</v>
      </c>
      <c r="Y157" t="s">
        <v>521</v>
      </c>
      <c r="Z157" t="s">
        <v>613</v>
      </c>
      <c r="AA157">
        <v>369</v>
      </c>
      <c r="AB157">
        <v>30057.9</v>
      </c>
      <c r="AC157">
        <v>3642.37</v>
      </c>
      <c r="AD157">
        <v>3426.88</v>
      </c>
      <c r="AE157">
        <v>3857.87</v>
      </c>
      <c r="AF157" t="s">
        <v>523</v>
      </c>
      <c r="AG157" t="s">
        <v>102</v>
      </c>
    </row>
    <row r="158" spans="2:33">
      <c r="B158" t="s">
        <v>403</v>
      </c>
      <c r="C158" t="s">
        <v>317</v>
      </c>
      <c r="D158">
        <v>327.39999999999998</v>
      </c>
      <c r="T158" t="s">
        <v>103</v>
      </c>
      <c r="U158" t="s">
        <v>521</v>
      </c>
      <c r="V158" t="s">
        <v>521</v>
      </c>
      <c r="W158" t="s">
        <v>494</v>
      </c>
      <c r="X158" t="s">
        <v>521</v>
      </c>
      <c r="Y158" t="s">
        <v>521</v>
      </c>
      <c r="Z158" t="s">
        <v>530</v>
      </c>
      <c r="AA158">
        <v>1639</v>
      </c>
      <c r="AB158">
        <v>0</v>
      </c>
      <c r="AC158">
        <v>0</v>
      </c>
      <c r="AD158">
        <v>0</v>
      </c>
      <c r="AE158">
        <v>0</v>
      </c>
      <c r="AF158" t="s">
        <v>528</v>
      </c>
      <c r="AG158" t="s">
        <v>103</v>
      </c>
    </row>
    <row r="159" spans="2:33">
      <c r="B159" t="s">
        <v>404</v>
      </c>
      <c r="C159" t="s">
        <v>318</v>
      </c>
      <c r="D159">
        <v>396.93</v>
      </c>
      <c r="T159" t="s">
        <v>104</v>
      </c>
      <c r="U159" t="s">
        <v>521</v>
      </c>
      <c r="V159" t="s">
        <v>521</v>
      </c>
      <c r="W159" t="s">
        <v>494</v>
      </c>
      <c r="X159" t="s">
        <v>521</v>
      </c>
      <c r="Y159" t="s">
        <v>521</v>
      </c>
      <c r="Z159" t="s">
        <v>530</v>
      </c>
      <c r="AA159">
        <v>1792</v>
      </c>
      <c r="AB159">
        <v>0</v>
      </c>
      <c r="AC159">
        <v>0</v>
      </c>
      <c r="AD159">
        <v>0</v>
      </c>
      <c r="AE159">
        <v>0</v>
      </c>
      <c r="AF159" t="s">
        <v>528</v>
      </c>
      <c r="AG159" t="s">
        <v>104</v>
      </c>
    </row>
    <row r="160" spans="2:33">
      <c r="B160" t="s">
        <v>405</v>
      </c>
      <c r="C160" t="s">
        <v>319</v>
      </c>
      <c r="D160">
        <v>449.6</v>
      </c>
      <c r="T160" t="s">
        <v>105</v>
      </c>
      <c r="U160" t="s">
        <v>521</v>
      </c>
      <c r="V160" t="s">
        <v>521</v>
      </c>
      <c r="W160" t="s">
        <v>494</v>
      </c>
      <c r="X160" t="s">
        <v>521</v>
      </c>
      <c r="Y160" t="s">
        <v>521</v>
      </c>
      <c r="Z160" t="s">
        <v>612</v>
      </c>
      <c r="AA160">
        <v>1862</v>
      </c>
      <c r="AB160">
        <v>0</v>
      </c>
      <c r="AC160">
        <v>0</v>
      </c>
      <c r="AD160">
        <v>0</v>
      </c>
      <c r="AE160">
        <v>0</v>
      </c>
      <c r="AF160" t="s">
        <v>528</v>
      </c>
      <c r="AG160" t="s">
        <v>105</v>
      </c>
    </row>
    <row r="161" spans="2:33">
      <c r="B161" t="s">
        <v>349</v>
      </c>
      <c r="C161" t="s">
        <v>281</v>
      </c>
      <c r="D161">
        <v>341.6</v>
      </c>
      <c r="T161" t="s">
        <v>106</v>
      </c>
      <c r="U161" t="s">
        <v>521</v>
      </c>
      <c r="V161" t="s">
        <v>521</v>
      </c>
      <c r="W161" t="s">
        <v>494</v>
      </c>
      <c r="X161" t="s">
        <v>521</v>
      </c>
      <c r="Y161" t="s">
        <v>521</v>
      </c>
      <c r="Z161" t="s">
        <v>612</v>
      </c>
      <c r="AA161">
        <v>1442</v>
      </c>
      <c r="AB161" s="3">
        <v>0</v>
      </c>
      <c r="AC161" s="3">
        <v>0</v>
      </c>
      <c r="AD161">
        <v>0</v>
      </c>
      <c r="AE161">
        <v>0</v>
      </c>
      <c r="AF161" t="s">
        <v>528</v>
      </c>
      <c r="AG161" t="s">
        <v>106</v>
      </c>
    </row>
    <row r="162" spans="2:33">
      <c r="B162" t="s">
        <v>350</v>
      </c>
      <c r="C162" t="s">
        <v>282</v>
      </c>
      <c r="D162">
        <v>187.74</v>
      </c>
      <c r="T162" t="s">
        <v>107</v>
      </c>
      <c r="U162" t="s">
        <v>521</v>
      </c>
      <c r="V162" t="s">
        <v>521</v>
      </c>
      <c r="W162" t="s">
        <v>479</v>
      </c>
      <c r="X162" t="s">
        <v>521</v>
      </c>
      <c r="Y162" t="s">
        <v>521</v>
      </c>
      <c r="Z162" t="s">
        <v>610</v>
      </c>
      <c r="AA162">
        <v>944</v>
      </c>
      <c r="AB162">
        <v>0</v>
      </c>
      <c r="AC162">
        <v>0</v>
      </c>
      <c r="AD162">
        <v>0</v>
      </c>
      <c r="AE162">
        <v>0</v>
      </c>
      <c r="AF162" t="s">
        <v>528</v>
      </c>
      <c r="AG162" t="s">
        <v>107</v>
      </c>
    </row>
    <row r="163" spans="2:33">
      <c r="B163" t="s">
        <v>367</v>
      </c>
      <c r="C163" t="s">
        <v>322</v>
      </c>
      <c r="D163">
        <v>420.17</v>
      </c>
      <c r="T163" t="s">
        <v>108</v>
      </c>
      <c r="U163" t="s">
        <v>521</v>
      </c>
      <c r="V163" t="s">
        <v>521</v>
      </c>
      <c r="W163" t="s">
        <v>479</v>
      </c>
      <c r="X163" t="s">
        <v>521</v>
      </c>
      <c r="Y163" t="s">
        <v>521</v>
      </c>
      <c r="Z163" t="s">
        <v>611</v>
      </c>
      <c r="AA163">
        <v>3451</v>
      </c>
      <c r="AB163">
        <v>0</v>
      </c>
      <c r="AC163">
        <v>0</v>
      </c>
      <c r="AD163">
        <v>0</v>
      </c>
      <c r="AE163">
        <v>0</v>
      </c>
      <c r="AF163" t="s">
        <v>528</v>
      </c>
      <c r="AG163" t="s">
        <v>108</v>
      </c>
    </row>
    <row r="164" spans="2:33">
      <c r="B164" t="s">
        <v>368</v>
      </c>
      <c r="C164" t="s">
        <v>323</v>
      </c>
      <c r="D164">
        <v>358</v>
      </c>
      <c r="T164" t="s">
        <v>109</v>
      </c>
      <c r="U164" t="s">
        <v>521</v>
      </c>
      <c r="V164" t="s">
        <v>521</v>
      </c>
      <c r="W164" t="s">
        <v>491</v>
      </c>
      <c r="X164" t="s">
        <v>521</v>
      </c>
      <c r="Y164" t="s">
        <v>521</v>
      </c>
      <c r="Z164" t="s">
        <v>609</v>
      </c>
      <c r="AA164">
        <v>908</v>
      </c>
      <c r="AB164">
        <v>0</v>
      </c>
      <c r="AC164">
        <v>0</v>
      </c>
      <c r="AD164">
        <v>0</v>
      </c>
      <c r="AE164">
        <v>0</v>
      </c>
      <c r="AF164" t="s">
        <v>528</v>
      </c>
      <c r="AG164" t="s">
        <v>109</v>
      </c>
    </row>
    <row r="165" spans="2:33">
      <c r="B165" t="s">
        <v>384</v>
      </c>
      <c r="C165" t="s">
        <v>298</v>
      </c>
      <c r="D165">
        <v>98.44</v>
      </c>
      <c r="T165" t="s">
        <v>110</v>
      </c>
      <c r="U165" t="s">
        <v>521</v>
      </c>
      <c r="V165" t="s">
        <v>521</v>
      </c>
      <c r="W165" t="s">
        <v>491</v>
      </c>
      <c r="X165" t="s">
        <v>521</v>
      </c>
      <c r="Y165" t="s">
        <v>521</v>
      </c>
      <c r="Z165" t="s">
        <v>607</v>
      </c>
      <c r="AA165">
        <v>1030</v>
      </c>
      <c r="AB165">
        <v>0</v>
      </c>
      <c r="AC165">
        <v>0</v>
      </c>
      <c r="AD165">
        <v>0</v>
      </c>
      <c r="AE165">
        <v>0</v>
      </c>
      <c r="AF165" t="s">
        <v>528</v>
      </c>
      <c r="AG165" t="s">
        <v>110</v>
      </c>
    </row>
    <row r="166" spans="2:33">
      <c r="B166" t="s">
        <v>385</v>
      </c>
      <c r="C166" t="s">
        <v>299</v>
      </c>
      <c r="D166">
        <v>442.7</v>
      </c>
      <c r="T166" t="s">
        <v>111</v>
      </c>
      <c r="U166" t="s">
        <v>521</v>
      </c>
      <c r="V166" t="s">
        <v>521</v>
      </c>
      <c r="W166" t="s">
        <v>491</v>
      </c>
      <c r="X166" t="s">
        <v>521</v>
      </c>
      <c r="Y166" t="s">
        <v>521</v>
      </c>
      <c r="Z166" t="s">
        <v>608</v>
      </c>
      <c r="AA166">
        <v>822</v>
      </c>
      <c r="AB166">
        <v>0</v>
      </c>
      <c r="AC166">
        <v>0</v>
      </c>
      <c r="AD166">
        <v>0</v>
      </c>
      <c r="AE166">
        <v>0</v>
      </c>
      <c r="AF166" t="s">
        <v>528</v>
      </c>
      <c r="AG166" t="s">
        <v>111</v>
      </c>
    </row>
  </sheetData>
  <sortState ref="T3:AF167">
    <sortCondition ref="T3:T16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7"/>
  <sheetViews>
    <sheetView workbookViewId="0">
      <selection activeCell="D1" sqref="D1:H1048576"/>
    </sheetView>
  </sheetViews>
  <sheetFormatPr baseColWidth="10" defaultRowHeight="15" x14ac:dyDescent="0"/>
  <cols>
    <col min="6" max="6" width="12.1640625" bestFit="1" customWidth="1"/>
    <col min="17" max="17" width="13.33203125" bestFit="1" customWidth="1"/>
  </cols>
  <sheetData>
    <row r="1" spans="2:16" ht="16" thickBot="1">
      <c r="D1" t="s">
        <v>701</v>
      </c>
      <c r="F1" t="s">
        <v>12</v>
      </c>
      <c r="G1" t="s">
        <v>14</v>
      </c>
      <c r="H1" t="s">
        <v>701</v>
      </c>
      <c r="I1" t="s">
        <v>702</v>
      </c>
      <c r="J1" t="s">
        <v>703</v>
      </c>
      <c r="M1" t="s">
        <v>12</v>
      </c>
      <c r="N1" t="s">
        <v>14</v>
      </c>
      <c r="O1" t="s">
        <v>705</v>
      </c>
    </row>
    <row r="2" spans="2:16">
      <c r="B2">
        <v>91575000</v>
      </c>
      <c r="C2" t="str">
        <f>IF(D2&lt;550, "yes", "")</f>
        <v/>
      </c>
      <c r="D2" s="8">
        <v>703</v>
      </c>
      <c r="E2" s="8" t="s">
        <v>345</v>
      </c>
      <c r="F2" s="8">
        <v>12</v>
      </c>
      <c r="G2" s="8">
        <v>52</v>
      </c>
      <c r="H2" s="8">
        <v>703</v>
      </c>
      <c r="I2" t="str">
        <f>IF($B$2-F2&gt;0, "", "yes")</f>
        <v/>
      </c>
      <c r="K2">
        <f>VLOOKUP(L2, $E$2:$H$165, 4, )</f>
        <v>2484</v>
      </c>
      <c r="L2" s="52" t="s">
        <v>89</v>
      </c>
      <c r="M2" s="53">
        <v>85165712</v>
      </c>
      <c r="N2" s="53">
        <v>42582856</v>
      </c>
      <c r="O2" s="54">
        <v>85165712</v>
      </c>
      <c r="P2" t="str">
        <f>IF(K2&lt;550, "no", "")</f>
        <v/>
      </c>
    </row>
    <row r="3" spans="2:16">
      <c r="C3" t="str">
        <f t="shared" ref="C3:C66" si="0">IF(D3&lt;550, "yes", "")</f>
        <v/>
      </c>
      <c r="D3" s="8">
        <v>785</v>
      </c>
      <c r="E3" s="8" t="s">
        <v>346</v>
      </c>
      <c r="F3" s="8">
        <v>4</v>
      </c>
      <c r="G3" s="8">
        <v>28</v>
      </c>
      <c r="H3" s="8">
        <v>785</v>
      </c>
      <c r="I3" t="str">
        <f t="shared" ref="I3:I66" si="1">IF($B$2-F3&gt;0, "", "yes")</f>
        <v/>
      </c>
      <c r="K3">
        <f t="shared" ref="K3:K66" si="2">VLOOKUP(L3, $E$2:$H$165, 4, )</f>
        <v>1083</v>
      </c>
      <c r="L3" s="55" t="s">
        <v>90</v>
      </c>
      <c r="M3" s="56">
        <v>74262856</v>
      </c>
      <c r="N3" s="56">
        <v>37131428</v>
      </c>
      <c r="O3" s="57">
        <v>74262856</v>
      </c>
      <c r="P3" t="str">
        <f t="shared" ref="P3:P66" si="3">IF(K3&lt;550, "no", "")</f>
        <v/>
      </c>
    </row>
    <row r="4" spans="2:16">
      <c r="C4" t="str">
        <f t="shared" si="0"/>
        <v/>
      </c>
      <c r="D4">
        <v>1940</v>
      </c>
      <c r="E4" t="s">
        <v>347</v>
      </c>
      <c r="F4">
        <v>36</v>
      </c>
      <c r="G4">
        <v>148</v>
      </c>
      <c r="H4">
        <v>1940</v>
      </c>
      <c r="I4" t="str">
        <f t="shared" si="1"/>
        <v/>
      </c>
      <c r="K4">
        <f t="shared" si="2"/>
        <v>573</v>
      </c>
      <c r="L4" s="55" t="s">
        <v>64</v>
      </c>
      <c r="M4" s="56">
        <v>73344000</v>
      </c>
      <c r="N4" s="56">
        <v>36672000</v>
      </c>
      <c r="O4" s="57">
        <v>73344000</v>
      </c>
      <c r="P4" t="str">
        <f t="shared" si="3"/>
        <v/>
      </c>
    </row>
    <row r="5" spans="2:16">
      <c r="C5" t="str">
        <f t="shared" si="0"/>
        <v/>
      </c>
      <c r="D5">
        <v>698</v>
      </c>
      <c r="E5" t="s">
        <v>348</v>
      </c>
      <c r="F5" s="8">
        <v>4</v>
      </c>
      <c r="G5">
        <v>24</v>
      </c>
      <c r="H5">
        <v>698</v>
      </c>
      <c r="I5" t="str">
        <f t="shared" si="1"/>
        <v/>
      </c>
      <c r="K5">
        <f t="shared" si="2"/>
        <v>1989</v>
      </c>
      <c r="L5" s="55" t="s">
        <v>80</v>
      </c>
      <c r="M5" s="56">
        <v>68194284</v>
      </c>
      <c r="N5" s="56">
        <v>34097140</v>
      </c>
      <c r="O5" s="57">
        <v>68194284</v>
      </c>
      <c r="P5" t="str">
        <f t="shared" si="3"/>
        <v/>
      </c>
    </row>
    <row r="6" spans="2:16">
      <c r="C6" t="str">
        <f t="shared" si="0"/>
        <v/>
      </c>
      <c r="D6">
        <v>719</v>
      </c>
      <c r="E6" t="s">
        <v>349</v>
      </c>
      <c r="F6">
        <v>24</v>
      </c>
      <c r="G6">
        <v>108</v>
      </c>
      <c r="H6">
        <v>719</v>
      </c>
      <c r="I6" t="str">
        <f t="shared" si="1"/>
        <v/>
      </c>
      <c r="K6">
        <f t="shared" si="2"/>
        <v>1862</v>
      </c>
      <c r="L6" s="55" t="s">
        <v>71</v>
      </c>
      <c r="M6" s="56">
        <v>59584000</v>
      </c>
      <c r="N6" s="56">
        <v>29792000</v>
      </c>
      <c r="O6" s="57">
        <v>59584000</v>
      </c>
      <c r="P6" t="str">
        <f t="shared" si="3"/>
        <v/>
      </c>
    </row>
    <row r="7" spans="2:16">
      <c r="C7" t="str">
        <f t="shared" si="0"/>
        <v>yes</v>
      </c>
      <c r="D7">
        <v>430</v>
      </c>
      <c r="E7" t="s">
        <v>350</v>
      </c>
      <c r="F7" s="8">
        <v>8</v>
      </c>
      <c r="G7">
        <v>32</v>
      </c>
      <c r="H7">
        <v>430</v>
      </c>
      <c r="I7" t="str">
        <f t="shared" si="1"/>
        <v/>
      </c>
      <c r="K7">
        <f t="shared" si="2"/>
        <v>1792</v>
      </c>
      <c r="L7" s="55" t="s">
        <v>104</v>
      </c>
      <c r="M7" s="56">
        <v>57344000</v>
      </c>
      <c r="N7" s="56">
        <v>28672000</v>
      </c>
      <c r="O7" s="57">
        <v>57344000</v>
      </c>
      <c r="P7" t="str">
        <f t="shared" si="3"/>
        <v/>
      </c>
    </row>
    <row r="8" spans="2:16">
      <c r="C8" t="str">
        <f t="shared" si="0"/>
        <v/>
      </c>
      <c r="D8">
        <v>2361</v>
      </c>
      <c r="E8" t="s">
        <v>351</v>
      </c>
      <c r="F8">
        <v>88</v>
      </c>
      <c r="G8">
        <v>360</v>
      </c>
      <c r="H8">
        <v>2361</v>
      </c>
      <c r="I8" t="str">
        <f t="shared" si="1"/>
        <v/>
      </c>
      <c r="K8">
        <f t="shared" si="2"/>
        <v>822</v>
      </c>
      <c r="L8" s="55" t="s">
        <v>111</v>
      </c>
      <c r="M8" s="56">
        <v>56365712</v>
      </c>
      <c r="N8" s="56">
        <v>28182856</v>
      </c>
      <c r="O8" s="57">
        <v>56365712</v>
      </c>
      <c r="P8" t="str">
        <f t="shared" si="3"/>
        <v/>
      </c>
    </row>
    <row r="9" spans="2:16" ht="16" thickBot="1">
      <c r="C9" t="str">
        <f t="shared" si="0"/>
        <v/>
      </c>
      <c r="D9">
        <v>1022</v>
      </c>
      <c r="E9" t="s">
        <v>352</v>
      </c>
      <c r="F9" s="8">
        <v>16</v>
      </c>
      <c r="G9">
        <v>76</v>
      </c>
      <c r="H9">
        <v>1022</v>
      </c>
      <c r="I9" t="str">
        <f t="shared" si="1"/>
        <v/>
      </c>
      <c r="K9">
        <f t="shared" si="2"/>
        <v>872</v>
      </c>
      <c r="L9" s="58" t="s">
        <v>63</v>
      </c>
      <c r="M9" s="59">
        <v>55808000</v>
      </c>
      <c r="N9" s="59">
        <v>27904000</v>
      </c>
      <c r="O9" s="60">
        <v>55808000</v>
      </c>
      <c r="P9" t="str">
        <f t="shared" si="3"/>
        <v/>
      </c>
    </row>
    <row r="10" spans="2:16">
      <c r="C10" t="str">
        <f t="shared" si="0"/>
        <v/>
      </c>
      <c r="D10">
        <v>975</v>
      </c>
      <c r="E10" t="s">
        <v>353</v>
      </c>
      <c r="F10" s="8">
        <v>36</v>
      </c>
      <c r="G10" s="8">
        <v>148</v>
      </c>
      <c r="H10">
        <v>975</v>
      </c>
      <c r="I10" t="str">
        <f t="shared" si="1"/>
        <v/>
      </c>
      <c r="K10">
        <f t="shared" si="2"/>
        <v>2625</v>
      </c>
      <c r="L10" s="52" t="s">
        <v>88</v>
      </c>
      <c r="M10" s="53">
        <v>45000000</v>
      </c>
      <c r="N10" s="53">
        <v>22500000</v>
      </c>
      <c r="O10" s="54">
        <v>45000000</v>
      </c>
      <c r="P10" t="str">
        <f t="shared" si="3"/>
        <v/>
      </c>
    </row>
    <row r="11" spans="2:16">
      <c r="C11" t="str">
        <f t="shared" si="0"/>
        <v/>
      </c>
      <c r="D11">
        <v>604</v>
      </c>
      <c r="E11" t="s">
        <v>354</v>
      </c>
      <c r="F11" s="8">
        <v>8</v>
      </c>
      <c r="G11" s="8">
        <v>44</v>
      </c>
      <c r="H11">
        <v>604</v>
      </c>
      <c r="I11" t="str">
        <f t="shared" si="1"/>
        <v/>
      </c>
      <c r="K11">
        <f t="shared" si="2"/>
        <v>2187</v>
      </c>
      <c r="L11" s="55" t="s">
        <v>59</v>
      </c>
      <c r="M11" s="56">
        <v>37491428</v>
      </c>
      <c r="N11" s="56">
        <v>18745712</v>
      </c>
      <c r="O11" s="57">
        <v>37491428</v>
      </c>
      <c r="P11" t="str">
        <f t="shared" si="3"/>
        <v/>
      </c>
    </row>
    <row r="12" spans="2:16">
      <c r="C12" t="str">
        <f t="shared" si="0"/>
        <v/>
      </c>
      <c r="D12">
        <v>1118</v>
      </c>
      <c r="E12" t="s">
        <v>355</v>
      </c>
      <c r="F12" s="8">
        <v>84</v>
      </c>
      <c r="G12" s="8">
        <v>340</v>
      </c>
      <c r="H12">
        <v>1118</v>
      </c>
      <c r="I12" t="str">
        <f t="shared" si="1"/>
        <v/>
      </c>
      <c r="K12">
        <f t="shared" si="2"/>
        <v>1083</v>
      </c>
      <c r="L12" s="55" t="s">
        <v>60</v>
      </c>
      <c r="M12" s="56">
        <v>37131428</v>
      </c>
      <c r="N12" s="56">
        <v>18565712</v>
      </c>
      <c r="O12" s="57">
        <v>37131428</v>
      </c>
      <c r="P12" t="str">
        <f t="shared" si="3"/>
        <v/>
      </c>
    </row>
    <row r="13" spans="2:16">
      <c r="C13" t="str">
        <f t="shared" si="0"/>
        <v/>
      </c>
      <c r="D13">
        <v>1504</v>
      </c>
      <c r="E13" t="s">
        <v>356</v>
      </c>
      <c r="F13">
        <v>56</v>
      </c>
      <c r="G13">
        <v>228</v>
      </c>
      <c r="H13">
        <v>1504</v>
      </c>
      <c r="I13" t="str">
        <f t="shared" si="1"/>
        <v/>
      </c>
      <c r="K13">
        <f t="shared" si="2"/>
        <v>1030</v>
      </c>
      <c r="L13" s="55" t="s">
        <v>110</v>
      </c>
      <c r="M13" s="56">
        <v>35314284</v>
      </c>
      <c r="N13" s="56">
        <v>17657140</v>
      </c>
      <c r="O13" s="57">
        <v>35314284</v>
      </c>
      <c r="P13" t="str">
        <f t="shared" si="3"/>
        <v/>
      </c>
    </row>
    <row r="14" spans="2:16">
      <c r="C14" t="str">
        <f t="shared" si="0"/>
        <v/>
      </c>
      <c r="D14">
        <v>955</v>
      </c>
      <c r="E14" t="s">
        <v>357</v>
      </c>
      <c r="F14" s="8">
        <v>72</v>
      </c>
      <c r="G14" s="8">
        <v>288</v>
      </c>
      <c r="H14">
        <v>955</v>
      </c>
      <c r="I14" t="str">
        <f t="shared" si="1"/>
        <v/>
      </c>
      <c r="K14">
        <f t="shared" si="2"/>
        <v>1003</v>
      </c>
      <c r="L14" s="55" t="s">
        <v>76</v>
      </c>
      <c r="M14" s="56">
        <v>34388568</v>
      </c>
      <c r="N14" s="56">
        <v>17194284</v>
      </c>
      <c r="O14" s="57">
        <v>34388568</v>
      </c>
      <c r="P14" t="str">
        <f t="shared" si="3"/>
        <v/>
      </c>
    </row>
    <row r="15" spans="2:16">
      <c r="C15" t="str">
        <f t="shared" si="0"/>
        <v/>
      </c>
      <c r="D15">
        <v>627</v>
      </c>
      <c r="E15" t="s">
        <v>358</v>
      </c>
      <c r="F15" s="8">
        <v>20</v>
      </c>
      <c r="G15" s="8">
        <v>92</v>
      </c>
      <c r="H15">
        <v>627</v>
      </c>
      <c r="I15" t="str">
        <f t="shared" si="1"/>
        <v/>
      </c>
      <c r="K15">
        <f t="shared" si="2"/>
        <v>1916</v>
      </c>
      <c r="L15" s="55" t="s">
        <v>79</v>
      </c>
      <c r="M15" s="56">
        <v>32845712</v>
      </c>
      <c r="N15" s="56">
        <v>16422856</v>
      </c>
      <c r="O15" s="57">
        <v>32845712</v>
      </c>
      <c r="P15" t="str">
        <f t="shared" si="3"/>
        <v/>
      </c>
    </row>
    <row r="16" spans="2:16">
      <c r="C16" t="str">
        <f t="shared" si="0"/>
        <v/>
      </c>
      <c r="D16">
        <v>988</v>
      </c>
      <c r="E16" t="s">
        <v>359</v>
      </c>
      <c r="F16" s="8">
        <v>72</v>
      </c>
      <c r="G16" s="8">
        <v>300</v>
      </c>
      <c r="H16">
        <v>988</v>
      </c>
      <c r="I16" t="str">
        <f t="shared" si="1"/>
        <v/>
      </c>
      <c r="K16">
        <f t="shared" si="2"/>
        <v>1686</v>
      </c>
      <c r="L16" s="55" t="s">
        <v>129</v>
      </c>
      <c r="M16" s="56">
        <v>28902856</v>
      </c>
      <c r="N16" s="56">
        <v>14451428</v>
      </c>
      <c r="O16" s="57">
        <v>28902856</v>
      </c>
      <c r="P16" t="str">
        <f t="shared" si="3"/>
        <v/>
      </c>
    </row>
    <row r="17" spans="3:16">
      <c r="C17" t="str">
        <f t="shared" si="0"/>
        <v/>
      </c>
      <c r="D17">
        <v>1227</v>
      </c>
      <c r="E17" t="s">
        <v>360</v>
      </c>
      <c r="F17" s="8">
        <v>44</v>
      </c>
      <c r="G17" s="8">
        <v>184</v>
      </c>
      <c r="H17">
        <v>1227</v>
      </c>
      <c r="I17" t="str">
        <f t="shared" si="1"/>
        <v/>
      </c>
      <c r="K17">
        <f t="shared" si="2"/>
        <v>1639</v>
      </c>
      <c r="L17" s="55" t="s">
        <v>103</v>
      </c>
      <c r="M17" s="56">
        <v>26224000</v>
      </c>
      <c r="N17" s="56">
        <v>13112000</v>
      </c>
      <c r="O17" s="57">
        <v>26224000</v>
      </c>
      <c r="P17" t="str">
        <f t="shared" si="3"/>
        <v/>
      </c>
    </row>
    <row r="18" spans="3:16">
      <c r="C18" t="str">
        <f t="shared" si="0"/>
        <v/>
      </c>
      <c r="D18">
        <v>1914</v>
      </c>
      <c r="E18" t="s">
        <v>361</v>
      </c>
      <c r="F18" s="8">
        <v>292</v>
      </c>
      <c r="G18" s="8">
        <v>1168</v>
      </c>
      <c r="H18">
        <v>1914</v>
      </c>
      <c r="I18" t="str">
        <f t="shared" si="1"/>
        <v/>
      </c>
      <c r="K18">
        <f t="shared" si="2"/>
        <v>3451</v>
      </c>
      <c r="L18" s="55" t="s">
        <v>108</v>
      </c>
      <c r="M18" s="56">
        <v>25098180</v>
      </c>
      <c r="N18" s="56">
        <v>25098180</v>
      </c>
      <c r="O18" s="57">
        <v>25098180</v>
      </c>
      <c r="P18" t="str">
        <f t="shared" si="3"/>
        <v/>
      </c>
    </row>
    <row r="19" spans="3:16">
      <c r="C19" t="str">
        <f t="shared" si="0"/>
        <v/>
      </c>
      <c r="D19">
        <v>2865</v>
      </c>
      <c r="E19" t="s">
        <v>362</v>
      </c>
      <c r="F19" s="8">
        <v>216</v>
      </c>
      <c r="G19" s="8">
        <v>872</v>
      </c>
      <c r="H19">
        <v>2865</v>
      </c>
      <c r="I19" t="str">
        <f t="shared" si="1"/>
        <v/>
      </c>
      <c r="K19">
        <f t="shared" si="2"/>
        <v>760</v>
      </c>
      <c r="L19" s="55" t="s">
        <v>62</v>
      </c>
      <c r="M19" s="56">
        <v>24320000</v>
      </c>
      <c r="N19" s="56">
        <v>12160000</v>
      </c>
      <c r="O19" s="57">
        <v>24320000</v>
      </c>
      <c r="P19" t="str">
        <f t="shared" si="3"/>
        <v/>
      </c>
    </row>
    <row r="20" spans="3:16">
      <c r="C20" t="str">
        <f t="shared" si="0"/>
        <v/>
      </c>
      <c r="D20">
        <v>1648</v>
      </c>
      <c r="E20" t="s">
        <v>363</v>
      </c>
      <c r="F20" s="8">
        <v>248</v>
      </c>
      <c r="G20" s="8">
        <v>1004</v>
      </c>
      <c r="H20">
        <v>1648</v>
      </c>
      <c r="I20" t="str">
        <f t="shared" si="1"/>
        <v/>
      </c>
      <c r="K20">
        <f t="shared" si="2"/>
        <v>1379</v>
      </c>
      <c r="L20" s="55" t="s">
        <v>70</v>
      </c>
      <c r="M20" s="56">
        <v>22064000</v>
      </c>
      <c r="N20" s="56">
        <v>11032000</v>
      </c>
      <c r="O20" s="57">
        <v>22064000</v>
      </c>
      <c r="P20" t="str">
        <f t="shared" si="3"/>
        <v/>
      </c>
    </row>
    <row r="21" spans="3:16">
      <c r="C21" t="str">
        <f t="shared" si="0"/>
        <v/>
      </c>
      <c r="D21">
        <v>945</v>
      </c>
      <c r="E21" t="s">
        <v>364</v>
      </c>
      <c r="F21" s="8">
        <v>72</v>
      </c>
      <c r="G21" s="8">
        <v>288</v>
      </c>
      <c r="H21">
        <v>945</v>
      </c>
      <c r="I21" t="str">
        <f t="shared" si="1"/>
        <v/>
      </c>
      <c r="K21">
        <f t="shared" si="2"/>
        <v>2547</v>
      </c>
      <c r="L21" s="55" t="s">
        <v>52</v>
      </c>
      <c r="M21" s="56">
        <v>21831428</v>
      </c>
      <c r="N21" s="56">
        <v>10915712</v>
      </c>
      <c r="O21" s="57">
        <v>21831428</v>
      </c>
      <c r="P21" t="str">
        <f t="shared" si="3"/>
        <v/>
      </c>
    </row>
    <row r="22" spans="3:16">
      <c r="C22" t="str">
        <f t="shared" si="0"/>
        <v/>
      </c>
      <c r="D22">
        <v>794</v>
      </c>
      <c r="E22" t="s">
        <v>113</v>
      </c>
      <c r="F22" s="8">
        <v>120</v>
      </c>
      <c r="G22" s="8">
        <v>484</v>
      </c>
      <c r="H22">
        <v>794</v>
      </c>
      <c r="I22" t="str">
        <f t="shared" si="1"/>
        <v/>
      </c>
      <c r="K22">
        <f t="shared" si="2"/>
        <v>1148</v>
      </c>
      <c r="L22" s="55" t="s">
        <v>56</v>
      </c>
      <c r="M22" s="56">
        <v>19680000</v>
      </c>
      <c r="N22" s="56">
        <v>9840000</v>
      </c>
      <c r="O22" s="57">
        <v>19680000</v>
      </c>
      <c r="P22" t="str">
        <f t="shared" si="3"/>
        <v/>
      </c>
    </row>
    <row r="23" spans="3:16">
      <c r="C23" t="str">
        <f t="shared" si="0"/>
        <v/>
      </c>
      <c r="D23">
        <v>1045</v>
      </c>
      <c r="E23" t="s">
        <v>114</v>
      </c>
      <c r="F23" s="8">
        <v>76</v>
      </c>
      <c r="G23" s="8">
        <v>316</v>
      </c>
      <c r="H23">
        <v>1045</v>
      </c>
      <c r="I23" t="str">
        <f t="shared" si="1"/>
        <v/>
      </c>
      <c r="K23">
        <f t="shared" si="2"/>
        <v>558</v>
      </c>
      <c r="L23" s="55" t="s">
        <v>69</v>
      </c>
      <c r="M23" s="56">
        <v>19131428</v>
      </c>
      <c r="N23" s="56">
        <v>9565712</v>
      </c>
      <c r="O23" s="57">
        <v>19131428</v>
      </c>
      <c r="P23" t="str">
        <f t="shared" si="3"/>
        <v/>
      </c>
    </row>
    <row r="24" spans="3:16">
      <c r="C24" t="str">
        <f t="shared" si="0"/>
        <v/>
      </c>
      <c r="D24">
        <v>1688</v>
      </c>
      <c r="E24" s="9" t="s">
        <v>41</v>
      </c>
      <c r="F24">
        <v>512</v>
      </c>
      <c r="G24">
        <v>2060</v>
      </c>
      <c r="H24">
        <v>1688</v>
      </c>
      <c r="I24" t="str">
        <f t="shared" si="1"/>
        <v/>
      </c>
      <c r="K24">
        <f t="shared" si="2"/>
        <v>1921</v>
      </c>
      <c r="L24" s="55" t="s">
        <v>74</v>
      </c>
      <c r="M24" s="56">
        <v>16465712</v>
      </c>
      <c r="N24" s="56">
        <v>8232856</v>
      </c>
      <c r="O24" s="57">
        <v>16465712</v>
      </c>
      <c r="P24" t="str">
        <f t="shared" si="3"/>
        <v/>
      </c>
    </row>
    <row r="25" spans="3:16">
      <c r="C25" t="str">
        <f t="shared" si="0"/>
        <v/>
      </c>
      <c r="D25">
        <v>6943</v>
      </c>
      <c r="E25" s="9" t="s">
        <v>42</v>
      </c>
      <c r="F25">
        <v>1056</v>
      </c>
      <c r="G25">
        <v>4236</v>
      </c>
      <c r="H25">
        <v>6943</v>
      </c>
      <c r="I25" t="str">
        <f t="shared" si="1"/>
        <v/>
      </c>
      <c r="K25">
        <f t="shared" si="2"/>
        <v>908</v>
      </c>
      <c r="L25" s="55" t="s">
        <v>109</v>
      </c>
      <c r="M25" s="56">
        <v>15565712</v>
      </c>
      <c r="N25" s="56">
        <v>7782856</v>
      </c>
      <c r="O25" s="57">
        <v>15565712</v>
      </c>
      <c r="P25" t="str">
        <f t="shared" si="3"/>
        <v/>
      </c>
    </row>
    <row r="26" spans="3:16">
      <c r="C26" t="str">
        <f t="shared" si="0"/>
        <v/>
      </c>
      <c r="D26">
        <v>1258</v>
      </c>
      <c r="E26" s="9" t="s">
        <v>43</v>
      </c>
      <c r="F26">
        <v>380</v>
      </c>
      <c r="G26">
        <v>1532</v>
      </c>
      <c r="H26">
        <v>1258</v>
      </c>
      <c r="I26" t="str">
        <f t="shared" si="1"/>
        <v/>
      </c>
      <c r="K26">
        <f t="shared" si="2"/>
        <v>2015</v>
      </c>
      <c r="L26" s="55" t="s">
        <v>100</v>
      </c>
      <c r="M26" s="56">
        <v>14654544</v>
      </c>
      <c r="N26" s="56">
        <v>14654544</v>
      </c>
      <c r="O26" s="57">
        <v>14654544</v>
      </c>
      <c r="P26" t="str">
        <f t="shared" si="3"/>
        <v/>
      </c>
    </row>
    <row r="27" spans="3:16">
      <c r="C27" t="str">
        <f t="shared" si="0"/>
        <v/>
      </c>
      <c r="D27">
        <v>1343</v>
      </c>
      <c r="E27" s="9" t="s">
        <v>44</v>
      </c>
      <c r="F27">
        <v>204</v>
      </c>
      <c r="G27">
        <v>816</v>
      </c>
      <c r="H27">
        <v>1343</v>
      </c>
      <c r="I27" t="str">
        <f t="shared" si="1"/>
        <v/>
      </c>
      <c r="K27">
        <f t="shared" si="2"/>
        <v>829</v>
      </c>
      <c r="L27" s="55" t="s">
        <v>61</v>
      </c>
      <c r="M27" s="56">
        <v>13264000</v>
      </c>
      <c r="N27" s="56">
        <v>6632000</v>
      </c>
      <c r="O27" s="57">
        <v>13264000</v>
      </c>
      <c r="P27" t="str">
        <f t="shared" si="3"/>
        <v/>
      </c>
    </row>
    <row r="28" spans="3:16">
      <c r="C28" t="str">
        <f t="shared" si="0"/>
        <v/>
      </c>
      <c r="D28">
        <v>2182</v>
      </c>
      <c r="E28" s="9" t="s">
        <v>65</v>
      </c>
      <c r="F28">
        <v>664</v>
      </c>
      <c r="G28">
        <v>2660</v>
      </c>
      <c r="H28">
        <v>2182</v>
      </c>
      <c r="I28" t="str">
        <f t="shared" si="1"/>
        <v/>
      </c>
      <c r="K28">
        <f t="shared" si="2"/>
        <v>1367</v>
      </c>
      <c r="L28" s="55" t="s">
        <v>67</v>
      </c>
      <c r="M28" s="56">
        <v>11717140</v>
      </c>
      <c r="N28" s="56">
        <v>5858568</v>
      </c>
      <c r="O28" s="57">
        <v>11717140</v>
      </c>
      <c r="P28" t="str">
        <f t="shared" si="3"/>
        <v/>
      </c>
    </row>
    <row r="29" spans="3:16">
      <c r="C29" t="str">
        <f t="shared" si="0"/>
        <v/>
      </c>
      <c r="D29">
        <v>616</v>
      </c>
      <c r="E29" s="9" t="s">
        <v>66</v>
      </c>
      <c r="F29">
        <v>92</v>
      </c>
      <c r="G29">
        <v>372</v>
      </c>
      <c r="H29">
        <v>616</v>
      </c>
      <c r="I29" t="str">
        <f t="shared" si="1"/>
        <v/>
      </c>
      <c r="K29">
        <f t="shared" si="2"/>
        <v>655</v>
      </c>
      <c r="L29" s="55" t="s">
        <v>68</v>
      </c>
      <c r="M29" s="56">
        <v>11228568</v>
      </c>
      <c r="N29" s="56">
        <v>5614284</v>
      </c>
      <c r="O29" s="57">
        <v>11228568</v>
      </c>
      <c r="P29" t="str">
        <f t="shared" si="3"/>
        <v/>
      </c>
    </row>
    <row r="30" spans="3:16">
      <c r="C30" t="str">
        <f t="shared" si="0"/>
        <v/>
      </c>
      <c r="D30">
        <v>3894</v>
      </c>
      <c r="E30" s="9" t="s">
        <v>77</v>
      </c>
      <c r="F30">
        <v>2376</v>
      </c>
      <c r="G30">
        <v>9504</v>
      </c>
      <c r="H30">
        <v>3894</v>
      </c>
      <c r="I30" t="str">
        <f t="shared" si="1"/>
        <v/>
      </c>
      <c r="K30">
        <f t="shared" si="2"/>
        <v>1235</v>
      </c>
      <c r="L30" s="55" t="s">
        <v>55</v>
      </c>
      <c r="M30" s="56">
        <v>10585712</v>
      </c>
      <c r="N30" s="56">
        <v>5292856</v>
      </c>
      <c r="O30" s="57">
        <v>10585712</v>
      </c>
      <c r="P30" t="str">
        <f t="shared" si="3"/>
        <v/>
      </c>
    </row>
    <row r="31" spans="3:16" ht="16" thickBot="1">
      <c r="C31" t="str">
        <f t="shared" si="0"/>
        <v/>
      </c>
      <c r="D31">
        <v>1201</v>
      </c>
      <c r="E31" s="9" t="s">
        <v>78</v>
      </c>
      <c r="F31">
        <v>364</v>
      </c>
      <c r="G31">
        <v>1464</v>
      </c>
      <c r="H31">
        <v>1201</v>
      </c>
      <c r="I31" t="str">
        <f t="shared" si="1"/>
        <v/>
      </c>
      <c r="K31">
        <f t="shared" si="2"/>
        <v>606</v>
      </c>
      <c r="L31" s="58" t="s">
        <v>53</v>
      </c>
      <c r="M31" s="59">
        <v>10388568</v>
      </c>
      <c r="N31" s="59">
        <v>5194284</v>
      </c>
      <c r="O31" s="60">
        <v>10388568</v>
      </c>
      <c r="P31" t="str">
        <f t="shared" si="3"/>
        <v/>
      </c>
    </row>
    <row r="32" spans="3:16">
      <c r="C32" t="str">
        <f t="shared" si="0"/>
        <v/>
      </c>
      <c r="D32">
        <v>2993</v>
      </c>
      <c r="E32" t="s">
        <v>82</v>
      </c>
      <c r="F32" s="8">
        <v>1824</v>
      </c>
      <c r="G32" s="8">
        <v>7304</v>
      </c>
      <c r="H32">
        <v>2993</v>
      </c>
      <c r="I32" t="str">
        <f t="shared" si="1"/>
        <v/>
      </c>
      <c r="K32">
        <f t="shared" si="2"/>
        <v>1143</v>
      </c>
      <c r="L32" s="52" t="s">
        <v>58</v>
      </c>
      <c r="M32" s="53">
        <v>9797140</v>
      </c>
      <c r="N32" s="53">
        <v>4898568</v>
      </c>
      <c r="O32" s="54">
        <v>9797140</v>
      </c>
      <c r="P32" t="str">
        <f t="shared" si="3"/>
        <v/>
      </c>
    </row>
    <row r="33" spans="3:16">
      <c r="C33" t="str">
        <f t="shared" si="0"/>
        <v/>
      </c>
      <c r="D33">
        <v>1523</v>
      </c>
      <c r="E33" t="s">
        <v>83</v>
      </c>
      <c r="F33" s="8">
        <v>464</v>
      </c>
      <c r="G33" s="8">
        <v>1856</v>
      </c>
      <c r="H33">
        <v>1523</v>
      </c>
      <c r="I33" t="str">
        <f t="shared" si="1"/>
        <v/>
      </c>
      <c r="K33">
        <f t="shared" si="2"/>
        <v>931</v>
      </c>
      <c r="L33" s="55" t="s">
        <v>38</v>
      </c>
      <c r="M33" s="56">
        <v>7980000</v>
      </c>
      <c r="N33" s="56">
        <v>3990000</v>
      </c>
      <c r="O33" s="57">
        <v>7980000</v>
      </c>
      <c r="P33" t="str">
        <f t="shared" si="3"/>
        <v/>
      </c>
    </row>
    <row r="34" spans="3:16">
      <c r="C34" t="str">
        <f t="shared" si="0"/>
        <v/>
      </c>
      <c r="D34">
        <v>1310</v>
      </c>
      <c r="E34" t="s">
        <v>365</v>
      </c>
      <c r="F34">
        <v>68</v>
      </c>
      <c r="G34">
        <v>140</v>
      </c>
      <c r="H34">
        <v>1310</v>
      </c>
      <c r="I34" t="str">
        <f t="shared" si="1"/>
        <v/>
      </c>
      <c r="K34">
        <f t="shared" si="2"/>
        <v>922</v>
      </c>
      <c r="L34" s="55" t="s">
        <v>128</v>
      </c>
      <c r="M34" s="56">
        <v>7902856</v>
      </c>
      <c r="N34" s="56">
        <v>3951428</v>
      </c>
      <c r="O34" s="57">
        <v>7902856</v>
      </c>
      <c r="P34" t="str">
        <f t="shared" si="3"/>
        <v/>
      </c>
    </row>
    <row r="35" spans="3:16">
      <c r="C35" t="str">
        <f t="shared" si="0"/>
        <v/>
      </c>
      <c r="D35">
        <v>1582</v>
      </c>
      <c r="E35" t="s">
        <v>366</v>
      </c>
      <c r="F35">
        <v>1360</v>
      </c>
      <c r="G35">
        <v>2724</v>
      </c>
      <c r="H35">
        <v>1582</v>
      </c>
      <c r="I35" t="str">
        <f t="shared" si="1"/>
        <v/>
      </c>
      <c r="K35">
        <f t="shared" si="2"/>
        <v>402</v>
      </c>
      <c r="L35" s="55" t="s">
        <v>75</v>
      </c>
      <c r="M35" s="56">
        <v>6891428</v>
      </c>
      <c r="N35" s="56">
        <v>3445712</v>
      </c>
      <c r="O35" s="57">
        <v>6891428</v>
      </c>
      <c r="P35" t="str">
        <f t="shared" si="3"/>
        <v>no</v>
      </c>
    </row>
    <row r="36" spans="3:16">
      <c r="C36" t="str">
        <f t="shared" si="0"/>
        <v/>
      </c>
      <c r="D36">
        <v>1490</v>
      </c>
      <c r="E36" t="s">
        <v>367</v>
      </c>
      <c r="F36">
        <v>160</v>
      </c>
      <c r="G36">
        <v>320</v>
      </c>
      <c r="H36">
        <v>1490</v>
      </c>
      <c r="I36" t="str">
        <f t="shared" si="1"/>
        <v/>
      </c>
      <c r="K36">
        <f t="shared" si="2"/>
        <v>1625</v>
      </c>
      <c r="L36" s="55" t="s">
        <v>92</v>
      </c>
      <c r="M36" s="56">
        <v>5735292</v>
      </c>
      <c r="N36" s="56">
        <v>5735292</v>
      </c>
      <c r="O36" s="57">
        <v>5735292</v>
      </c>
      <c r="P36" t="str">
        <f t="shared" si="3"/>
        <v/>
      </c>
    </row>
    <row r="37" spans="3:16">
      <c r="C37" t="str">
        <f t="shared" si="0"/>
        <v/>
      </c>
      <c r="D37">
        <v>1362</v>
      </c>
      <c r="E37" t="s">
        <v>368</v>
      </c>
      <c r="F37">
        <v>2344</v>
      </c>
      <c r="G37">
        <v>4692</v>
      </c>
      <c r="H37">
        <v>1362</v>
      </c>
      <c r="I37" t="str">
        <f t="shared" si="1"/>
        <v/>
      </c>
      <c r="K37">
        <f t="shared" si="2"/>
        <v>639</v>
      </c>
      <c r="L37" s="55" t="s">
        <v>117</v>
      </c>
      <c r="M37" s="56">
        <v>5477140</v>
      </c>
      <c r="N37" s="56">
        <v>2738568</v>
      </c>
      <c r="O37" s="57">
        <v>5477140</v>
      </c>
      <c r="P37" t="str">
        <f t="shared" si="3"/>
        <v/>
      </c>
    </row>
    <row r="38" spans="3:16">
      <c r="C38" t="str">
        <f t="shared" si="0"/>
        <v/>
      </c>
      <c r="D38">
        <v>1689</v>
      </c>
      <c r="E38" t="s">
        <v>369</v>
      </c>
      <c r="F38">
        <v>180</v>
      </c>
      <c r="G38">
        <v>360</v>
      </c>
      <c r="H38">
        <v>1689</v>
      </c>
      <c r="I38" t="str">
        <f t="shared" si="1"/>
        <v/>
      </c>
      <c r="K38">
        <f t="shared" si="2"/>
        <v>2985</v>
      </c>
      <c r="L38" s="55" t="s">
        <v>46</v>
      </c>
      <c r="M38" s="56">
        <v>4975000</v>
      </c>
      <c r="N38" s="56">
        <v>4975000</v>
      </c>
      <c r="O38" s="57">
        <v>4975000</v>
      </c>
      <c r="P38" t="str">
        <f t="shared" si="3"/>
        <v/>
      </c>
    </row>
    <row r="39" spans="3:16">
      <c r="C39" t="str">
        <f t="shared" si="0"/>
        <v/>
      </c>
      <c r="D39">
        <v>1182</v>
      </c>
      <c r="E39" t="s">
        <v>370</v>
      </c>
      <c r="F39">
        <v>2036</v>
      </c>
      <c r="G39">
        <v>4072</v>
      </c>
      <c r="H39">
        <v>1182</v>
      </c>
      <c r="I39" t="str">
        <f t="shared" si="1"/>
        <v/>
      </c>
      <c r="K39">
        <f t="shared" si="2"/>
        <v>1000</v>
      </c>
      <c r="L39" s="55" t="s">
        <v>123</v>
      </c>
      <c r="M39" s="56">
        <v>4285712</v>
      </c>
      <c r="N39" s="56">
        <v>2142856</v>
      </c>
      <c r="O39" s="57">
        <v>4285712</v>
      </c>
      <c r="P39" t="str">
        <f t="shared" si="3"/>
        <v/>
      </c>
    </row>
    <row r="40" spans="3:16">
      <c r="C40" t="str">
        <f t="shared" si="0"/>
        <v/>
      </c>
      <c r="D40">
        <v>944</v>
      </c>
      <c r="E40" t="s">
        <v>371</v>
      </c>
      <c r="F40">
        <v>100</v>
      </c>
      <c r="G40">
        <v>200</v>
      </c>
      <c r="H40">
        <v>944</v>
      </c>
      <c r="I40" t="str">
        <f t="shared" si="1"/>
        <v/>
      </c>
      <c r="K40">
        <f t="shared" si="2"/>
        <v>997</v>
      </c>
      <c r="L40" s="55" t="s">
        <v>51</v>
      </c>
      <c r="M40" s="56">
        <v>4272856</v>
      </c>
      <c r="N40" s="56">
        <v>2136428</v>
      </c>
      <c r="O40" s="57">
        <v>4272856</v>
      </c>
      <c r="P40" t="str">
        <f t="shared" si="3"/>
        <v/>
      </c>
    </row>
    <row r="41" spans="3:16">
      <c r="C41" t="str">
        <f t="shared" si="0"/>
        <v/>
      </c>
      <c r="D41">
        <v>783</v>
      </c>
      <c r="E41" t="s">
        <v>372</v>
      </c>
      <c r="F41">
        <v>1348</v>
      </c>
      <c r="G41">
        <v>2696</v>
      </c>
      <c r="H41">
        <v>783</v>
      </c>
      <c r="I41" t="str">
        <f t="shared" si="1"/>
        <v/>
      </c>
      <c r="K41">
        <f t="shared" si="2"/>
        <v>492</v>
      </c>
      <c r="L41" s="55" t="s">
        <v>124</v>
      </c>
      <c r="M41" s="56">
        <v>4217140</v>
      </c>
      <c r="N41" s="56">
        <v>2108568</v>
      </c>
      <c r="O41" s="57">
        <v>4217140</v>
      </c>
      <c r="P41" t="str">
        <f t="shared" si="3"/>
        <v>no</v>
      </c>
    </row>
    <row r="42" spans="3:16">
      <c r="C42" t="str">
        <f t="shared" si="0"/>
        <v>yes</v>
      </c>
      <c r="D42">
        <v>439</v>
      </c>
      <c r="E42" t="s">
        <v>373</v>
      </c>
      <c r="F42" s="8">
        <v>92</v>
      </c>
      <c r="G42" s="8">
        <v>188</v>
      </c>
      <c r="H42">
        <v>439</v>
      </c>
      <c r="I42" t="str">
        <f t="shared" si="1"/>
        <v/>
      </c>
      <c r="K42">
        <f t="shared" si="2"/>
        <v>868</v>
      </c>
      <c r="L42" s="55" t="s">
        <v>54</v>
      </c>
      <c r="M42" s="56">
        <v>3720000</v>
      </c>
      <c r="N42" s="56">
        <v>1860000</v>
      </c>
      <c r="O42" s="57">
        <v>3720000</v>
      </c>
      <c r="P42" t="str">
        <f t="shared" si="3"/>
        <v/>
      </c>
    </row>
    <row r="43" spans="3:16">
      <c r="C43" t="str">
        <f t="shared" si="0"/>
        <v/>
      </c>
      <c r="D43">
        <v>1001</v>
      </c>
      <c r="E43" t="s">
        <v>374</v>
      </c>
      <c r="F43" s="8">
        <v>3448</v>
      </c>
      <c r="G43" s="8">
        <v>6900</v>
      </c>
      <c r="H43">
        <v>1001</v>
      </c>
      <c r="I43" t="str">
        <f t="shared" si="1"/>
        <v/>
      </c>
      <c r="K43">
        <f t="shared" si="2"/>
        <v>908</v>
      </c>
      <c r="L43" s="55" t="s">
        <v>95</v>
      </c>
      <c r="M43" s="56">
        <v>3405000</v>
      </c>
      <c r="N43" s="56">
        <v>3405000</v>
      </c>
      <c r="O43" s="57">
        <v>3405000</v>
      </c>
      <c r="P43" t="str">
        <f t="shared" si="3"/>
        <v/>
      </c>
    </row>
    <row r="44" spans="3:16">
      <c r="C44" t="str">
        <f t="shared" si="0"/>
        <v/>
      </c>
      <c r="D44">
        <v>663</v>
      </c>
      <c r="E44" t="s">
        <v>375</v>
      </c>
      <c r="F44" s="8">
        <v>140</v>
      </c>
      <c r="G44" s="8">
        <v>284</v>
      </c>
      <c r="H44">
        <v>663</v>
      </c>
      <c r="I44" t="str">
        <f t="shared" si="1"/>
        <v/>
      </c>
      <c r="K44">
        <f t="shared" si="2"/>
        <v>711</v>
      </c>
      <c r="L44" s="55" t="s">
        <v>116</v>
      </c>
      <c r="M44" s="56">
        <v>3047140</v>
      </c>
      <c r="N44" s="56">
        <v>1523568</v>
      </c>
      <c r="O44" s="57">
        <v>3047140</v>
      </c>
      <c r="P44" t="str">
        <f t="shared" si="3"/>
        <v/>
      </c>
    </row>
    <row r="45" spans="3:16">
      <c r="C45" t="str">
        <f t="shared" si="0"/>
        <v>yes</v>
      </c>
      <c r="D45">
        <v>535</v>
      </c>
      <c r="E45" t="s">
        <v>376</v>
      </c>
      <c r="F45" s="8">
        <v>1840</v>
      </c>
      <c r="G45" s="8">
        <v>3684</v>
      </c>
      <c r="H45">
        <v>535</v>
      </c>
      <c r="I45" t="str">
        <f t="shared" si="1"/>
        <v/>
      </c>
      <c r="K45">
        <f t="shared" si="2"/>
        <v>664</v>
      </c>
      <c r="L45" s="55" t="s">
        <v>127</v>
      </c>
      <c r="M45" s="56">
        <v>2845712</v>
      </c>
      <c r="N45" s="56">
        <v>1422856</v>
      </c>
      <c r="O45" s="57">
        <v>2845712</v>
      </c>
      <c r="P45" t="str">
        <f t="shared" si="3"/>
        <v/>
      </c>
    </row>
    <row r="46" spans="3:16">
      <c r="C46" t="str">
        <f t="shared" si="0"/>
        <v/>
      </c>
      <c r="D46">
        <v>2336</v>
      </c>
      <c r="E46" t="s">
        <v>377</v>
      </c>
      <c r="F46" s="8">
        <v>500</v>
      </c>
      <c r="G46" s="8">
        <v>1004</v>
      </c>
      <c r="H46">
        <v>2336</v>
      </c>
      <c r="I46" t="str">
        <f t="shared" si="1"/>
        <v/>
      </c>
      <c r="K46">
        <f t="shared" si="2"/>
        <v>369</v>
      </c>
      <c r="L46" s="55" t="s">
        <v>102</v>
      </c>
      <c r="M46" s="56">
        <v>2683636</v>
      </c>
      <c r="N46" s="56">
        <v>2683636</v>
      </c>
      <c r="O46" s="57">
        <v>2683636</v>
      </c>
      <c r="P46" t="str">
        <f t="shared" si="3"/>
        <v>no</v>
      </c>
    </row>
    <row r="47" spans="3:16">
      <c r="C47" t="str">
        <f t="shared" si="0"/>
        <v/>
      </c>
      <c r="D47">
        <v>1506</v>
      </c>
      <c r="E47" t="s">
        <v>378</v>
      </c>
      <c r="F47" s="8">
        <v>5188</v>
      </c>
      <c r="G47" s="8">
        <v>10380</v>
      </c>
      <c r="H47">
        <v>1506</v>
      </c>
      <c r="I47" t="str">
        <f t="shared" si="1"/>
        <v/>
      </c>
      <c r="K47">
        <f t="shared" si="2"/>
        <v>596</v>
      </c>
      <c r="L47" s="55" t="s">
        <v>37</v>
      </c>
      <c r="M47" s="56">
        <v>2554284</v>
      </c>
      <c r="N47" s="56">
        <v>1277140</v>
      </c>
      <c r="O47" s="57">
        <v>2554284</v>
      </c>
      <c r="P47" t="str">
        <f t="shared" si="3"/>
        <v/>
      </c>
    </row>
    <row r="48" spans="3:16">
      <c r="C48" t="str">
        <f t="shared" si="0"/>
        <v/>
      </c>
      <c r="D48">
        <v>1400</v>
      </c>
      <c r="E48" t="s">
        <v>379</v>
      </c>
      <c r="F48" s="8">
        <v>308</v>
      </c>
      <c r="G48" s="8">
        <v>620</v>
      </c>
      <c r="H48">
        <v>1400</v>
      </c>
      <c r="I48" t="str">
        <f t="shared" si="1"/>
        <v/>
      </c>
      <c r="K48">
        <f t="shared" si="2"/>
        <v>1069</v>
      </c>
      <c r="L48" s="55" t="s">
        <v>36</v>
      </c>
      <c r="M48" s="56">
        <v>2290712</v>
      </c>
      <c r="N48" s="56">
        <v>1145356</v>
      </c>
      <c r="O48" s="57">
        <v>2290712</v>
      </c>
      <c r="P48" t="str">
        <f t="shared" si="3"/>
        <v/>
      </c>
    </row>
    <row r="49" spans="3:16">
      <c r="C49" t="str">
        <f t="shared" si="0"/>
        <v/>
      </c>
      <c r="D49">
        <v>982</v>
      </c>
      <c r="E49" t="s">
        <v>380</v>
      </c>
      <c r="F49" s="8">
        <v>6972</v>
      </c>
      <c r="G49" s="8">
        <v>13948</v>
      </c>
      <c r="H49">
        <v>982</v>
      </c>
      <c r="I49" t="str">
        <f t="shared" si="1"/>
        <v/>
      </c>
      <c r="K49">
        <f t="shared" si="2"/>
        <v>1199</v>
      </c>
      <c r="L49" s="55" t="s">
        <v>87</v>
      </c>
      <c r="M49" s="56">
        <v>2115880</v>
      </c>
      <c r="N49" s="56">
        <v>2115880</v>
      </c>
      <c r="O49" s="57">
        <v>2115880</v>
      </c>
      <c r="P49" t="str">
        <f t="shared" si="3"/>
        <v/>
      </c>
    </row>
    <row r="50" spans="3:16">
      <c r="C50" t="str">
        <f t="shared" si="0"/>
        <v/>
      </c>
      <c r="D50">
        <v>605</v>
      </c>
      <c r="E50" t="s">
        <v>381</v>
      </c>
      <c r="F50" s="8">
        <v>132</v>
      </c>
      <c r="G50" s="8">
        <v>268</v>
      </c>
      <c r="H50">
        <v>605</v>
      </c>
      <c r="I50" t="str">
        <f t="shared" si="1"/>
        <v/>
      </c>
      <c r="K50">
        <f t="shared" si="2"/>
        <v>523</v>
      </c>
      <c r="L50" s="55" t="s">
        <v>98</v>
      </c>
      <c r="M50" s="56">
        <v>1961248</v>
      </c>
      <c r="N50" s="56">
        <v>1961248</v>
      </c>
      <c r="O50" s="57">
        <v>1961248</v>
      </c>
      <c r="P50" t="str">
        <f t="shared" si="3"/>
        <v>no</v>
      </c>
    </row>
    <row r="51" spans="3:16">
      <c r="C51" t="str">
        <f t="shared" si="0"/>
        <v/>
      </c>
      <c r="D51">
        <v>954</v>
      </c>
      <c r="E51" t="s">
        <v>382</v>
      </c>
      <c r="F51" s="8">
        <v>6772</v>
      </c>
      <c r="G51" s="8">
        <v>13548</v>
      </c>
      <c r="H51">
        <v>954</v>
      </c>
      <c r="I51" t="str">
        <f t="shared" si="1"/>
        <v/>
      </c>
      <c r="K51">
        <f t="shared" si="2"/>
        <v>1106</v>
      </c>
      <c r="L51" s="55" t="s">
        <v>50</v>
      </c>
      <c r="M51" s="56">
        <v>1843332</v>
      </c>
      <c r="N51" s="56">
        <v>1843332</v>
      </c>
      <c r="O51" s="57">
        <v>1843332</v>
      </c>
      <c r="P51" t="str">
        <f t="shared" si="3"/>
        <v/>
      </c>
    </row>
    <row r="52" spans="3:16">
      <c r="C52" t="str">
        <f t="shared" si="0"/>
        <v/>
      </c>
      <c r="D52">
        <v>755</v>
      </c>
      <c r="E52" t="s">
        <v>120</v>
      </c>
      <c r="F52">
        <v>164</v>
      </c>
      <c r="G52">
        <v>332</v>
      </c>
      <c r="H52">
        <v>755</v>
      </c>
      <c r="I52" t="str">
        <f t="shared" si="1"/>
        <v/>
      </c>
      <c r="K52">
        <f t="shared" si="2"/>
        <v>491</v>
      </c>
      <c r="L52" s="55" t="s">
        <v>33</v>
      </c>
      <c r="M52" s="56">
        <v>1732940</v>
      </c>
      <c r="N52" s="56">
        <v>1732940</v>
      </c>
      <c r="O52" s="57">
        <v>1732940</v>
      </c>
      <c r="P52" t="str">
        <f t="shared" si="3"/>
        <v>no</v>
      </c>
    </row>
    <row r="53" spans="3:16">
      <c r="C53" t="str">
        <f t="shared" si="0"/>
        <v/>
      </c>
      <c r="D53">
        <v>1846</v>
      </c>
      <c r="E53" t="s">
        <v>121</v>
      </c>
      <c r="F53">
        <v>13108</v>
      </c>
      <c r="G53">
        <v>26220</v>
      </c>
      <c r="H53">
        <v>1846</v>
      </c>
      <c r="I53" t="str">
        <f t="shared" si="1"/>
        <v/>
      </c>
      <c r="K53">
        <f t="shared" si="2"/>
        <v>794</v>
      </c>
      <c r="L53" s="55" t="s">
        <v>122</v>
      </c>
      <c r="M53" s="56">
        <v>1701428</v>
      </c>
      <c r="N53" s="56">
        <v>850712</v>
      </c>
      <c r="O53" s="57">
        <v>1701428</v>
      </c>
      <c r="P53" t="str">
        <f t="shared" si="3"/>
        <v/>
      </c>
    </row>
    <row r="54" spans="3:16">
      <c r="C54" t="str">
        <f t="shared" si="0"/>
        <v/>
      </c>
      <c r="D54">
        <v>4401</v>
      </c>
      <c r="E54" s="9" t="s">
        <v>47</v>
      </c>
      <c r="F54">
        <v>1952</v>
      </c>
      <c r="G54">
        <v>3904</v>
      </c>
      <c r="H54">
        <v>4401</v>
      </c>
      <c r="I54" t="str">
        <f t="shared" si="1"/>
        <v/>
      </c>
      <c r="K54">
        <f t="shared" si="2"/>
        <v>745</v>
      </c>
      <c r="L54" s="55" t="s">
        <v>115</v>
      </c>
      <c r="M54" s="56">
        <v>1596428</v>
      </c>
      <c r="N54" s="56">
        <v>798212</v>
      </c>
      <c r="O54" s="57">
        <v>1596428</v>
      </c>
      <c r="P54" t="str">
        <f t="shared" si="3"/>
        <v/>
      </c>
    </row>
    <row r="55" spans="3:16" ht="16" thickBot="1">
      <c r="C55" t="str">
        <f t="shared" si="0"/>
        <v/>
      </c>
      <c r="D55">
        <v>1417</v>
      </c>
      <c r="E55" s="9" t="s">
        <v>48</v>
      </c>
      <c r="F55">
        <v>20124</v>
      </c>
      <c r="G55">
        <v>40252</v>
      </c>
      <c r="H55">
        <v>1417</v>
      </c>
      <c r="I55" t="str">
        <f t="shared" si="1"/>
        <v/>
      </c>
      <c r="K55">
        <f t="shared" si="2"/>
        <v>2243</v>
      </c>
      <c r="L55" s="58" t="s">
        <v>125</v>
      </c>
      <c r="M55" s="59">
        <v>1051404</v>
      </c>
      <c r="N55" s="59">
        <v>1051404</v>
      </c>
      <c r="O55" s="60">
        <v>1051404</v>
      </c>
      <c r="P55" t="str">
        <f t="shared" si="3"/>
        <v/>
      </c>
    </row>
    <row r="56" spans="3:16">
      <c r="C56" t="str">
        <f t="shared" si="0"/>
        <v/>
      </c>
      <c r="D56">
        <v>661</v>
      </c>
      <c r="E56" t="s">
        <v>84</v>
      </c>
      <c r="F56">
        <v>292</v>
      </c>
      <c r="G56">
        <v>584</v>
      </c>
      <c r="H56">
        <v>661</v>
      </c>
      <c r="I56" t="str">
        <f t="shared" si="1"/>
        <v/>
      </c>
      <c r="K56">
        <f t="shared" si="2"/>
        <v>1854</v>
      </c>
      <c r="L56" s="52" t="s">
        <v>126</v>
      </c>
      <c r="M56" s="53">
        <v>869060</v>
      </c>
      <c r="N56" s="53">
        <v>869060</v>
      </c>
      <c r="O56" s="54">
        <v>869060</v>
      </c>
      <c r="P56" t="str">
        <f t="shared" si="3"/>
        <v/>
      </c>
    </row>
    <row r="57" spans="3:16">
      <c r="C57" t="str">
        <f t="shared" si="0"/>
        <v/>
      </c>
      <c r="D57">
        <v>782</v>
      </c>
      <c r="E57" t="s">
        <v>85</v>
      </c>
      <c r="F57">
        <v>11104</v>
      </c>
      <c r="G57">
        <v>22212</v>
      </c>
      <c r="H57">
        <v>782</v>
      </c>
      <c r="I57" t="str">
        <f t="shared" si="1"/>
        <v/>
      </c>
      <c r="K57">
        <f t="shared" si="2"/>
        <v>3788</v>
      </c>
      <c r="L57" s="55" t="s">
        <v>45</v>
      </c>
      <c r="M57" s="56">
        <v>789164</v>
      </c>
      <c r="N57" s="56">
        <v>789164</v>
      </c>
      <c r="O57" s="57">
        <v>789164</v>
      </c>
      <c r="P57" t="str">
        <f t="shared" si="3"/>
        <v/>
      </c>
    </row>
    <row r="58" spans="3:16">
      <c r="C58" t="str">
        <f t="shared" si="0"/>
        <v/>
      </c>
      <c r="D58">
        <v>1571</v>
      </c>
      <c r="E58" t="s">
        <v>93</v>
      </c>
      <c r="F58">
        <v>696</v>
      </c>
      <c r="G58">
        <v>1392</v>
      </c>
      <c r="H58">
        <v>1571</v>
      </c>
      <c r="I58" t="str">
        <f t="shared" si="1"/>
        <v/>
      </c>
      <c r="K58">
        <f t="shared" si="2"/>
        <v>2461</v>
      </c>
      <c r="L58" s="55" t="s">
        <v>99</v>
      </c>
      <c r="M58" s="56">
        <v>559316</v>
      </c>
      <c r="N58" s="56">
        <v>559316</v>
      </c>
      <c r="O58" s="57">
        <v>559316</v>
      </c>
      <c r="P58" t="str">
        <f t="shared" si="3"/>
        <v/>
      </c>
    </row>
    <row r="59" spans="3:16">
      <c r="C59" t="str">
        <f t="shared" si="0"/>
        <v/>
      </c>
      <c r="D59">
        <v>712</v>
      </c>
      <c r="E59" t="s">
        <v>94</v>
      </c>
      <c r="F59">
        <v>10112</v>
      </c>
      <c r="G59">
        <v>20224</v>
      </c>
      <c r="H59">
        <v>712</v>
      </c>
      <c r="I59" t="str">
        <f t="shared" si="1"/>
        <v/>
      </c>
      <c r="K59">
        <f t="shared" si="2"/>
        <v>2254</v>
      </c>
      <c r="L59" s="55" t="s">
        <v>49</v>
      </c>
      <c r="M59" s="56">
        <v>469580</v>
      </c>
      <c r="N59" s="56">
        <v>469580</v>
      </c>
      <c r="O59" s="57">
        <v>469580</v>
      </c>
      <c r="P59" t="str">
        <f t="shared" si="3"/>
        <v/>
      </c>
    </row>
    <row r="60" spans="3:16">
      <c r="C60" t="str">
        <f t="shared" si="0"/>
        <v/>
      </c>
      <c r="D60">
        <v>985</v>
      </c>
      <c r="E60" t="s">
        <v>96</v>
      </c>
      <c r="F60">
        <v>872</v>
      </c>
      <c r="G60">
        <v>1748</v>
      </c>
      <c r="H60">
        <v>985</v>
      </c>
      <c r="I60" t="str">
        <f t="shared" si="1"/>
        <v/>
      </c>
      <c r="K60">
        <f t="shared" si="2"/>
        <v>995</v>
      </c>
      <c r="L60" s="55" t="s">
        <v>31</v>
      </c>
      <c r="M60" s="56">
        <v>466404</v>
      </c>
      <c r="N60" s="56">
        <v>466404</v>
      </c>
      <c r="O60" s="57">
        <v>466404</v>
      </c>
      <c r="P60" t="str">
        <f t="shared" si="3"/>
        <v/>
      </c>
    </row>
    <row r="61" spans="3:16">
      <c r="C61" t="str">
        <f t="shared" si="0"/>
        <v/>
      </c>
      <c r="D61">
        <v>878</v>
      </c>
      <c r="E61" t="s">
        <v>97</v>
      </c>
      <c r="F61">
        <v>24940</v>
      </c>
      <c r="G61">
        <v>49884</v>
      </c>
      <c r="H61">
        <v>878</v>
      </c>
      <c r="I61" t="str">
        <f t="shared" si="1"/>
        <v/>
      </c>
      <c r="K61">
        <f t="shared" si="2"/>
        <v>945</v>
      </c>
      <c r="L61" s="55" t="s">
        <v>341</v>
      </c>
      <c r="M61" s="56">
        <v>442968</v>
      </c>
      <c r="N61" s="56">
        <v>442968</v>
      </c>
      <c r="O61" s="57">
        <v>442968</v>
      </c>
      <c r="P61" t="str">
        <f t="shared" si="3"/>
        <v/>
      </c>
    </row>
    <row r="62" spans="3:16">
      <c r="C62" t="str">
        <f t="shared" si="0"/>
        <v/>
      </c>
      <c r="D62">
        <v>635</v>
      </c>
      <c r="E62" s="9" t="s">
        <v>34</v>
      </c>
      <c r="F62">
        <v>560</v>
      </c>
      <c r="G62">
        <v>1124</v>
      </c>
      <c r="H62">
        <v>635</v>
      </c>
      <c r="I62" t="str">
        <f t="shared" si="1"/>
        <v/>
      </c>
      <c r="K62">
        <f t="shared" si="2"/>
        <v>912</v>
      </c>
      <c r="L62" s="55" t="s">
        <v>130</v>
      </c>
      <c r="M62" s="56">
        <v>427500</v>
      </c>
      <c r="N62" s="56">
        <v>427500</v>
      </c>
      <c r="O62" s="57">
        <v>427500</v>
      </c>
      <c r="P62" t="str">
        <f t="shared" si="3"/>
        <v/>
      </c>
    </row>
    <row r="63" spans="3:16">
      <c r="C63" t="str">
        <f t="shared" si="0"/>
        <v/>
      </c>
      <c r="D63">
        <v>1728</v>
      </c>
      <c r="E63" s="9" t="s">
        <v>35</v>
      </c>
      <c r="F63">
        <v>49088</v>
      </c>
      <c r="G63">
        <v>98180</v>
      </c>
      <c r="H63">
        <v>1728</v>
      </c>
      <c r="I63" t="str">
        <f t="shared" si="1"/>
        <v/>
      </c>
      <c r="K63">
        <f t="shared" si="2"/>
        <v>825</v>
      </c>
      <c r="L63" s="55" t="s">
        <v>342</v>
      </c>
      <c r="M63" s="56">
        <v>386716</v>
      </c>
      <c r="N63" s="56">
        <v>386716</v>
      </c>
      <c r="O63" s="57">
        <v>386716</v>
      </c>
      <c r="P63" t="str">
        <f t="shared" si="3"/>
        <v/>
      </c>
    </row>
    <row r="64" spans="3:16">
      <c r="C64" t="str">
        <f t="shared" si="0"/>
        <v/>
      </c>
      <c r="D64">
        <v>664</v>
      </c>
      <c r="E64" t="s">
        <v>383</v>
      </c>
      <c r="F64">
        <v>19452</v>
      </c>
      <c r="G64">
        <v>19452</v>
      </c>
      <c r="H64">
        <v>664</v>
      </c>
      <c r="I64" t="str">
        <f t="shared" si="1"/>
        <v/>
      </c>
      <c r="K64">
        <f t="shared" si="2"/>
        <v>820</v>
      </c>
      <c r="L64" s="55" t="s">
        <v>131</v>
      </c>
      <c r="M64" s="56">
        <v>384372</v>
      </c>
      <c r="N64" s="56">
        <v>384372</v>
      </c>
      <c r="O64" s="57">
        <v>384372</v>
      </c>
      <c r="P64" t="str">
        <f t="shared" si="3"/>
        <v/>
      </c>
    </row>
    <row r="65" spans="3:16">
      <c r="C65" t="str">
        <f t="shared" si="0"/>
        <v/>
      </c>
      <c r="D65">
        <v>1754</v>
      </c>
      <c r="E65" t="s">
        <v>384</v>
      </c>
      <c r="F65">
        <v>5708</v>
      </c>
      <c r="G65">
        <v>5708</v>
      </c>
      <c r="H65">
        <v>1754</v>
      </c>
      <c r="I65" t="str">
        <f t="shared" si="1"/>
        <v/>
      </c>
      <c r="K65">
        <f t="shared" si="2"/>
        <v>707</v>
      </c>
      <c r="L65" s="55" t="s">
        <v>40</v>
      </c>
      <c r="M65" s="56">
        <v>331404</v>
      </c>
      <c r="N65" s="56">
        <v>331404</v>
      </c>
      <c r="O65" s="57">
        <v>331404</v>
      </c>
      <c r="P65" t="str">
        <f t="shared" si="3"/>
        <v/>
      </c>
    </row>
    <row r="66" spans="3:16">
      <c r="C66" t="str">
        <f t="shared" si="0"/>
        <v/>
      </c>
      <c r="D66">
        <v>1856</v>
      </c>
      <c r="E66" t="s">
        <v>385</v>
      </c>
      <c r="F66">
        <v>48332</v>
      </c>
      <c r="G66">
        <v>48332</v>
      </c>
      <c r="H66">
        <v>1856</v>
      </c>
      <c r="I66" t="str">
        <f t="shared" si="1"/>
        <v/>
      </c>
      <c r="K66">
        <f t="shared" si="2"/>
        <v>2907</v>
      </c>
      <c r="L66" s="55" t="s">
        <v>394</v>
      </c>
      <c r="M66" s="56">
        <v>302812</v>
      </c>
      <c r="N66" s="56">
        <v>302812</v>
      </c>
      <c r="O66" s="57">
        <v>302812</v>
      </c>
      <c r="P66" t="str">
        <f t="shared" si="3"/>
        <v/>
      </c>
    </row>
    <row r="67" spans="3:16">
      <c r="C67" t="str">
        <f t="shared" ref="C67:C130" si="4">IF(D67&lt;550, "yes", "")</f>
        <v/>
      </c>
      <c r="D67">
        <v>867</v>
      </c>
      <c r="E67" t="s">
        <v>386</v>
      </c>
      <c r="F67">
        <v>5644</v>
      </c>
      <c r="G67">
        <v>5644</v>
      </c>
      <c r="H67">
        <v>867</v>
      </c>
      <c r="I67" t="str">
        <f t="shared" ref="I67:I130" si="5">IF($B$2-F67&gt;0, "", "yes")</f>
        <v/>
      </c>
      <c r="K67">
        <f t="shared" ref="K67:K130" si="6">VLOOKUP(L67, $E$2:$H$165, 4, )</f>
        <v>4577</v>
      </c>
      <c r="L67" s="55" t="s">
        <v>390</v>
      </c>
      <c r="M67" s="56">
        <v>268180</v>
      </c>
      <c r="N67" s="56">
        <v>268180</v>
      </c>
      <c r="O67" s="57">
        <v>268180</v>
      </c>
      <c r="P67" t="str">
        <f t="shared" ref="P67:P130" si="7">IF(K67&lt;550, "no", "")</f>
        <v/>
      </c>
    </row>
    <row r="68" spans="3:16">
      <c r="C68" t="str">
        <f t="shared" si="4"/>
        <v/>
      </c>
      <c r="D68">
        <v>794</v>
      </c>
      <c r="E68" t="s">
        <v>387</v>
      </c>
      <c r="F68">
        <v>41352</v>
      </c>
      <c r="G68">
        <v>41352</v>
      </c>
      <c r="H68">
        <v>794</v>
      </c>
      <c r="I68" t="str">
        <f t="shared" si="5"/>
        <v/>
      </c>
      <c r="K68">
        <f t="shared" si="6"/>
        <v>571</v>
      </c>
      <c r="L68" s="55" t="s">
        <v>39</v>
      </c>
      <c r="M68" s="56">
        <v>267656</v>
      </c>
      <c r="N68" s="56">
        <v>267656</v>
      </c>
      <c r="O68" s="57">
        <v>267656</v>
      </c>
      <c r="P68" t="str">
        <f t="shared" si="7"/>
        <v/>
      </c>
    </row>
    <row r="69" spans="3:16">
      <c r="C69" t="str">
        <f t="shared" si="4"/>
        <v/>
      </c>
      <c r="D69">
        <v>1169</v>
      </c>
      <c r="E69" t="s">
        <v>388</v>
      </c>
      <c r="F69">
        <v>7608</v>
      </c>
      <c r="G69">
        <v>7608</v>
      </c>
      <c r="H69">
        <v>1169</v>
      </c>
      <c r="I69" t="str">
        <f t="shared" si="5"/>
        <v/>
      </c>
      <c r="K69">
        <f t="shared" si="6"/>
        <v>1188</v>
      </c>
      <c r="L69" s="55" t="s">
        <v>91</v>
      </c>
      <c r="M69" s="56">
        <v>262056</v>
      </c>
      <c r="N69" s="56">
        <v>262056</v>
      </c>
      <c r="O69" s="57">
        <v>262056</v>
      </c>
      <c r="P69" t="str">
        <f t="shared" si="7"/>
        <v/>
      </c>
    </row>
    <row r="70" spans="3:16">
      <c r="C70" t="str">
        <f t="shared" si="4"/>
        <v/>
      </c>
      <c r="D70">
        <v>1041</v>
      </c>
      <c r="E70" t="s">
        <v>389</v>
      </c>
      <c r="F70">
        <v>54216</v>
      </c>
      <c r="G70">
        <v>54216</v>
      </c>
      <c r="H70">
        <v>1041</v>
      </c>
      <c r="I70" t="str">
        <f t="shared" si="5"/>
        <v/>
      </c>
      <c r="K70">
        <f t="shared" si="6"/>
        <v>1127</v>
      </c>
      <c r="L70" s="55" t="s">
        <v>101</v>
      </c>
      <c r="M70" s="56">
        <v>256136</v>
      </c>
      <c r="N70" s="56">
        <v>256136</v>
      </c>
      <c r="O70" s="57">
        <v>256136</v>
      </c>
      <c r="P70" t="str">
        <f t="shared" si="7"/>
        <v/>
      </c>
    </row>
    <row r="71" spans="3:16">
      <c r="C71" t="str">
        <f t="shared" si="4"/>
        <v/>
      </c>
      <c r="D71">
        <v>4577</v>
      </c>
      <c r="E71" t="s">
        <v>390</v>
      </c>
      <c r="F71">
        <v>268180</v>
      </c>
      <c r="G71">
        <v>268180</v>
      </c>
      <c r="H71">
        <v>4577</v>
      </c>
      <c r="I71" t="str">
        <f t="shared" si="5"/>
        <v/>
      </c>
      <c r="K71">
        <f t="shared" si="6"/>
        <v>1039</v>
      </c>
      <c r="L71" s="55" t="s">
        <v>118</v>
      </c>
      <c r="M71" s="56">
        <v>243512</v>
      </c>
      <c r="N71" s="56">
        <v>243512</v>
      </c>
      <c r="O71" s="57">
        <v>243512</v>
      </c>
      <c r="P71" t="str">
        <f t="shared" si="7"/>
        <v/>
      </c>
    </row>
    <row r="72" spans="3:16">
      <c r="C72" t="str">
        <f t="shared" si="4"/>
        <v/>
      </c>
      <c r="D72">
        <v>661</v>
      </c>
      <c r="E72" t="s">
        <v>391</v>
      </c>
      <c r="F72">
        <v>4300</v>
      </c>
      <c r="G72">
        <v>4300</v>
      </c>
      <c r="H72">
        <v>661</v>
      </c>
      <c r="I72" t="str">
        <f t="shared" si="5"/>
        <v/>
      </c>
      <c r="K72">
        <f t="shared" si="6"/>
        <v>944</v>
      </c>
      <c r="L72" s="55" t="s">
        <v>107</v>
      </c>
      <c r="M72" s="56">
        <v>214544</v>
      </c>
      <c r="N72" s="56">
        <v>214544</v>
      </c>
      <c r="O72" s="57">
        <v>214544</v>
      </c>
      <c r="P72" t="str">
        <f t="shared" si="7"/>
        <v/>
      </c>
    </row>
    <row r="73" spans="3:16">
      <c r="C73" t="str">
        <f t="shared" si="4"/>
        <v/>
      </c>
      <c r="D73">
        <v>1466</v>
      </c>
      <c r="E73" t="s">
        <v>392</v>
      </c>
      <c r="F73">
        <v>76352</v>
      </c>
      <c r="G73">
        <v>76352</v>
      </c>
      <c r="H73">
        <v>1466</v>
      </c>
      <c r="I73" t="str">
        <f t="shared" si="5"/>
        <v/>
      </c>
      <c r="K73">
        <f t="shared" si="6"/>
        <v>913</v>
      </c>
      <c r="L73" s="55" t="s">
        <v>119</v>
      </c>
      <c r="M73" s="56">
        <v>213984</v>
      </c>
      <c r="N73" s="56">
        <v>213984</v>
      </c>
      <c r="O73" s="57">
        <v>213984</v>
      </c>
      <c r="P73" t="str">
        <f t="shared" si="7"/>
        <v/>
      </c>
    </row>
    <row r="74" spans="3:16">
      <c r="C74" t="str">
        <f t="shared" si="4"/>
        <v/>
      </c>
      <c r="D74">
        <v>2617</v>
      </c>
      <c r="E74" t="s">
        <v>393</v>
      </c>
      <c r="F74" s="8">
        <v>34072</v>
      </c>
      <c r="G74" s="8">
        <v>34072</v>
      </c>
      <c r="H74">
        <v>2617</v>
      </c>
      <c r="I74" t="str">
        <f t="shared" si="5"/>
        <v/>
      </c>
      <c r="K74">
        <f t="shared" si="6"/>
        <v>1725</v>
      </c>
      <c r="L74" s="55" t="s">
        <v>404</v>
      </c>
      <c r="M74" s="56">
        <v>202148</v>
      </c>
      <c r="N74" s="56">
        <v>202148</v>
      </c>
      <c r="O74" s="57">
        <v>202148</v>
      </c>
      <c r="P74" t="str">
        <f t="shared" si="7"/>
        <v/>
      </c>
    </row>
    <row r="75" spans="3:16">
      <c r="C75" t="str">
        <f t="shared" si="4"/>
        <v/>
      </c>
      <c r="D75">
        <v>2907</v>
      </c>
      <c r="E75" t="s">
        <v>394</v>
      </c>
      <c r="F75" s="8">
        <v>302812</v>
      </c>
      <c r="G75" s="8">
        <v>302812</v>
      </c>
      <c r="H75">
        <v>2907</v>
      </c>
      <c r="I75" t="str">
        <f t="shared" si="5"/>
        <v/>
      </c>
      <c r="K75">
        <f t="shared" si="6"/>
        <v>1651</v>
      </c>
      <c r="L75" s="55" t="s">
        <v>401</v>
      </c>
      <c r="M75" s="56">
        <v>193476</v>
      </c>
      <c r="N75" s="56">
        <v>193476</v>
      </c>
      <c r="O75" s="57">
        <v>193476</v>
      </c>
      <c r="P75" t="str">
        <f t="shared" si="7"/>
        <v/>
      </c>
    </row>
    <row r="76" spans="3:16">
      <c r="C76" t="str">
        <f t="shared" si="4"/>
        <v/>
      </c>
      <c r="D76">
        <v>884</v>
      </c>
      <c r="E76" t="s">
        <v>395</v>
      </c>
      <c r="F76" s="8">
        <v>51796</v>
      </c>
      <c r="G76" s="8">
        <v>51796</v>
      </c>
      <c r="H76">
        <v>884</v>
      </c>
      <c r="I76" t="str">
        <f t="shared" si="5"/>
        <v/>
      </c>
      <c r="K76">
        <f t="shared" si="6"/>
        <v>1637</v>
      </c>
      <c r="L76" s="55" t="s">
        <v>402</v>
      </c>
      <c r="M76" s="56">
        <v>191832</v>
      </c>
      <c r="N76" s="56">
        <v>191832</v>
      </c>
      <c r="O76" s="57">
        <v>191832</v>
      </c>
      <c r="P76" t="str">
        <f t="shared" si="7"/>
        <v/>
      </c>
    </row>
    <row r="77" spans="3:16">
      <c r="C77" t="str">
        <f t="shared" si="4"/>
        <v/>
      </c>
      <c r="D77">
        <v>890</v>
      </c>
      <c r="E77" t="s">
        <v>396</v>
      </c>
      <c r="F77" s="8">
        <v>52148</v>
      </c>
      <c r="G77" s="8">
        <v>52148</v>
      </c>
      <c r="H77">
        <v>890</v>
      </c>
      <c r="I77" t="str">
        <f t="shared" si="5"/>
        <v/>
      </c>
      <c r="K77">
        <f t="shared" si="6"/>
        <v>375</v>
      </c>
      <c r="L77" s="55" t="s">
        <v>112</v>
      </c>
      <c r="M77" s="56">
        <v>175780</v>
      </c>
      <c r="N77" s="56">
        <v>175780</v>
      </c>
      <c r="O77" s="57">
        <v>175780</v>
      </c>
      <c r="P77" t="str">
        <f t="shared" si="7"/>
        <v>no</v>
      </c>
    </row>
    <row r="78" spans="3:16">
      <c r="C78" t="str">
        <f t="shared" si="4"/>
        <v/>
      </c>
      <c r="D78">
        <v>1986</v>
      </c>
      <c r="E78" t="s">
        <v>397</v>
      </c>
      <c r="F78" s="8">
        <v>56</v>
      </c>
      <c r="G78" s="8">
        <v>224</v>
      </c>
      <c r="H78">
        <v>1986</v>
      </c>
      <c r="I78" t="str">
        <f t="shared" si="5"/>
        <v/>
      </c>
      <c r="K78">
        <f t="shared" si="6"/>
        <v>1392</v>
      </c>
      <c r="L78" s="55" t="s">
        <v>86</v>
      </c>
      <c r="M78" s="56">
        <v>153528</v>
      </c>
      <c r="N78" s="56">
        <v>153528</v>
      </c>
      <c r="O78" s="57">
        <v>153528</v>
      </c>
      <c r="P78" t="str">
        <f t="shared" si="7"/>
        <v/>
      </c>
    </row>
    <row r="79" spans="3:16">
      <c r="C79" t="str">
        <f t="shared" si="4"/>
        <v/>
      </c>
      <c r="D79">
        <v>825</v>
      </c>
      <c r="E79" t="s">
        <v>398</v>
      </c>
      <c r="F79" s="8">
        <v>48336</v>
      </c>
      <c r="G79" s="8">
        <v>48336</v>
      </c>
      <c r="H79">
        <v>825</v>
      </c>
      <c r="I79" t="str">
        <f t="shared" si="5"/>
        <v/>
      </c>
      <c r="K79">
        <f t="shared" si="6"/>
        <v>1177</v>
      </c>
      <c r="L79" s="55" t="s">
        <v>405</v>
      </c>
      <c r="M79" s="56">
        <v>137928</v>
      </c>
      <c r="N79" s="56">
        <v>137928</v>
      </c>
      <c r="O79" s="57">
        <v>137928</v>
      </c>
      <c r="P79" t="str">
        <f t="shared" si="7"/>
        <v/>
      </c>
    </row>
    <row r="80" spans="3:16">
      <c r="C80" t="str">
        <f t="shared" si="4"/>
        <v>yes</v>
      </c>
      <c r="D80">
        <v>476</v>
      </c>
      <c r="E80" t="s">
        <v>399</v>
      </c>
      <c r="F80" s="8">
        <v>27888</v>
      </c>
      <c r="G80" s="8">
        <v>27888</v>
      </c>
      <c r="H80">
        <v>476</v>
      </c>
      <c r="I80" t="str">
        <f t="shared" si="5"/>
        <v/>
      </c>
      <c r="K80">
        <f t="shared" si="6"/>
        <v>546</v>
      </c>
      <c r="L80" s="55" t="s">
        <v>32</v>
      </c>
      <c r="M80" s="56">
        <v>120440</v>
      </c>
      <c r="N80" s="56">
        <v>120440</v>
      </c>
      <c r="O80" s="57">
        <v>120440</v>
      </c>
      <c r="P80" t="str">
        <f t="shared" si="7"/>
        <v>no</v>
      </c>
    </row>
    <row r="81" spans="3:16" ht="16" thickBot="1">
      <c r="C81" t="str">
        <f t="shared" si="4"/>
        <v/>
      </c>
      <c r="D81">
        <v>889</v>
      </c>
      <c r="E81" t="s">
        <v>400</v>
      </c>
      <c r="F81" s="8">
        <v>104176</v>
      </c>
      <c r="G81" s="8">
        <v>104176</v>
      </c>
      <c r="H81">
        <v>889</v>
      </c>
      <c r="I81" t="str">
        <f t="shared" si="5"/>
        <v/>
      </c>
      <c r="K81">
        <f t="shared" si="6"/>
        <v>889</v>
      </c>
      <c r="L81" s="58" t="s">
        <v>400</v>
      </c>
      <c r="M81" s="59">
        <v>104176</v>
      </c>
      <c r="N81" s="59">
        <v>104176</v>
      </c>
      <c r="O81" s="60">
        <v>104176</v>
      </c>
      <c r="P81" t="str">
        <f t="shared" si="7"/>
        <v/>
      </c>
    </row>
    <row r="82" spans="3:16">
      <c r="C82" t="str">
        <f t="shared" si="4"/>
        <v/>
      </c>
      <c r="D82">
        <v>1651</v>
      </c>
      <c r="E82" t="s">
        <v>401</v>
      </c>
      <c r="F82" s="8">
        <v>193476</v>
      </c>
      <c r="G82" s="8">
        <v>193476</v>
      </c>
      <c r="H82">
        <v>1651</v>
      </c>
      <c r="I82" t="str">
        <f t="shared" si="5"/>
        <v/>
      </c>
      <c r="K82">
        <f t="shared" si="6"/>
        <v>1728</v>
      </c>
      <c r="L82" s="52" t="s">
        <v>35</v>
      </c>
      <c r="M82" s="53">
        <v>49088</v>
      </c>
      <c r="N82" s="53">
        <v>98180</v>
      </c>
      <c r="O82" s="54">
        <v>98180</v>
      </c>
      <c r="P82" t="str">
        <f t="shared" si="7"/>
        <v/>
      </c>
    </row>
    <row r="83" spans="3:16">
      <c r="C83" t="str">
        <f t="shared" si="4"/>
        <v/>
      </c>
      <c r="D83">
        <v>1637</v>
      </c>
      <c r="E83" t="s">
        <v>402</v>
      </c>
      <c r="F83">
        <v>191832</v>
      </c>
      <c r="G83">
        <v>191832</v>
      </c>
      <c r="H83">
        <v>1637</v>
      </c>
      <c r="I83" t="str">
        <f t="shared" si="5"/>
        <v/>
      </c>
      <c r="K83">
        <f t="shared" si="6"/>
        <v>727</v>
      </c>
      <c r="L83" s="55" t="s">
        <v>403</v>
      </c>
      <c r="M83" s="56">
        <v>85192</v>
      </c>
      <c r="N83" s="56">
        <v>85192</v>
      </c>
      <c r="O83" s="57">
        <v>85192</v>
      </c>
      <c r="P83" t="str">
        <f t="shared" si="7"/>
        <v/>
      </c>
    </row>
    <row r="84" spans="3:16">
      <c r="C84" t="str">
        <f t="shared" si="4"/>
        <v/>
      </c>
      <c r="D84">
        <v>727</v>
      </c>
      <c r="E84" t="s">
        <v>403</v>
      </c>
      <c r="F84">
        <v>85192</v>
      </c>
      <c r="G84">
        <v>85192</v>
      </c>
      <c r="H84">
        <v>727</v>
      </c>
      <c r="I84" t="str">
        <f t="shared" si="5"/>
        <v/>
      </c>
      <c r="K84">
        <f t="shared" si="6"/>
        <v>1466</v>
      </c>
      <c r="L84" s="55" t="s">
        <v>392</v>
      </c>
      <c r="M84" s="56">
        <v>76352</v>
      </c>
      <c r="N84" s="56">
        <v>76352</v>
      </c>
      <c r="O84" s="57">
        <v>76352</v>
      </c>
      <c r="P84" t="str">
        <f t="shared" si="7"/>
        <v/>
      </c>
    </row>
    <row r="85" spans="3:16">
      <c r="C85" t="str">
        <f t="shared" si="4"/>
        <v/>
      </c>
      <c r="D85">
        <v>1725</v>
      </c>
      <c r="E85" t="s">
        <v>404</v>
      </c>
      <c r="F85" s="8">
        <v>202148</v>
      </c>
      <c r="G85" s="8">
        <v>202148</v>
      </c>
      <c r="H85">
        <v>1725</v>
      </c>
      <c r="I85" t="str">
        <f t="shared" si="5"/>
        <v/>
      </c>
      <c r="K85">
        <f t="shared" si="6"/>
        <v>1041</v>
      </c>
      <c r="L85" s="55" t="s">
        <v>389</v>
      </c>
      <c r="M85" s="56">
        <v>54216</v>
      </c>
      <c r="N85" s="56">
        <v>54216</v>
      </c>
      <c r="O85" s="57">
        <v>54216</v>
      </c>
      <c r="P85" t="str">
        <f t="shared" si="7"/>
        <v/>
      </c>
    </row>
    <row r="86" spans="3:16">
      <c r="C86" t="str">
        <f t="shared" si="4"/>
        <v/>
      </c>
      <c r="D86">
        <v>1177</v>
      </c>
      <c r="E86" t="s">
        <v>405</v>
      </c>
      <c r="F86" s="8">
        <v>137928</v>
      </c>
      <c r="G86" s="8">
        <v>137928</v>
      </c>
      <c r="H86">
        <v>1177</v>
      </c>
      <c r="I86" t="str">
        <f t="shared" si="5"/>
        <v/>
      </c>
      <c r="K86">
        <f t="shared" si="6"/>
        <v>890</v>
      </c>
      <c r="L86" s="55" t="s">
        <v>396</v>
      </c>
      <c r="M86" s="56">
        <v>52148</v>
      </c>
      <c r="N86" s="56">
        <v>52148</v>
      </c>
      <c r="O86" s="57">
        <v>52148</v>
      </c>
      <c r="P86" t="str">
        <f t="shared" si="7"/>
        <v/>
      </c>
    </row>
    <row r="87" spans="3:16">
      <c r="C87" t="str">
        <f t="shared" si="4"/>
        <v/>
      </c>
      <c r="D87">
        <v>945</v>
      </c>
      <c r="E87" t="s">
        <v>341</v>
      </c>
      <c r="F87">
        <v>442968</v>
      </c>
      <c r="G87">
        <v>442968</v>
      </c>
      <c r="H87">
        <v>945</v>
      </c>
      <c r="I87" t="str">
        <f t="shared" si="5"/>
        <v/>
      </c>
      <c r="K87">
        <f t="shared" si="6"/>
        <v>884</v>
      </c>
      <c r="L87" s="55" t="s">
        <v>395</v>
      </c>
      <c r="M87" s="56">
        <v>51796</v>
      </c>
      <c r="N87" s="56">
        <v>51796</v>
      </c>
      <c r="O87" s="57">
        <v>51796</v>
      </c>
      <c r="P87" t="str">
        <f t="shared" si="7"/>
        <v/>
      </c>
    </row>
    <row r="88" spans="3:16">
      <c r="C88" t="str">
        <f t="shared" si="4"/>
        <v/>
      </c>
      <c r="D88">
        <v>825</v>
      </c>
      <c r="E88" t="s">
        <v>342</v>
      </c>
      <c r="F88">
        <v>386716</v>
      </c>
      <c r="G88">
        <v>386716</v>
      </c>
      <c r="H88">
        <v>825</v>
      </c>
      <c r="I88" t="str">
        <f t="shared" si="5"/>
        <v/>
      </c>
      <c r="K88">
        <f t="shared" si="6"/>
        <v>878</v>
      </c>
      <c r="L88" s="55" t="s">
        <v>97</v>
      </c>
      <c r="M88" s="56">
        <v>24940</v>
      </c>
      <c r="N88" s="56">
        <v>49884</v>
      </c>
      <c r="O88" s="57">
        <v>49884</v>
      </c>
      <c r="P88" t="str">
        <f t="shared" si="7"/>
        <v/>
      </c>
    </row>
    <row r="89" spans="3:16">
      <c r="C89" t="str">
        <f t="shared" si="4"/>
        <v/>
      </c>
      <c r="D89">
        <v>995</v>
      </c>
      <c r="E89" t="s">
        <v>31</v>
      </c>
      <c r="F89" s="8">
        <v>466404</v>
      </c>
      <c r="G89" s="8">
        <v>466404</v>
      </c>
      <c r="H89">
        <v>995</v>
      </c>
      <c r="I89" t="str">
        <f t="shared" si="5"/>
        <v/>
      </c>
      <c r="K89">
        <f t="shared" si="6"/>
        <v>825</v>
      </c>
      <c r="L89" s="55" t="s">
        <v>398</v>
      </c>
      <c r="M89" s="56">
        <v>48336</v>
      </c>
      <c r="N89" s="56">
        <v>48336</v>
      </c>
      <c r="O89" s="57">
        <v>48336</v>
      </c>
      <c r="P89" t="str">
        <f t="shared" si="7"/>
        <v/>
      </c>
    </row>
    <row r="90" spans="3:16">
      <c r="C90" t="str">
        <f t="shared" si="4"/>
        <v>yes</v>
      </c>
      <c r="D90">
        <v>375</v>
      </c>
      <c r="E90" t="s">
        <v>112</v>
      </c>
      <c r="F90" s="8">
        <v>175780</v>
      </c>
      <c r="G90" s="8">
        <v>175780</v>
      </c>
      <c r="H90">
        <v>375</v>
      </c>
      <c r="I90" t="str">
        <f t="shared" si="5"/>
        <v/>
      </c>
      <c r="K90">
        <f t="shared" si="6"/>
        <v>1856</v>
      </c>
      <c r="L90" s="55" t="s">
        <v>385</v>
      </c>
      <c r="M90" s="56">
        <v>48332</v>
      </c>
      <c r="N90" s="56">
        <v>48332</v>
      </c>
      <c r="O90" s="57">
        <v>48332</v>
      </c>
      <c r="P90" t="str">
        <f t="shared" si="7"/>
        <v/>
      </c>
    </row>
    <row r="91" spans="3:16">
      <c r="C91" t="str">
        <f t="shared" si="4"/>
        <v/>
      </c>
      <c r="D91">
        <v>1039</v>
      </c>
      <c r="E91" t="s">
        <v>118</v>
      </c>
      <c r="F91">
        <v>243512</v>
      </c>
      <c r="G91">
        <v>243512</v>
      </c>
      <c r="H91">
        <v>1039</v>
      </c>
      <c r="I91" t="str">
        <f t="shared" si="5"/>
        <v/>
      </c>
      <c r="K91">
        <f t="shared" si="6"/>
        <v>794</v>
      </c>
      <c r="L91" s="55" t="s">
        <v>387</v>
      </c>
      <c r="M91" s="56">
        <v>41352</v>
      </c>
      <c r="N91" s="56">
        <v>41352</v>
      </c>
      <c r="O91" s="57">
        <v>41352</v>
      </c>
      <c r="P91" t="str">
        <f t="shared" si="7"/>
        <v/>
      </c>
    </row>
    <row r="92" spans="3:16">
      <c r="C92" t="str">
        <f t="shared" si="4"/>
        <v/>
      </c>
      <c r="D92">
        <v>913</v>
      </c>
      <c r="E92" t="s">
        <v>119</v>
      </c>
      <c r="F92">
        <v>213984</v>
      </c>
      <c r="G92">
        <v>213984</v>
      </c>
      <c r="H92">
        <v>913</v>
      </c>
      <c r="I92" t="str">
        <f t="shared" si="5"/>
        <v/>
      </c>
      <c r="K92">
        <f t="shared" si="6"/>
        <v>1417</v>
      </c>
      <c r="L92" s="55" t="s">
        <v>48</v>
      </c>
      <c r="M92" s="56">
        <v>20124</v>
      </c>
      <c r="N92" s="56">
        <v>40252</v>
      </c>
      <c r="O92" s="57">
        <v>40252</v>
      </c>
      <c r="P92" t="str">
        <f t="shared" si="7"/>
        <v/>
      </c>
    </row>
    <row r="93" spans="3:16">
      <c r="C93" t="str">
        <f t="shared" si="4"/>
        <v/>
      </c>
      <c r="D93">
        <v>2243</v>
      </c>
      <c r="E93" t="s">
        <v>125</v>
      </c>
      <c r="F93">
        <v>1051404</v>
      </c>
      <c r="G93">
        <v>1051404</v>
      </c>
      <c r="H93">
        <v>2243</v>
      </c>
      <c r="I93" t="str">
        <f t="shared" si="5"/>
        <v/>
      </c>
      <c r="K93">
        <f t="shared" si="6"/>
        <v>2617</v>
      </c>
      <c r="L93" s="55" t="s">
        <v>393</v>
      </c>
      <c r="M93" s="56">
        <v>34072</v>
      </c>
      <c r="N93" s="56">
        <v>34072</v>
      </c>
      <c r="O93" s="57">
        <v>34072</v>
      </c>
      <c r="P93" t="str">
        <f t="shared" si="7"/>
        <v/>
      </c>
    </row>
    <row r="94" spans="3:16">
      <c r="C94" t="str">
        <f t="shared" si="4"/>
        <v/>
      </c>
      <c r="D94">
        <v>1854</v>
      </c>
      <c r="E94" t="s">
        <v>126</v>
      </c>
      <c r="F94">
        <v>869060</v>
      </c>
      <c r="G94">
        <v>869060</v>
      </c>
      <c r="H94">
        <v>1854</v>
      </c>
      <c r="I94" t="str">
        <f t="shared" si="5"/>
        <v/>
      </c>
      <c r="K94">
        <f t="shared" si="6"/>
        <v>476</v>
      </c>
      <c r="L94" s="55" t="s">
        <v>399</v>
      </c>
      <c r="M94" s="56">
        <v>27888</v>
      </c>
      <c r="N94" s="56">
        <v>27888</v>
      </c>
      <c r="O94" s="57">
        <v>27888</v>
      </c>
      <c r="P94" t="str">
        <f t="shared" si="7"/>
        <v>no</v>
      </c>
    </row>
    <row r="95" spans="3:16">
      <c r="C95" t="str">
        <f t="shared" si="4"/>
        <v/>
      </c>
      <c r="D95">
        <v>912</v>
      </c>
      <c r="E95" t="s">
        <v>130</v>
      </c>
      <c r="F95">
        <v>427500</v>
      </c>
      <c r="G95">
        <v>427500</v>
      </c>
      <c r="H95">
        <v>912</v>
      </c>
      <c r="I95" t="str">
        <f t="shared" si="5"/>
        <v/>
      </c>
      <c r="K95">
        <f t="shared" si="6"/>
        <v>1846</v>
      </c>
      <c r="L95" s="55" t="s">
        <v>121</v>
      </c>
      <c r="M95" s="56">
        <v>13108</v>
      </c>
      <c r="N95" s="56">
        <v>26220</v>
      </c>
      <c r="O95" s="57">
        <v>26220</v>
      </c>
      <c r="P95" t="str">
        <f t="shared" si="7"/>
        <v/>
      </c>
    </row>
    <row r="96" spans="3:16">
      <c r="C96" t="str">
        <f t="shared" si="4"/>
        <v/>
      </c>
      <c r="D96">
        <v>820</v>
      </c>
      <c r="E96" t="s">
        <v>131</v>
      </c>
      <c r="F96">
        <v>384372</v>
      </c>
      <c r="G96">
        <v>384372</v>
      </c>
      <c r="H96">
        <v>820</v>
      </c>
      <c r="I96" t="str">
        <f t="shared" si="5"/>
        <v/>
      </c>
      <c r="K96">
        <f t="shared" si="6"/>
        <v>782</v>
      </c>
      <c r="L96" s="55" t="s">
        <v>85</v>
      </c>
      <c r="M96" s="56">
        <v>11104</v>
      </c>
      <c r="N96" s="56">
        <v>22212</v>
      </c>
      <c r="O96" s="57">
        <v>22212</v>
      </c>
      <c r="P96" t="str">
        <f t="shared" si="7"/>
        <v/>
      </c>
    </row>
    <row r="97" spans="3:16">
      <c r="C97" t="str">
        <f t="shared" si="4"/>
        <v/>
      </c>
      <c r="D97">
        <v>571</v>
      </c>
      <c r="E97" t="s">
        <v>39</v>
      </c>
      <c r="F97">
        <v>267656</v>
      </c>
      <c r="G97">
        <v>267656</v>
      </c>
      <c r="H97">
        <v>571</v>
      </c>
      <c r="I97" t="str">
        <f t="shared" si="5"/>
        <v/>
      </c>
      <c r="K97">
        <f t="shared" si="6"/>
        <v>712</v>
      </c>
      <c r="L97" s="55" t="s">
        <v>94</v>
      </c>
      <c r="M97" s="56">
        <v>10112</v>
      </c>
      <c r="N97" s="56">
        <v>20224</v>
      </c>
      <c r="O97" s="57">
        <v>20224</v>
      </c>
      <c r="P97" t="str">
        <f t="shared" si="7"/>
        <v/>
      </c>
    </row>
    <row r="98" spans="3:16">
      <c r="C98" t="str">
        <f t="shared" si="4"/>
        <v/>
      </c>
      <c r="D98">
        <v>707</v>
      </c>
      <c r="E98" t="s">
        <v>40</v>
      </c>
      <c r="F98">
        <v>331404</v>
      </c>
      <c r="G98">
        <v>331404</v>
      </c>
      <c r="H98">
        <v>707</v>
      </c>
      <c r="I98" t="str">
        <f t="shared" si="5"/>
        <v/>
      </c>
      <c r="K98">
        <f t="shared" si="6"/>
        <v>664</v>
      </c>
      <c r="L98" s="55" t="s">
        <v>383</v>
      </c>
      <c r="M98" s="56">
        <v>19452</v>
      </c>
      <c r="N98" s="56">
        <v>19452</v>
      </c>
      <c r="O98" s="57">
        <v>19452</v>
      </c>
      <c r="P98" t="str">
        <f t="shared" si="7"/>
        <v/>
      </c>
    </row>
    <row r="99" spans="3:16">
      <c r="C99" t="str">
        <f t="shared" si="4"/>
        <v/>
      </c>
      <c r="D99">
        <v>3788</v>
      </c>
      <c r="E99" t="s">
        <v>45</v>
      </c>
      <c r="F99">
        <v>789164</v>
      </c>
      <c r="G99">
        <v>789164</v>
      </c>
      <c r="H99">
        <v>3788</v>
      </c>
      <c r="I99" t="str">
        <f t="shared" si="5"/>
        <v/>
      </c>
      <c r="K99">
        <f t="shared" si="6"/>
        <v>982</v>
      </c>
      <c r="L99" s="55" t="s">
        <v>380</v>
      </c>
      <c r="M99" s="56">
        <v>6972</v>
      </c>
      <c r="N99" s="56">
        <v>13948</v>
      </c>
      <c r="O99" s="57">
        <v>13948</v>
      </c>
      <c r="P99" t="str">
        <f t="shared" si="7"/>
        <v/>
      </c>
    </row>
    <row r="100" spans="3:16">
      <c r="C100" t="str">
        <f t="shared" si="4"/>
        <v/>
      </c>
      <c r="D100">
        <v>2985</v>
      </c>
      <c r="E100" t="s">
        <v>46</v>
      </c>
      <c r="F100">
        <v>4975000</v>
      </c>
      <c r="G100">
        <v>4975000</v>
      </c>
      <c r="H100">
        <v>2985</v>
      </c>
      <c r="I100" t="str">
        <f t="shared" si="5"/>
        <v/>
      </c>
      <c r="K100">
        <f t="shared" si="6"/>
        <v>954</v>
      </c>
      <c r="L100" s="55" t="s">
        <v>382</v>
      </c>
      <c r="M100" s="56">
        <v>6772</v>
      </c>
      <c r="N100" s="56">
        <v>13548</v>
      </c>
      <c r="O100" s="57">
        <v>13548</v>
      </c>
      <c r="P100" t="str">
        <f t="shared" si="7"/>
        <v/>
      </c>
    </row>
    <row r="101" spans="3:16" ht="16" thickBot="1">
      <c r="C101" t="str">
        <f t="shared" si="4"/>
        <v/>
      </c>
      <c r="D101">
        <v>2254</v>
      </c>
      <c r="E101" t="s">
        <v>49</v>
      </c>
      <c r="F101">
        <v>469580</v>
      </c>
      <c r="G101">
        <v>469580</v>
      </c>
      <c r="H101">
        <v>2254</v>
      </c>
      <c r="I101" t="str">
        <f t="shared" si="5"/>
        <v/>
      </c>
      <c r="K101">
        <f t="shared" si="6"/>
        <v>1506</v>
      </c>
      <c r="L101" s="58" t="s">
        <v>378</v>
      </c>
      <c r="M101" s="59">
        <v>5188</v>
      </c>
      <c r="N101" s="59">
        <v>10380</v>
      </c>
      <c r="O101" s="60">
        <v>10380</v>
      </c>
      <c r="P101" t="str">
        <f t="shared" si="7"/>
        <v/>
      </c>
    </row>
    <row r="102" spans="3:16">
      <c r="C102" t="str">
        <f t="shared" si="4"/>
        <v/>
      </c>
      <c r="D102">
        <v>1106</v>
      </c>
      <c r="E102" t="s">
        <v>50</v>
      </c>
      <c r="F102">
        <v>1843332</v>
      </c>
      <c r="G102">
        <v>1843332</v>
      </c>
      <c r="H102">
        <v>1106</v>
      </c>
      <c r="I102" t="str">
        <f t="shared" si="5"/>
        <v/>
      </c>
      <c r="K102">
        <f t="shared" si="6"/>
        <v>3894</v>
      </c>
      <c r="L102" s="52" t="s">
        <v>77</v>
      </c>
      <c r="M102" s="53">
        <v>2376</v>
      </c>
      <c r="N102" s="53">
        <v>9504</v>
      </c>
      <c r="O102" s="54">
        <v>9504</v>
      </c>
      <c r="P102" t="str">
        <f t="shared" si="7"/>
        <v/>
      </c>
    </row>
    <row r="103" spans="3:16">
      <c r="C103" t="str">
        <f t="shared" si="4"/>
        <v>yes</v>
      </c>
      <c r="D103">
        <v>283</v>
      </c>
      <c r="E103" t="s">
        <v>57</v>
      </c>
      <c r="F103" s="8">
        <v>8</v>
      </c>
      <c r="G103" s="8">
        <v>32</v>
      </c>
      <c r="H103">
        <v>283</v>
      </c>
      <c r="I103" t="str">
        <f t="shared" si="5"/>
        <v/>
      </c>
      <c r="K103">
        <f t="shared" si="6"/>
        <v>1169</v>
      </c>
      <c r="L103" s="55" t="s">
        <v>388</v>
      </c>
      <c r="M103" s="56">
        <v>7608</v>
      </c>
      <c r="N103" s="56">
        <v>7608</v>
      </c>
      <c r="O103" s="57">
        <v>7608</v>
      </c>
      <c r="P103" t="str">
        <f t="shared" si="7"/>
        <v/>
      </c>
    </row>
    <row r="104" spans="3:16">
      <c r="C104" t="str">
        <f t="shared" si="4"/>
        <v/>
      </c>
      <c r="D104">
        <v>1392</v>
      </c>
      <c r="E104" t="s">
        <v>86</v>
      </c>
      <c r="F104">
        <v>153528</v>
      </c>
      <c r="G104">
        <v>153528</v>
      </c>
      <c r="H104">
        <v>1392</v>
      </c>
      <c r="I104" t="str">
        <f t="shared" si="5"/>
        <v/>
      </c>
      <c r="K104">
        <f t="shared" si="6"/>
        <v>2993</v>
      </c>
      <c r="L104" s="55" t="s">
        <v>82</v>
      </c>
      <c r="M104" s="56">
        <v>1824</v>
      </c>
      <c r="N104" s="56">
        <v>7304</v>
      </c>
      <c r="O104" s="57">
        <v>7304</v>
      </c>
      <c r="P104" t="str">
        <f t="shared" si="7"/>
        <v/>
      </c>
    </row>
    <row r="105" spans="3:16">
      <c r="C105" t="str">
        <f t="shared" si="4"/>
        <v/>
      </c>
      <c r="D105">
        <v>1199</v>
      </c>
      <c r="E105" t="s">
        <v>87</v>
      </c>
      <c r="F105">
        <v>2115880</v>
      </c>
      <c r="G105">
        <v>2115880</v>
      </c>
      <c r="H105">
        <v>1199</v>
      </c>
      <c r="I105" t="str">
        <f t="shared" si="5"/>
        <v/>
      </c>
      <c r="K105">
        <f t="shared" si="6"/>
        <v>1001</v>
      </c>
      <c r="L105" s="55" t="s">
        <v>374</v>
      </c>
      <c r="M105" s="56">
        <v>3448</v>
      </c>
      <c r="N105" s="56">
        <v>6900</v>
      </c>
      <c r="O105" s="57">
        <v>6900</v>
      </c>
      <c r="P105" t="str">
        <f t="shared" si="7"/>
        <v/>
      </c>
    </row>
    <row r="106" spans="3:16">
      <c r="C106" t="str">
        <f t="shared" si="4"/>
        <v>yes</v>
      </c>
      <c r="D106">
        <v>546</v>
      </c>
      <c r="E106" t="s">
        <v>32</v>
      </c>
      <c r="F106">
        <v>120440</v>
      </c>
      <c r="G106">
        <v>120440</v>
      </c>
      <c r="H106">
        <v>546</v>
      </c>
      <c r="I106" t="str">
        <f t="shared" si="5"/>
        <v/>
      </c>
      <c r="K106">
        <f t="shared" si="6"/>
        <v>1754</v>
      </c>
      <c r="L106" s="55" t="s">
        <v>384</v>
      </c>
      <c r="M106" s="56">
        <v>5708</v>
      </c>
      <c r="N106" s="56">
        <v>5708</v>
      </c>
      <c r="O106" s="57">
        <v>5708</v>
      </c>
      <c r="P106" t="str">
        <f t="shared" si="7"/>
        <v/>
      </c>
    </row>
    <row r="107" spans="3:16">
      <c r="C107" t="str">
        <f t="shared" si="4"/>
        <v>yes</v>
      </c>
      <c r="D107">
        <v>491</v>
      </c>
      <c r="E107" t="s">
        <v>33</v>
      </c>
      <c r="F107">
        <v>1732940</v>
      </c>
      <c r="G107">
        <v>1732940</v>
      </c>
      <c r="H107">
        <v>491</v>
      </c>
      <c r="I107" t="str">
        <f t="shared" si="5"/>
        <v/>
      </c>
      <c r="K107">
        <f t="shared" si="6"/>
        <v>867</v>
      </c>
      <c r="L107" s="55" t="s">
        <v>386</v>
      </c>
      <c r="M107" s="56">
        <v>5644</v>
      </c>
      <c r="N107" s="56">
        <v>5644</v>
      </c>
      <c r="O107" s="57">
        <v>5644</v>
      </c>
      <c r="P107" t="str">
        <f t="shared" si="7"/>
        <v/>
      </c>
    </row>
    <row r="108" spans="3:16">
      <c r="C108" t="str">
        <f t="shared" si="4"/>
        <v/>
      </c>
      <c r="D108">
        <v>1188</v>
      </c>
      <c r="E108" t="s">
        <v>91</v>
      </c>
      <c r="F108">
        <v>262056</v>
      </c>
      <c r="G108">
        <v>262056</v>
      </c>
      <c r="H108">
        <v>1188</v>
      </c>
      <c r="I108" t="str">
        <f t="shared" si="5"/>
        <v/>
      </c>
      <c r="K108">
        <f t="shared" si="6"/>
        <v>1362</v>
      </c>
      <c r="L108" s="55" t="s">
        <v>368</v>
      </c>
      <c r="M108" s="56">
        <v>2344</v>
      </c>
      <c r="N108" s="56">
        <v>4692</v>
      </c>
      <c r="O108" s="57">
        <v>4692</v>
      </c>
      <c r="P108" t="str">
        <f t="shared" si="7"/>
        <v/>
      </c>
    </row>
    <row r="109" spans="3:16">
      <c r="C109" t="str">
        <f t="shared" si="4"/>
        <v/>
      </c>
      <c r="D109">
        <v>1625</v>
      </c>
      <c r="E109" s="9" t="s">
        <v>92</v>
      </c>
      <c r="F109">
        <v>5735292</v>
      </c>
      <c r="G109">
        <v>5735292</v>
      </c>
      <c r="H109">
        <v>1625</v>
      </c>
      <c r="I109" t="str">
        <f t="shared" si="5"/>
        <v/>
      </c>
      <c r="K109">
        <f t="shared" si="6"/>
        <v>661</v>
      </c>
      <c r="L109" s="55" t="s">
        <v>391</v>
      </c>
      <c r="M109" s="56">
        <v>4300</v>
      </c>
      <c r="N109" s="56">
        <v>4300</v>
      </c>
      <c r="O109" s="57">
        <v>4300</v>
      </c>
      <c r="P109" t="str">
        <f t="shared" si="7"/>
        <v/>
      </c>
    </row>
    <row r="110" spans="3:16">
      <c r="C110" t="str">
        <f t="shared" si="4"/>
        <v/>
      </c>
      <c r="D110">
        <v>908</v>
      </c>
      <c r="E110" t="s">
        <v>95</v>
      </c>
      <c r="F110">
        <v>3405000</v>
      </c>
      <c r="G110">
        <v>3405000</v>
      </c>
      <c r="H110">
        <v>908</v>
      </c>
      <c r="I110" t="str">
        <f t="shared" si="5"/>
        <v/>
      </c>
      <c r="K110">
        <f t="shared" si="6"/>
        <v>6943</v>
      </c>
      <c r="L110" s="55" t="s">
        <v>42</v>
      </c>
      <c r="M110" s="56">
        <v>1056</v>
      </c>
      <c r="N110" s="56">
        <v>4236</v>
      </c>
      <c r="O110" s="57">
        <v>4236</v>
      </c>
      <c r="P110" t="str">
        <f t="shared" si="7"/>
        <v/>
      </c>
    </row>
    <row r="111" spans="3:16">
      <c r="C111" t="str">
        <f t="shared" si="4"/>
        <v>yes</v>
      </c>
      <c r="D111">
        <v>523</v>
      </c>
      <c r="E111" t="s">
        <v>98</v>
      </c>
      <c r="F111">
        <v>1961248</v>
      </c>
      <c r="G111">
        <v>1961248</v>
      </c>
      <c r="H111">
        <v>523</v>
      </c>
      <c r="I111" t="str">
        <f t="shared" si="5"/>
        <v/>
      </c>
      <c r="K111">
        <f t="shared" si="6"/>
        <v>1182</v>
      </c>
      <c r="L111" s="55" t="s">
        <v>370</v>
      </c>
      <c r="M111" s="56">
        <v>2036</v>
      </c>
      <c r="N111" s="56">
        <v>4072</v>
      </c>
      <c r="O111" s="57">
        <v>4072</v>
      </c>
      <c r="P111" t="str">
        <f t="shared" si="7"/>
        <v/>
      </c>
    </row>
    <row r="112" spans="3:16">
      <c r="C112" t="str">
        <f t="shared" si="4"/>
        <v/>
      </c>
      <c r="D112">
        <v>2461</v>
      </c>
      <c r="E112" t="s">
        <v>99</v>
      </c>
      <c r="F112">
        <v>559316</v>
      </c>
      <c r="G112">
        <v>559316</v>
      </c>
      <c r="H112">
        <v>2461</v>
      </c>
      <c r="I112" t="str">
        <f t="shared" si="5"/>
        <v/>
      </c>
      <c r="K112">
        <f t="shared" si="6"/>
        <v>4401</v>
      </c>
      <c r="L112" s="55" t="s">
        <v>47</v>
      </c>
      <c r="M112" s="56">
        <v>1952</v>
      </c>
      <c r="N112" s="56">
        <v>3904</v>
      </c>
      <c r="O112" s="57">
        <v>3904</v>
      </c>
      <c r="P112" t="str">
        <f t="shared" si="7"/>
        <v/>
      </c>
    </row>
    <row r="113" spans="3:16">
      <c r="C113" t="str">
        <f t="shared" si="4"/>
        <v/>
      </c>
      <c r="D113">
        <v>2015</v>
      </c>
      <c r="E113" t="s">
        <v>100</v>
      </c>
      <c r="F113">
        <v>14654544</v>
      </c>
      <c r="G113">
        <v>14654544</v>
      </c>
      <c r="H113">
        <v>2015</v>
      </c>
      <c r="I113" t="str">
        <f t="shared" si="5"/>
        <v/>
      </c>
      <c r="K113">
        <f t="shared" si="6"/>
        <v>535</v>
      </c>
      <c r="L113" s="55" t="s">
        <v>376</v>
      </c>
      <c r="M113" s="56">
        <v>1840</v>
      </c>
      <c r="N113" s="56">
        <v>3684</v>
      </c>
      <c r="O113" s="57">
        <v>3684</v>
      </c>
      <c r="P113" t="str">
        <f t="shared" si="7"/>
        <v>no</v>
      </c>
    </row>
    <row r="114" spans="3:16">
      <c r="C114" t="str">
        <f t="shared" si="4"/>
        <v/>
      </c>
      <c r="D114">
        <v>1127</v>
      </c>
      <c r="E114" t="s">
        <v>101</v>
      </c>
      <c r="F114">
        <v>256136</v>
      </c>
      <c r="G114">
        <v>256136</v>
      </c>
      <c r="H114">
        <v>1127</v>
      </c>
      <c r="I114" t="str">
        <f t="shared" si="5"/>
        <v/>
      </c>
      <c r="K114">
        <f t="shared" si="6"/>
        <v>1582</v>
      </c>
      <c r="L114" s="55" t="s">
        <v>366</v>
      </c>
      <c r="M114" s="56">
        <v>1360</v>
      </c>
      <c r="N114" s="56">
        <v>2724</v>
      </c>
      <c r="O114" s="57">
        <v>2724</v>
      </c>
      <c r="P114" t="str">
        <f t="shared" si="7"/>
        <v/>
      </c>
    </row>
    <row r="115" spans="3:16">
      <c r="C115" t="str">
        <f t="shared" si="4"/>
        <v>yes</v>
      </c>
      <c r="D115">
        <v>369</v>
      </c>
      <c r="E115" t="s">
        <v>102</v>
      </c>
      <c r="F115">
        <v>2683636</v>
      </c>
      <c r="G115">
        <v>2683636</v>
      </c>
      <c r="H115">
        <v>369</v>
      </c>
      <c r="I115" t="str">
        <f t="shared" si="5"/>
        <v/>
      </c>
      <c r="K115">
        <f t="shared" si="6"/>
        <v>783</v>
      </c>
      <c r="L115" s="55" t="s">
        <v>372</v>
      </c>
      <c r="M115" s="56">
        <v>1348</v>
      </c>
      <c r="N115" s="56">
        <v>2696</v>
      </c>
      <c r="O115" s="57">
        <v>2696</v>
      </c>
      <c r="P115" t="str">
        <f t="shared" si="7"/>
        <v/>
      </c>
    </row>
    <row r="116" spans="3:16">
      <c r="C116" t="str">
        <f t="shared" si="4"/>
        <v/>
      </c>
      <c r="D116">
        <v>944</v>
      </c>
      <c r="E116" t="s">
        <v>107</v>
      </c>
      <c r="F116">
        <v>214544</v>
      </c>
      <c r="G116">
        <v>214544</v>
      </c>
      <c r="H116">
        <v>944</v>
      </c>
      <c r="I116" t="str">
        <f t="shared" si="5"/>
        <v/>
      </c>
      <c r="K116">
        <f t="shared" si="6"/>
        <v>2182</v>
      </c>
      <c r="L116" s="55" t="s">
        <v>65</v>
      </c>
      <c r="M116" s="56">
        <v>664</v>
      </c>
      <c r="N116" s="56">
        <v>2660</v>
      </c>
      <c r="O116" s="57">
        <v>2660</v>
      </c>
      <c r="P116" t="str">
        <f t="shared" si="7"/>
        <v/>
      </c>
    </row>
    <row r="117" spans="3:16">
      <c r="C117" t="str">
        <f t="shared" si="4"/>
        <v/>
      </c>
      <c r="D117">
        <v>3451</v>
      </c>
      <c r="E117" t="s">
        <v>108</v>
      </c>
      <c r="F117">
        <v>25098180</v>
      </c>
      <c r="G117">
        <v>25098180</v>
      </c>
      <c r="H117">
        <v>3451</v>
      </c>
      <c r="I117" t="str">
        <f t="shared" si="5"/>
        <v/>
      </c>
      <c r="K117">
        <f t="shared" si="6"/>
        <v>1688</v>
      </c>
      <c r="L117" s="55" t="s">
        <v>41</v>
      </c>
      <c r="M117" s="56">
        <v>512</v>
      </c>
      <c r="N117" s="56">
        <v>2060</v>
      </c>
      <c r="O117" s="57">
        <v>2060</v>
      </c>
      <c r="P117" t="str">
        <f t="shared" si="7"/>
        <v/>
      </c>
    </row>
    <row r="118" spans="3:16">
      <c r="C118" t="str">
        <f t="shared" si="4"/>
        <v/>
      </c>
      <c r="D118">
        <v>745</v>
      </c>
      <c r="E118" t="s">
        <v>115</v>
      </c>
      <c r="F118">
        <v>1596428</v>
      </c>
      <c r="G118">
        <v>798212</v>
      </c>
      <c r="H118">
        <v>745</v>
      </c>
      <c r="I118" t="str">
        <f t="shared" si="5"/>
        <v/>
      </c>
      <c r="K118">
        <f t="shared" si="6"/>
        <v>1523</v>
      </c>
      <c r="L118" s="55" t="s">
        <v>83</v>
      </c>
      <c r="M118" s="56">
        <v>464</v>
      </c>
      <c r="N118" s="56">
        <v>1856</v>
      </c>
      <c r="O118" s="57">
        <v>1856</v>
      </c>
      <c r="P118" t="str">
        <f t="shared" si="7"/>
        <v/>
      </c>
    </row>
    <row r="119" spans="3:16">
      <c r="C119" t="str">
        <f t="shared" si="4"/>
        <v/>
      </c>
      <c r="D119">
        <v>711</v>
      </c>
      <c r="E119" t="s">
        <v>116</v>
      </c>
      <c r="F119">
        <v>3047140</v>
      </c>
      <c r="G119">
        <v>1523568</v>
      </c>
      <c r="H119">
        <v>711</v>
      </c>
      <c r="I119" t="str">
        <f t="shared" si="5"/>
        <v/>
      </c>
      <c r="K119">
        <f t="shared" si="6"/>
        <v>985</v>
      </c>
      <c r="L119" s="55" t="s">
        <v>96</v>
      </c>
      <c r="M119" s="56">
        <v>872</v>
      </c>
      <c r="N119" s="56">
        <v>1748</v>
      </c>
      <c r="O119" s="57">
        <v>1748</v>
      </c>
      <c r="P119" t="str">
        <f t="shared" si="7"/>
        <v/>
      </c>
    </row>
    <row r="120" spans="3:16">
      <c r="C120" t="str">
        <f t="shared" si="4"/>
        <v/>
      </c>
      <c r="D120">
        <v>639</v>
      </c>
      <c r="E120" t="s">
        <v>117</v>
      </c>
      <c r="F120">
        <v>5477140</v>
      </c>
      <c r="G120">
        <v>2738568</v>
      </c>
      <c r="H120">
        <v>639</v>
      </c>
      <c r="I120" t="str">
        <f t="shared" si="5"/>
        <v/>
      </c>
      <c r="K120">
        <f t="shared" si="6"/>
        <v>1258</v>
      </c>
      <c r="L120" s="55" t="s">
        <v>43</v>
      </c>
      <c r="M120" s="56">
        <v>380</v>
      </c>
      <c r="N120" s="56">
        <v>1532</v>
      </c>
      <c r="O120" s="57">
        <v>1532</v>
      </c>
      <c r="P120" t="str">
        <f t="shared" si="7"/>
        <v/>
      </c>
    </row>
    <row r="121" spans="3:16">
      <c r="C121" t="str">
        <f t="shared" si="4"/>
        <v/>
      </c>
      <c r="D121">
        <v>1069</v>
      </c>
      <c r="E121" s="9" t="s">
        <v>36</v>
      </c>
      <c r="F121" s="8">
        <v>2290712</v>
      </c>
      <c r="G121" s="8">
        <v>1145356</v>
      </c>
      <c r="H121">
        <v>1069</v>
      </c>
      <c r="I121" t="str">
        <f t="shared" si="5"/>
        <v/>
      </c>
      <c r="K121">
        <f t="shared" si="6"/>
        <v>1201</v>
      </c>
      <c r="L121" s="55" t="s">
        <v>78</v>
      </c>
      <c r="M121" s="56">
        <v>364</v>
      </c>
      <c r="N121" s="56">
        <v>1464</v>
      </c>
      <c r="O121" s="57">
        <v>1464</v>
      </c>
      <c r="P121" t="str">
        <f t="shared" si="7"/>
        <v/>
      </c>
    </row>
    <row r="122" spans="3:16">
      <c r="C122" t="str">
        <f t="shared" si="4"/>
        <v/>
      </c>
      <c r="D122">
        <v>596</v>
      </c>
      <c r="E122" s="9" t="s">
        <v>37</v>
      </c>
      <c r="F122" s="8">
        <v>2554284</v>
      </c>
      <c r="G122" s="8">
        <v>1277140</v>
      </c>
      <c r="H122">
        <v>596</v>
      </c>
      <c r="I122" t="str">
        <f t="shared" si="5"/>
        <v/>
      </c>
      <c r="K122">
        <f t="shared" si="6"/>
        <v>1571</v>
      </c>
      <c r="L122" s="55" t="s">
        <v>93</v>
      </c>
      <c r="M122" s="56">
        <v>696</v>
      </c>
      <c r="N122" s="56">
        <v>1392</v>
      </c>
      <c r="O122" s="57">
        <v>1392</v>
      </c>
      <c r="P122" t="str">
        <f t="shared" si="7"/>
        <v/>
      </c>
    </row>
    <row r="123" spans="3:16">
      <c r="C123" t="str">
        <f t="shared" si="4"/>
        <v/>
      </c>
      <c r="D123">
        <v>931</v>
      </c>
      <c r="E123" s="9" t="s">
        <v>38</v>
      </c>
      <c r="F123" s="8">
        <v>7980000</v>
      </c>
      <c r="G123" s="8">
        <v>3990000</v>
      </c>
      <c r="H123">
        <v>931</v>
      </c>
      <c r="I123" t="str">
        <f t="shared" si="5"/>
        <v/>
      </c>
      <c r="K123">
        <f t="shared" si="6"/>
        <v>1914</v>
      </c>
      <c r="L123" s="55" t="s">
        <v>361</v>
      </c>
      <c r="M123" s="56">
        <v>292</v>
      </c>
      <c r="N123" s="56">
        <v>1168</v>
      </c>
      <c r="O123" s="57">
        <v>1168</v>
      </c>
      <c r="P123" t="str">
        <f t="shared" si="7"/>
        <v/>
      </c>
    </row>
    <row r="124" spans="3:16">
      <c r="C124" t="str">
        <f t="shared" si="4"/>
        <v/>
      </c>
      <c r="D124">
        <v>794</v>
      </c>
      <c r="E124" t="s">
        <v>122</v>
      </c>
      <c r="F124">
        <v>1701428</v>
      </c>
      <c r="G124">
        <v>850712</v>
      </c>
      <c r="H124">
        <v>794</v>
      </c>
      <c r="I124" t="str">
        <f t="shared" si="5"/>
        <v/>
      </c>
      <c r="K124">
        <f t="shared" si="6"/>
        <v>635</v>
      </c>
      <c r="L124" s="55" t="s">
        <v>34</v>
      </c>
      <c r="M124" s="56">
        <v>560</v>
      </c>
      <c r="N124" s="56">
        <v>1124</v>
      </c>
      <c r="O124" s="57">
        <v>1124</v>
      </c>
      <c r="P124" t="str">
        <f t="shared" si="7"/>
        <v/>
      </c>
    </row>
    <row r="125" spans="3:16">
      <c r="C125" t="str">
        <f t="shared" si="4"/>
        <v/>
      </c>
      <c r="D125">
        <v>1000</v>
      </c>
      <c r="E125" t="s">
        <v>123</v>
      </c>
      <c r="F125">
        <v>4285712</v>
      </c>
      <c r="G125">
        <v>2142856</v>
      </c>
      <c r="H125">
        <v>1000</v>
      </c>
      <c r="I125" t="str">
        <f t="shared" si="5"/>
        <v/>
      </c>
      <c r="K125">
        <f t="shared" si="6"/>
        <v>1648</v>
      </c>
      <c r="L125" s="55" t="s">
        <v>363</v>
      </c>
      <c r="M125" s="56">
        <v>248</v>
      </c>
      <c r="N125" s="56">
        <v>1004</v>
      </c>
      <c r="O125" s="57">
        <v>1004</v>
      </c>
      <c r="P125" t="str">
        <f t="shared" si="7"/>
        <v/>
      </c>
    </row>
    <row r="126" spans="3:16">
      <c r="C126" t="str">
        <f t="shared" si="4"/>
        <v>yes</v>
      </c>
      <c r="D126">
        <v>492</v>
      </c>
      <c r="E126" t="s">
        <v>124</v>
      </c>
      <c r="F126">
        <v>4217140</v>
      </c>
      <c r="G126">
        <v>2108568</v>
      </c>
      <c r="H126">
        <v>492</v>
      </c>
      <c r="I126" t="str">
        <f t="shared" si="5"/>
        <v/>
      </c>
      <c r="K126">
        <f t="shared" si="6"/>
        <v>2336</v>
      </c>
      <c r="L126" s="55" t="s">
        <v>377</v>
      </c>
      <c r="M126" s="56">
        <v>500</v>
      </c>
      <c r="N126" s="56">
        <v>1004</v>
      </c>
      <c r="O126" s="57">
        <v>1004</v>
      </c>
      <c r="P126" t="str">
        <f t="shared" si="7"/>
        <v/>
      </c>
    </row>
    <row r="127" spans="3:16">
      <c r="C127" t="str">
        <f t="shared" si="4"/>
        <v/>
      </c>
      <c r="D127">
        <v>664</v>
      </c>
      <c r="E127" t="s">
        <v>127</v>
      </c>
      <c r="F127" s="8">
        <v>2845712</v>
      </c>
      <c r="G127" s="8">
        <v>1422856</v>
      </c>
      <c r="H127">
        <v>664</v>
      </c>
      <c r="I127" t="str">
        <f t="shared" si="5"/>
        <v/>
      </c>
      <c r="K127">
        <f t="shared" si="6"/>
        <v>2865</v>
      </c>
      <c r="L127" s="55" t="s">
        <v>362</v>
      </c>
      <c r="M127" s="56">
        <v>216</v>
      </c>
      <c r="N127" s="56">
        <v>872</v>
      </c>
      <c r="O127" s="57">
        <v>872</v>
      </c>
      <c r="P127" t="str">
        <f t="shared" si="7"/>
        <v/>
      </c>
    </row>
    <row r="128" spans="3:16">
      <c r="C128" t="str">
        <f t="shared" si="4"/>
        <v/>
      </c>
      <c r="D128">
        <v>922</v>
      </c>
      <c r="E128" t="s">
        <v>128</v>
      </c>
      <c r="F128" s="8">
        <v>7902856</v>
      </c>
      <c r="G128" s="8">
        <v>3951428</v>
      </c>
      <c r="H128">
        <v>922</v>
      </c>
      <c r="I128" t="str">
        <f t="shared" si="5"/>
        <v/>
      </c>
      <c r="K128">
        <f t="shared" si="6"/>
        <v>1343</v>
      </c>
      <c r="L128" s="55" t="s">
        <v>44</v>
      </c>
      <c r="M128" s="56">
        <v>204</v>
      </c>
      <c r="N128" s="56">
        <v>816</v>
      </c>
      <c r="O128" s="57">
        <v>816</v>
      </c>
      <c r="P128" t="str">
        <f t="shared" si="7"/>
        <v/>
      </c>
    </row>
    <row r="129" spans="3:17">
      <c r="C129" t="str">
        <f t="shared" si="4"/>
        <v/>
      </c>
      <c r="D129">
        <v>1686</v>
      </c>
      <c r="E129" t="s">
        <v>129</v>
      </c>
      <c r="F129" s="8">
        <v>28902856</v>
      </c>
      <c r="G129" s="8">
        <v>14451428</v>
      </c>
      <c r="H129">
        <v>1686</v>
      </c>
      <c r="I129" t="str">
        <f t="shared" si="5"/>
        <v/>
      </c>
      <c r="K129">
        <f t="shared" si="6"/>
        <v>1400</v>
      </c>
      <c r="L129" s="55" t="s">
        <v>379</v>
      </c>
      <c r="M129" s="56">
        <v>308</v>
      </c>
      <c r="N129" s="56">
        <v>620</v>
      </c>
      <c r="O129" s="57">
        <v>620</v>
      </c>
      <c r="P129" t="str">
        <f t="shared" si="7"/>
        <v/>
      </c>
    </row>
    <row r="130" spans="3:17">
      <c r="C130" t="str">
        <f t="shared" si="4"/>
        <v/>
      </c>
      <c r="D130">
        <v>997</v>
      </c>
      <c r="E130" s="9" t="s">
        <v>51</v>
      </c>
      <c r="F130" s="8">
        <v>4272856</v>
      </c>
      <c r="G130" s="8">
        <v>2136428</v>
      </c>
      <c r="H130">
        <v>997</v>
      </c>
      <c r="I130" t="str">
        <f t="shared" si="5"/>
        <v/>
      </c>
      <c r="K130">
        <f t="shared" si="6"/>
        <v>661</v>
      </c>
      <c r="L130" s="55" t="s">
        <v>84</v>
      </c>
      <c r="M130" s="56">
        <v>292</v>
      </c>
      <c r="N130" s="56">
        <v>584</v>
      </c>
      <c r="O130" s="57">
        <v>584</v>
      </c>
      <c r="P130" t="str">
        <f t="shared" si="7"/>
        <v/>
      </c>
    </row>
    <row r="131" spans="3:17">
      <c r="C131" t="str">
        <f t="shared" ref="C131:C165" si="8">IF(D131&lt;550, "yes", "")</f>
        <v/>
      </c>
      <c r="D131">
        <v>2547</v>
      </c>
      <c r="E131" s="9" t="s">
        <v>52</v>
      </c>
      <c r="F131" s="8">
        <v>21831428</v>
      </c>
      <c r="G131" s="8">
        <v>10915712</v>
      </c>
      <c r="H131">
        <v>2547</v>
      </c>
      <c r="I131" t="str">
        <f t="shared" ref="I131:I165" si="9">IF($B$2-F131&gt;0, "", "yes")</f>
        <v/>
      </c>
      <c r="K131">
        <f t="shared" ref="K131:K165" si="10">VLOOKUP(L131, $E$2:$H$165, 4, )</f>
        <v>794</v>
      </c>
      <c r="L131" s="55" t="s">
        <v>113</v>
      </c>
      <c r="M131" s="56">
        <v>120</v>
      </c>
      <c r="N131" s="56">
        <v>484</v>
      </c>
      <c r="O131" s="57">
        <v>484</v>
      </c>
      <c r="P131" t="str">
        <f t="shared" ref="P131:P160" si="11">IF(K131&lt;550, "no", "")</f>
        <v/>
      </c>
    </row>
    <row r="132" spans="3:17">
      <c r="C132" t="str">
        <f t="shared" si="8"/>
        <v/>
      </c>
      <c r="D132">
        <v>606</v>
      </c>
      <c r="E132" s="9" t="s">
        <v>53</v>
      </c>
      <c r="F132" s="8">
        <v>10388568</v>
      </c>
      <c r="G132" s="8">
        <v>5194284</v>
      </c>
      <c r="H132">
        <v>606</v>
      </c>
      <c r="I132" t="str">
        <f t="shared" si="9"/>
        <v/>
      </c>
      <c r="K132">
        <f t="shared" si="10"/>
        <v>616</v>
      </c>
      <c r="L132" s="55" t="s">
        <v>66</v>
      </c>
      <c r="M132" s="56">
        <v>92</v>
      </c>
      <c r="N132" s="56">
        <v>372</v>
      </c>
      <c r="O132" s="57">
        <v>372</v>
      </c>
      <c r="P132" t="str">
        <f t="shared" si="11"/>
        <v/>
      </c>
    </row>
    <row r="133" spans="3:17">
      <c r="C133" t="str">
        <f t="shared" si="8"/>
        <v/>
      </c>
      <c r="D133">
        <v>868</v>
      </c>
      <c r="E133" s="9" t="s">
        <v>54</v>
      </c>
      <c r="F133" s="8">
        <v>3720000</v>
      </c>
      <c r="G133" s="8">
        <v>1860000</v>
      </c>
      <c r="H133">
        <v>868</v>
      </c>
      <c r="I133" t="str">
        <f t="shared" si="9"/>
        <v/>
      </c>
      <c r="K133">
        <f t="shared" si="10"/>
        <v>2361</v>
      </c>
      <c r="L133" s="55" t="s">
        <v>351</v>
      </c>
      <c r="M133" s="56">
        <v>88</v>
      </c>
      <c r="N133" s="56">
        <v>360</v>
      </c>
      <c r="O133" s="57">
        <v>360</v>
      </c>
      <c r="P133" t="str">
        <f t="shared" si="11"/>
        <v/>
      </c>
    </row>
    <row r="134" spans="3:17">
      <c r="C134" t="str">
        <f t="shared" si="8"/>
        <v/>
      </c>
      <c r="D134">
        <v>1235</v>
      </c>
      <c r="E134" s="9" t="s">
        <v>55</v>
      </c>
      <c r="F134" s="8">
        <v>10585712</v>
      </c>
      <c r="G134" s="8">
        <v>5292856</v>
      </c>
      <c r="H134">
        <v>1235</v>
      </c>
      <c r="I134" t="str">
        <f t="shared" si="9"/>
        <v/>
      </c>
      <c r="K134">
        <f t="shared" si="10"/>
        <v>1689</v>
      </c>
      <c r="L134" s="55" t="s">
        <v>369</v>
      </c>
      <c r="M134" s="56">
        <v>180</v>
      </c>
      <c r="N134" s="56">
        <v>360</v>
      </c>
      <c r="O134" s="57">
        <v>360</v>
      </c>
      <c r="P134" t="str">
        <f t="shared" si="11"/>
        <v/>
      </c>
    </row>
    <row r="135" spans="3:17">
      <c r="C135" t="str">
        <f t="shared" si="8"/>
        <v/>
      </c>
      <c r="D135">
        <v>1148</v>
      </c>
      <c r="E135" s="9" t="s">
        <v>56</v>
      </c>
      <c r="F135" s="8">
        <v>19680000</v>
      </c>
      <c r="G135" s="8">
        <v>9840000</v>
      </c>
      <c r="H135">
        <v>1148</v>
      </c>
      <c r="I135" t="str">
        <f t="shared" si="9"/>
        <v/>
      </c>
      <c r="K135">
        <f t="shared" si="10"/>
        <v>1118</v>
      </c>
      <c r="L135" s="55" t="s">
        <v>355</v>
      </c>
      <c r="M135" s="56">
        <v>84</v>
      </c>
      <c r="N135" s="56">
        <v>340</v>
      </c>
      <c r="O135" s="57">
        <v>340</v>
      </c>
      <c r="P135" t="str">
        <f t="shared" si="11"/>
        <v/>
      </c>
    </row>
    <row r="136" spans="3:17">
      <c r="C136" t="str">
        <f t="shared" si="8"/>
        <v/>
      </c>
      <c r="D136">
        <v>1143</v>
      </c>
      <c r="E136" s="9" t="s">
        <v>58</v>
      </c>
      <c r="F136" s="8">
        <v>9797140</v>
      </c>
      <c r="G136" s="8">
        <v>4898568</v>
      </c>
      <c r="H136">
        <v>1143</v>
      </c>
      <c r="I136" t="str">
        <f t="shared" si="9"/>
        <v/>
      </c>
      <c r="K136">
        <f t="shared" si="10"/>
        <v>755</v>
      </c>
      <c r="L136" s="55" t="s">
        <v>120</v>
      </c>
      <c r="M136" s="56">
        <v>164</v>
      </c>
      <c r="N136" s="56">
        <v>332</v>
      </c>
      <c r="O136" s="57">
        <v>332</v>
      </c>
      <c r="P136" t="str">
        <f t="shared" si="11"/>
        <v/>
      </c>
    </row>
    <row r="137" spans="3:17">
      <c r="C137" t="str">
        <f t="shared" si="8"/>
        <v/>
      </c>
      <c r="D137">
        <v>2187</v>
      </c>
      <c r="E137" s="9" t="s">
        <v>59</v>
      </c>
      <c r="F137" s="8">
        <v>37491428</v>
      </c>
      <c r="G137" s="8">
        <v>18745712</v>
      </c>
      <c r="H137">
        <v>2187</v>
      </c>
      <c r="I137" t="str">
        <f t="shared" si="9"/>
        <v/>
      </c>
      <c r="K137">
        <f t="shared" si="10"/>
        <v>1490</v>
      </c>
      <c r="L137" s="55" t="s">
        <v>367</v>
      </c>
      <c r="M137" s="56">
        <v>160</v>
      </c>
      <c r="N137" s="56">
        <v>320</v>
      </c>
      <c r="O137" s="57">
        <v>320</v>
      </c>
      <c r="P137" t="str">
        <f t="shared" si="11"/>
        <v/>
      </c>
    </row>
    <row r="138" spans="3:17">
      <c r="C138" t="str">
        <f t="shared" si="8"/>
        <v/>
      </c>
      <c r="D138">
        <v>1083</v>
      </c>
      <c r="E138" s="9" t="s">
        <v>60</v>
      </c>
      <c r="F138" s="8">
        <v>37131428</v>
      </c>
      <c r="G138" s="8">
        <v>18565712</v>
      </c>
      <c r="H138">
        <v>1083</v>
      </c>
      <c r="I138" t="str">
        <f t="shared" si="9"/>
        <v/>
      </c>
      <c r="K138">
        <f t="shared" si="10"/>
        <v>1045</v>
      </c>
      <c r="L138" s="55" t="s">
        <v>114</v>
      </c>
      <c r="M138" s="56">
        <v>76</v>
      </c>
      <c r="N138" s="56">
        <v>316</v>
      </c>
      <c r="O138" s="57">
        <v>316</v>
      </c>
      <c r="P138" t="str">
        <f t="shared" si="11"/>
        <v/>
      </c>
    </row>
    <row r="139" spans="3:17">
      <c r="C139" t="str">
        <f t="shared" si="8"/>
        <v/>
      </c>
      <c r="D139">
        <v>1367</v>
      </c>
      <c r="E139" s="9" t="s">
        <v>67</v>
      </c>
      <c r="F139" s="8">
        <v>11717140</v>
      </c>
      <c r="G139" s="8">
        <v>5858568</v>
      </c>
      <c r="H139">
        <v>1367</v>
      </c>
      <c r="I139" t="str">
        <f t="shared" si="9"/>
        <v/>
      </c>
      <c r="K139">
        <f t="shared" si="10"/>
        <v>988</v>
      </c>
      <c r="L139" s="55" t="s">
        <v>359</v>
      </c>
      <c r="M139" s="56">
        <v>72</v>
      </c>
      <c r="N139" s="56">
        <v>300</v>
      </c>
      <c r="O139" s="57">
        <v>300</v>
      </c>
      <c r="P139" t="str">
        <f t="shared" si="11"/>
        <v/>
      </c>
    </row>
    <row r="140" spans="3:17">
      <c r="C140" t="str">
        <f t="shared" si="8"/>
        <v/>
      </c>
      <c r="D140">
        <v>655</v>
      </c>
      <c r="E140" s="9" t="s">
        <v>68</v>
      </c>
      <c r="F140" s="8">
        <v>11228568</v>
      </c>
      <c r="G140" s="8">
        <v>5614284</v>
      </c>
      <c r="H140">
        <v>655</v>
      </c>
      <c r="I140" t="str">
        <f t="shared" si="9"/>
        <v/>
      </c>
      <c r="K140">
        <f t="shared" si="10"/>
        <v>955</v>
      </c>
      <c r="L140" s="55" t="s">
        <v>357</v>
      </c>
      <c r="M140" s="56">
        <v>72</v>
      </c>
      <c r="N140" s="56">
        <v>288</v>
      </c>
      <c r="O140" s="57">
        <v>288</v>
      </c>
      <c r="P140" t="str">
        <f t="shared" si="11"/>
        <v/>
      </c>
    </row>
    <row r="141" spans="3:17">
      <c r="C141" t="str">
        <f t="shared" si="8"/>
        <v/>
      </c>
      <c r="D141">
        <v>558</v>
      </c>
      <c r="E141" s="9" t="s">
        <v>69</v>
      </c>
      <c r="F141" s="8">
        <v>19131428</v>
      </c>
      <c r="G141" s="8">
        <v>9565712</v>
      </c>
      <c r="H141">
        <v>558</v>
      </c>
      <c r="I141" t="str">
        <f t="shared" si="9"/>
        <v/>
      </c>
      <c r="K141">
        <f t="shared" si="10"/>
        <v>945</v>
      </c>
      <c r="L141" s="55" t="s">
        <v>364</v>
      </c>
      <c r="M141" s="56">
        <v>72</v>
      </c>
      <c r="N141" s="56">
        <v>288</v>
      </c>
      <c r="O141" s="57">
        <v>288</v>
      </c>
      <c r="P141" t="str">
        <f t="shared" si="11"/>
        <v/>
      </c>
    </row>
    <row r="142" spans="3:17">
      <c r="C142" t="str">
        <f t="shared" si="8"/>
        <v/>
      </c>
      <c r="D142">
        <v>1921</v>
      </c>
      <c r="E142" s="19" t="s">
        <v>74</v>
      </c>
      <c r="F142" s="8">
        <v>16465712</v>
      </c>
      <c r="G142" s="8">
        <v>8232856</v>
      </c>
      <c r="H142">
        <v>1921</v>
      </c>
      <c r="I142" t="str">
        <f t="shared" si="9"/>
        <v/>
      </c>
      <c r="K142">
        <f t="shared" si="10"/>
        <v>663</v>
      </c>
      <c r="L142" s="55" t="s">
        <v>375</v>
      </c>
      <c r="M142" s="56">
        <v>140</v>
      </c>
      <c r="N142" s="56">
        <v>284</v>
      </c>
      <c r="O142" s="57">
        <v>284</v>
      </c>
      <c r="P142" t="str">
        <f t="shared" si="11"/>
        <v/>
      </c>
    </row>
    <row r="143" spans="3:17">
      <c r="C143" t="str">
        <f t="shared" si="8"/>
        <v>yes</v>
      </c>
      <c r="D143">
        <v>402</v>
      </c>
      <c r="E143" t="s">
        <v>75</v>
      </c>
      <c r="F143" s="8">
        <v>6891428</v>
      </c>
      <c r="G143" s="8">
        <v>3445712</v>
      </c>
      <c r="H143">
        <v>402</v>
      </c>
      <c r="I143" t="str">
        <f t="shared" si="9"/>
        <v/>
      </c>
      <c r="K143">
        <f t="shared" si="10"/>
        <v>605</v>
      </c>
      <c r="L143" s="55" t="s">
        <v>381</v>
      </c>
      <c r="M143" s="56">
        <v>132</v>
      </c>
      <c r="N143" s="56">
        <v>268</v>
      </c>
      <c r="O143" s="57">
        <v>268</v>
      </c>
      <c r="P143" t="str">
        <f t="shared" si="11"/>
        <v/>
      </c>
      <c r="Q143">
        <f>K158-160</f>
        <v>123</v>
      </c>
    </row>
    <row r="144" spans="3:17">
      <c r="C144" t="str">
        <f t="shared" si="8"/>
        <v/>
      </c>
      <c r="D144">
        <v>1003</v>
      </c>
      <c r="E144" t="s">
        <v>76</v>
      </c>
      <c r="F144">
        <v>34388568</v>
      </c>
      <c r="G144">
        <v>17194284</v>
      </c>
      <c r="H144">
        <v>1003</v>
      </c>
      <c r="I144" t="str">
        <f t="shared" si="9"/>
        <v/>
      </c>
      <c r="K144">
        <f t="shared" si="10"/>
        <v>1504</v>
      </c>
      <c r="L144" s="55" t="s">
        <v>356</v>
      </c>
      <c r="M144" s="56">
        <v>56</v>
      </c>
      <c r="N144" s="56">
        <v>228</v>
      </c>
      <c r="O144" s="57">
        <v>228</v>
      </c>
      <c r="P144" t="str">
        <f t="shared" si="11"/>
        <v/>
      </c>
    </row>
    <row r="145" spans="3:16">
      <c r="C145" t="str">
        <f t="shared" si="8"/>
        <v/>
      </c>
      <c r="D145">
        <v>1916</v>
      </c>
      <c r="E145" t="s">
        <v>79</v>
      </c>
      <c r="F145" s="8">
        <v>32845712</v>
      </c>
      <c r="G145" s="8">
        <v>16422856</v>
      </c>
      <c r="H145">
        <v>1916</v>
      </c>
      <c r="I145" t="str">
        <f t="shared" si="9"/>
        <v/>
      </c>
      <c r="K145">
        <f t="shared" si="10"/>
        <v>1986</v>
      </c>
      <c r="L145" s="55" t="s">
        <v>397</v>
      </c>
      <c r="M145" s="56">
        <v>56</v>
      </c>
      <c r="N145" s="56">
        <v>224</v>
      </c>
      <c r="O145" s="57">
        <v>224</v>
      </c>
      <c r="P145" t="str">
        <f t="shared" si="11"/>
        <v/>
      </c>
    </row>
    <row r="146" spans="3:16">
      <c r="C146" t="str">
        <f t="shared" si="8"/>
        <v/>
      </c>
      <c r="D146">
        <v>1989</v>
      </c>
      <c r="E146" t="s">
        <v>80</v>
      </c>
      <c r="F146" s="8">
        <v>68194284</v>
      </c>
      <c r="G146" s="8">
        <v>34097140</v>
      </c>
      <c r="H146">
        <v>1989</v>
      </c>
      <c r="I146" t="str">
        <f t="shared" si="9"/>
        <v/>
      </c>
      <c r="K146">
        <f t="shared" si="10"/>
        <v>944</v>
      </c>
      <c r="L146" s="55" t="s">
        <v>371</v>
      </c>
      <c r="M146" s="56">
        <v>100</v>
      </c>
      <c r="N146" s="56">
        <v>200</v>
      </c>
      <c r="O146" s="57">
        <v>200</v>
      </c>
      <c r="P146" t="str">
        <f t="shared" si="11"/>
        <v/>
      </c>
    </row>
    <row r="147" spans="3:16">
      <c r="C147" t="str">
        <f t="shared" si="8"/>
        <v/>
      </c>
      <c r="D147">
        <v>1674</v>
      </c>
      <c r="E147" t="s">
        <v>81</v>
      </c>
      <c r="F147" s="8">
        <v>114788568</v>
      </c>
      <c r="G147" s="8">
        <v>57394284</v>
      </c>
      <c r="H147">
        <v>1674</v>
      </c>
      <c r="I147" t="str">
        <f t="shared" si="9"/>
        <v>yes</v>
      </c>
      <c r="J147" t="s">
        <v>704</v>
      </c>
      <c r="K147">
        <f t="shared" si="10"/>
        <v>439</v>
      </c>
      <c r="L147" s="55" t="s">
        <v>373</v>
      </c>
      <c r="M147" s="56">
        <v>92</v>
      </c>
      <c r="N147" s="56">
        <v>188</v>
      </c>
      <c r="O147" s="57">
        <v>188</v>
      </c>
      <c r="P147" t="str">
        <f t="shared" si="11"/>
        <v>no</v>
      </c>
    </row>
    <row r="148" spans="3:16">
      <c r="C148" t="str">
        <f t="shared" si="8"/>
        <v/>
      </c>
      <c r="D148">
        <v>2625</v>
      </c>
      <c r="E148" t="s">
        <v>88</v>
      </c>
      <c r="F148">
        <v>45000000</v>
      </c>
      <c r="G148">
        <v>22500000</v>
      </c>
      <c r="H148">
        <v>2625</v>
      </c>
      <c r="I148" t="str">
        <f t="shared" si="9"/>
        <v/>
      </c>
      <c r="K148">
        <f t="shared" si="10"/>
        <v>1227</v>
      </c>
      <c r="L148" s="55" t="s">
        <v>360</v>
      </c>
      <c r="M148" s="56">
        <v>44</v>
      </c>
      <c r="N148" s="56">
        <v>184</v>
      </c>
      <c r="O148" s="57">
        <v>184</v>
      </c>
      <c r="P148" t="str">
        <f t="shared" si="11"/>
        <v/>
      </c>
    </row>
    <row r="149" spans="3:16">
      <c r="C149" t="str">
        <f t="shared" si="8"/>
        <v/>
      </c>
      <c r="D149">
        <v>2484</v>
      </c>
      <c r="E149" t="s">
        <v>89</v>
      </c>
      <c r="F149">
        <v>85165712</v>
      </c>
      <c r="G149">
        <v>42582856</v>
      </c>
      <c r="H149">
        <v>2484</v>
      </c>
      <c r="I149" t="str">
        <f t="shared" si="9"/>
        <v/>
      </c>
      <c r="K149">
        <f t="shared" si="10"/>
        <v>1940</v>
      </c>
      <c r="L149" s="55" t="s">
        <v>347</v>
      </c>
      <c r="M149" s="56">
        <v>36</v>
      </c>
      <c r="N149" s="56">
        <v>148</v>
      </c>
      <c r="O149" s="57">
        <v>148</v>
      </c>
      <c r="P149" t="str">
        <f t="shared" si="11"/>
        <v/>
      </c>
    </row>
    <row r="150" spans="3:16">
      <c r="C150" t="str">
        <f t="shared" si="8"/>
        <v/>
      </c>
      <c r="D150">
        <v>1083</v>
      </c>
      <c r="E150" t="s">
        <v>90</v>
      </c>
      <c r="F150">
        <v>74262856</v>
      </c>
      <c r="G150">
        <v>37131428</v>
      </c>
      <c r="H150">
        <v>1083</v>
      </c>
      <c r="I150" t="str">
        <f t="shared" si="9"/>
        <v/>
      </c>
      <c r="K150">
        <f t="shared" si="10"/>
        <v>975</v>
      </c>
      <c r="L150" s="55" t="s">
        <v>353</v>
      </c>
      <c r="M150" s="56">
        <v>36</v>
      </c>
      <c r="N150" s="56">
        <v>148</v>
      </c>
      <c r="O150" s="57">
        <v>148</v>
      </c>
      <c r="P150" t="str">
        <f t="shared" si="11"/>
        <v/>
      </c>
    </row>
    <row r="151" spans="3:16">
      <c r="C151" t="str">
        <f t="shared" si="8"/>
        <v/>
      </c>
      <c r="D151">
        <v>908</v>
      </c>
      <c r="E151" t="s">
        <v>109</v>
      </c>
      <c r="F151">
        <v>15565712</v>
      </c>
      <c r="G151">
        <v>7782856</v>
      </c>
      <c r="H151">
        <v>908</v>
      </c>
      <c r="I151" t="str">
        <f t="shared" si="9"/>
        <v/>
      </c>
      <c r="K151">
        <f t="shared" si="10"/>
        <v>1310</v>
      </c>
      <c r="L151" s="55" t="s">
        <v>365</v>
      </c>
      <c r="M151" s="56">
        <v>68</v>
      </c>
      <c r="N151" s="56">
        <v>140</v>
      </c>
      <c r="O151" s="57">
        <v>140</v>
      </c>
      <c r="P151" t="str">
        <f t="shared" si="11"/>
        <v/>
      </c>
    </row>
    <row r="152" spans="3:16">
      <c r="C152" t="str">
        <f t="shared" si="8"/>
        <v/>
      </c>
      <c r="D152">
        <v>1030</v>
      </c>
      <c r="E152" t="s">
        <v>110</v>
      </c>
      <c r="F152">
        <v>35314284</v>
      </c>
      <c r="G152">
        <v>17657140</v>
      </c>
      <c r="H152">
        <v>1030</v>
      </c>
      <c r="I152" t="str">
        <f t="shared" si="9"/>
        <v/>
      </c>
      <c r="K152">
        <f t="shared" si="10"/>
        <v>719</v>
      </c>
      <c r="L152" s="55" t="s">
        <v>349</v>
      </c>
      <c r="M152" s="56">
        <v>24</v>
      </c>
      <c r="N152" s="56">
        <v>108</v>
      </c>
      <c r="O152" s="57">
        <v>108</v>
      </c>
      <c r="P152" t="str">
        <f t="shared" si="11"/>
        <v/>
      </c>
    </row>
    <row r="153" spans="3:16">
      <c r="C153" t="str">
        <f t="shared" si="8"/>
        <v/>
      </c>
      <c r="D153">
        <v>822</v>
      </c>
      <c r="E153" t="s">
        <v>111</v>
      </c>
      <c r="F153">
        <v>56365712</v>
      </c>
      <c r="G153">
        <v>28182856</v>
      </c>
      <c r="H153">
        <v>822</v>
      </c>
      <c r="I153" t="str">
        <f t="shared" si="9"/>
        <v/>
      </c>
      <c r="K153">
        <f t="shared" si="10"/>
        <v>627</v>
      </c>
      <c r="L153" s="55" t="s">
        <v>358</v>
      </c>
      <c r="M153" s="56">
        <v>20</v>
      </c>
      <c r="N153" s="56">
        <v>92</v>
      </c>
      <c r="O153" s="57">
        <v>92</v>
      </c>
      <c r="P153" t="str">
        <f t="shared" si="11"/>
        <v/>
      </c>
    </row>
    <row r="154" spans="3:16">
      <c r="C154" t="str">
        <f t="shared" si="8"/>
        <v/>
      </c>
      <c r="D154">
        <v>829</v>
      </c>
      <c r="E154" s="9" t="s">
        <v>61</v>
      </c>
      <c r="F154" s="8">
        <v>13264000</v>
      </c>
      <c r="G154" s="8">
        <v>6632000</v>
      </c>
      <c r="H154">
        <v>829</v>
      </c>
      <c r="I154" t="str">
        <f t="shared" si="9"/>
        <v/>
      </c>
      <c r="K154">
        <f t="shared" si="10"/>
        <v>1022</v>
      </c>
      <c r="L154" s="55" t="s">
        <v>352</v>
      </c>
      <c r="M154" s="56">
        <v>16</v>
      </c>
      <c r="N154" s="56">
        <v>76</v>
      </c>
      <c r="O154" s="57">
        <v>76</v>
      </c>
      <c r="P154" t="str">
        <f t="shared" si="11"/>
        <v/>
      </c>
    </row>
    <row r="155" spans="3:16">
      <c r="C155" t="str">
        <f t="shared" si="8"/>
        <v/>
      </c>
      <c r="D155">
        <v>760</v>
      </c>
      <c r="E155" s="9" t="s">
        <v>62</v>
      </c>
      <c r="F155" s="8">
        <v>24320000</v>
      </c>
      <c r="G155" s="8">
        <v>12160000</v>
      </c>
      <c r="H155">
        <v>760</v>
      </c>
      <c r="I155" t="str">
        <f t="shared" si="9"/>
        <v/>
      </c>
      <c r="K155">
        <f t="shared" si="10"/>
        <v>703</v>
      </c>
      <c r="L155" s="55" t="s">
        <v>345</v>
      </c>
      <c r="M155" s="56">
        <v>12</v>
      </c>
      <c r="N155" s="56">
        <v>52</v>
      </c>
      <c r="O155" s="57">
        <v>52</v>
      </c>
      <c r="P155" t="str">
        <f t="shared" si="11"/>
        <v/>
      </c>
    </row>
    <row r="156" spans="3:16">
      <c r="C156" t="str">
        <f t="shared" si="8"/>
        <v/>
      </c>
      <c r="D156">
        <v>872</v>
      </c>
      <c r="E156" s="9" t="s">
        <v>63</v>
      </c>
      <c r="F156" s="8">
        <v>55808000</v>
      </c>
      <c r="G156" s="8">
        <v>27904000</v>
      </c>
      <c r="H156">
        <v>872</v>
      </c>
      <c r="I156" t="str">
        <f t="shared" si="9"/>
        <v/>
      </c>
      <c r="K156">
        <f t="shared" si="10"/>
        <v>604</v>
      </c>
      <c r="L156" s="55" t="s">
        <v>354</v>
      </c>
      <c r="M156" s="56">
        <v>8</v>
      </c>
      <c r="N156" s="56">
        <v>44</v>
      </c>
      <c r="O156" s="57">
        <v>44</v>
      </c>
      <c r="P156" t="str">
        <f t="shared" si="11"/>
        <v/>
      </c>
    </row>
    <row r="157" spans="3:16">
      <c r="C157" t="str">
        <f t="shared" si="8"/>
        <v/>
      </c>
      <c r="D157">
        <v>573</v>
      </c>
      <c r="E157" s="9" t="s">
        <v>64</v>
      </c>
      <c r="F157" s="8">
        <v>73344000</v>
      </c>
      <c r="G157" s="8">
        <v>36672000</v>
      </c>
      <c r="H157">
        <v>573</v>
      </c>
      <c r="I157" t="str">
        <f t="shared" si="9"/>
        <v/>
      </c>
      <c r="K157">
        <f t="shared" si="10"/>
        <v>430</v>
      </c>
      <c r="L157" s="55" t="s">
        <v>350</v>
      </c>
      <c r="M157" s="56">
        <v>8</v>
      </c>
      <c r="N157" s="56">
        <v>32</v>
      </c>
      <c r="O157" s="57">
        <v>32</v>
      </c>
      <c r="P157" t="str">
        <f t="shared" si="11"/>
        <v>no</v>
      </c>
    </row>
    <row r="158" spans="3:16">
      <c r="C158" t="str">
        <f t="shared" si="8"/>
        <v/>
      </c>
      <c r="D158">
        <v>1379</v>
      </c>
      <c r="E158" s="9" t="s">
        <v>70</v>
      </c>
      <c r="F158" s="8">
        <v>22064000</v>
      </c>
      <c r="G158" s="8">
        <v>11032000</v>
      </c>
      <c r="H158">
        <v>1379</v>
      </c>
      <c r="I158" t="str">
        <f t="shared" si="9"/>
        <v/>
      </c>
      <c r="K158">
        <f t="shared" si="10"/>
        <v>283</v>
      </c>
      <c r="L158" s="55" t="s">
        <v>57</v>
      </c>
      <c r="M158" s="56">
        <v>8</v>
      </c>
      <c r="N158" s="56">
        <v>32</v>
      </c>
      <c r="O158" s="57">
        <v>32</v>
      </c>
      <c r="P158" t="str">
        <f t="shared" si="11"/>
        <v>no</v>
      </c>
    </row>
    <row r="159" spans="3:16">
      <c r="C159" t="str">
        <f t="shared" si="8"/>
        <v/>
      </c>
      <c r="D159">
        <v>1862</v>
      </c>
      <c r="E159" s="9" t="s">
        <v>71</v>
      </c>
      <c r="F159" s="8">
        <v>59584000</v>
      </c>
      <c r="G159" s="8">
        <v>29792000</v>
      </c>
      <c r="H159">
        <v>1862</v>
      </c>
      <c r="I159" t="str">
        <f t="shared" si="9"/>
        <v/>
      </c>
      <c r="K159">
        <f t="shared" si="10"/>
        <v>785</v>
      </c>
      <c r="L159" s="55" t="s">
        <v>346</v>
      </c>
      <c r="M159" s="56">
        <v>4</v>
      </c>
      <c r="N159" s="56">
        <v>28</v>
      </c>
      <c r="O159" s="57">
        <v>28</v>
      </c>
      <c r="P159" t="str">
        <f t="shared" si="11"/>
        <v/>
      </c>
    </row>
    <row r="160" spans="3:16" ht="16" thickBot="1">
      <c r="C160" t="str">
        <f t="shared" si="8"/>
        <v/>
      </c>
      <c r="D160">
        <v>1963</v>
      </c>
      <c r="E160" t="s">
        <v>72</v>
      </c>
      <c r="F160">
        <v>125632000</v>
      </c>
      <c r="G160">
        <v>62816000</v>
      </c>
      <c r="H160">
        <v>1963</v>
      </c>
      <c r="I160" t="str">
        <f t="shared" si="9"/>
        <v>yes</v>
      </c>
      <c r="J160" t="s">
        <v>704</v>
      </c>
      <c r="K160">
        <f t="shared" si="10"/>
        <v>698</v>
      </c>
      <c r="L160" s="58" t="s">
        <v>348</v>
      </c>
      <c r="M160" s="59">
        <v>4</v>
      </c>
      <c r="N160" s="59">
        <v>24</v>
      </c>
      <c r="O160" s="60">
        <v>24</v>
      </c>
      <c r="P160" t="str">
        <f t="shared" si="11"/>
        <v/>
      </c>
    </row>
    <row r="161" spans="3:17">
      <c r="C161" t="str">
        <f t="shared" si="8"/>
        <v/>
      </c>
      <c r="D161">
        <v>1717</v>
      </c>
      <c r="E161" t="s">
        <v>73</v>
      </c>
      <c r="F161">
        <v>219776000</v>
      </c>
      <c r="G161">
        <v>109888000</v>
      </c>
      <c r="H161">
        <v>1717</v>
      </c>
      <c r="I161" t="str">
        <f t="shared" si="9"/>
        <v>yes</v>
      </c>
      <c r="J161" t="s">
        <v>704</v>
      </c>
      <c r="K161" t="e">
        <f t="shared" si="10"/>
        <v>#N/A</v>
      </c>
      <c r="L161" t="s">
        <v>706</v>
      </c>
      <c r="M161" t="s">
        <v>706</v>
      </c>
      <c r="N161" t="s">
        <v>706</v>
      </c>
      <c r="O161">
        <v>0</v>
      </c>
    </row>
    <row r="162" spans="3:17">
      <c r="C162" t="str">
        <f t="shared" si="8"/>
        <v/>
      </c>
      <c r="D162">
        <v>1639</v>
      </c>
      <c r="E162" t="s">
        <v>103</v>
      </c>
      <c r="F162">
        <v>26224000</v>
      </c>
      <c r="G162">
        <v>13112000</v>
      </c>
      <c r="H162">
        <v>1639</v>
      </c>
      <c r="I162" t="str">
        <f t="shared" si="9"/>
        <v/>
      </c>
      <c r="K162" t="e">
        <f t="shared" si="10"/>
        <v>#N/A</v>
      </c>
      <c r="L162" t="s">
        <v>706</v>
      </c>
      <c r="M162" t="s">
        <v>706</v>
      </c>
      <c r="N162" t="s">
        <v>706</v>
      </c>
      <c r="O162">
        <v>0</v>
      </c>
    </row>
    <row r="163" spans="3:17">
      <c r="C163" t="str">
        <f t="shared" si="8"/>
        <v/>
      </c>
      <c r="D163">
        <v>1792</v>
      </c>
      <c r="E163" t="s">
        <v>104</v>
      </c>
      <c r="F163">
        <v>57344000</v>
      </c>
      <c r="G163">
        <v>28672000</v>
      </c>
      <c r="H163">
        <v>1792</v>
      </c>
      <c r="I163" t="str">
        <f t="shared" si="9"/>
        <v/>
      </c>
      <c r="K163" t="e">
        <f t="shared" si="10"/>
        <v>#N/A</v>
      </c>
      <c r="L163" t="s">
        <v>706</v>
      </c>
      <c r="M163" t="s">
        <v>706</v>
      </c>
      <c r="N163" t="s">
        <v>706</v>
      </c>
      <c r="O163">
        <v>0</v>
      </c>
    </row>
    <row r="164" spans="3:17">
      <c r="C164" t="str">
        <f t="shared" si="8"/>
        <v/>
      </c>
      <c r="D164">
        <v>1862</v>
      </c>
      <c r="E164" t="s">
        <v>105</v>
      </c>
      <c r="F164">
        <v>119168000</v>
      </c>
      <c r="G164">
        <v>59584000</v>
      </c>
      <c r="H164">
        <v>1862</v>
      </c>
      <c r="I164" t="str">
        <f t="shared" si="9"/>
        <v>yes</v>
      </c>
      <c r="J164" t="s">
        <v>704</v>
      </c>
      <c r="K164" t="e">
        <f t="shared" si="10"/>
        <v>#N/A</v>
      </c>
      <c r="L164" t="s">
        <v>706</v>
      </c>
      <c r="M164" t="s">
        <v>706</v>
      </c>
      <c r="N164" t="s">
        <v>706</v>
      </c>
      <c r="O164">
        <v>0</v>
      </c>
    </row>
    <row r="165" spans="3:17">
      <c r="C165" t="str">
        <f t="shared" si="8"/>
        <v/>
      </c>
      <c r="D165">
        <v>1442</v>
      </c>
      <c r="E165" t="s">
        <v>106</v>
      </c>
      <c r="F165">
        <v>184576000</v>
      </c>
      <c r="G165">
        <v>92288000</v>
      </c>
      <c r="H165">
        <v>1442</v>
      </c>
      <c r="I165" t="str">
        <f t="shared" si="9"/>
        <v>yes</v>
      </c>
      <c r="J165" t="s">
        <v>704</v>
      </c>
      <c r="K165" t="e">
        <f t="shared" si="10"/>
        <v>#N/A</v>
      </c>
      <c r="L165" t="s">
        <v>706</v>
      </c>
      <c r="M165" t="s">
        <v>706</v>
      </c>
      <c r="N165" t="s">
        <v>706</v>
      </c>
      <c r="O165">
        <v>0</v>
      </c>
    </row>
    <row r="167" spans="3:17">
      <c r="Q167" s="1"/>
    </row>
  </sheetData>
  <sortState ref="L2:O165">
    <sortCondition descending="1" ref="O2:O16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9"/>
  <sheetViews>
    <sheetView workbookViewId="0">
      <pane xSplit="1" ySplit="1" topLeftCell="B130" activePane="bottomRight" state="frozen"/>
      <selection pane="topRight" activeCell="B1" sqref="B1"/>
      <selection pane="bottomLeft" activeCell="A2" sqref="A2"/>
      <selection pane="bottomRight" activeCell="A161" sqref="A161:XFD161"/>
    </sheetView>
  </sheetViews>
  <sheetFormatPr baseColWidth="10" defaultRowHeight="15" x14ac:dyDescent="0"/>
  <cols>
    <col min="1" max="1" width="9.5" bestFit="1" customWidth="1"/>
    <col min="2" max="2" width="13.33203125" bestFit="1" customWidth="1"/>
    <col min="3" max="3" width="10" bestFit="1" customWidth="1"/>
    <col min="4" max="4" width="6.1640625" style="6" bestFit="1" customWidth="1"/>
    <col min="5" max="5" width="11.33203125" style="6" bestFit="1" customWidth="1"/>
    <col min="6" max="6" width="14.33203125" style="6" bestFit="1" customWidth="1"/>
    <col min="8" max="18" width="10.83203125" customWidth="1"/>
    <col min="26" max="26" width="11.83203125" bestFit="1" customWidth="1"/>
  </cols>
  <sheetData>
    <row r="1" spans="1:43" s="4" customFormat="1">
      <c r="A1" s="4" t="s">
        <v>0</v>
      </c>
      <c r="B1" s="4" t="s">
        <v>339</v>
      </c>
      <c r="C1" s="4" t="s">
        <v>1</v>
      </c>
      <c r="D1" s="4" t="s">
        <v>238</v>
      </c>
      <c r="E1" s="4" t="s">
        <v>340</v>
      </c>
      <c r="F1" s="5" t="s">
        <v>239</v>
      </c>
      <c r="H1" s="4" t="s">
        <v>2</v>
      </c>
      <c r="J1" s="4" t="s">
        <v>3</v>
      </c>
      <c r="K1" s="4" t="s">
        <v>240</v>
      </c>
      <c r="L1" s="4" t="s">
        <v>4</v>
      </c>
      <c r="N1" s="4" t="s">
        <v>5</v>
      </c>
      <c r="P1" s="4" t="s">
        <v>6</v>
      </c>
      <c r="R1" s="4" t="s">
        <v>28</v>
      </c>
      <c r="T1" s="2" t="s">
        <v>7</v>
      </c>
      <c r="U1" s="2" t="s">
        <v>8</v>
      </c>
      <c r="V1" s="2" t="s">
        <v>24</v>
      </c>
      <c r="W1" s="2" t="s">
        <v>8</v>
      </c>
      <c r="X1" s="2" t="s">
        <v>25</v>
      </c>
      <c r="Y1" s="7"/>
      <c r="Z1" s="7"/>
      <c r="AA1" s="7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/>
      <c r="AO1"/>
      <c r="AP1"/>
      <c r="AQ1"/>
    </row>
    <row r="2" spans="1:43">
      <c r="A2" t="s">
        <v>345</v>
      </c>
      <c r="B2" s="20" t="s">
        <v>12</v>
      </c>
      <c r="C2">
        <v>703</v>
      </c>
      <c r="D2" s="12">
        <v>2</v>
      </c>
      <c r="E2" s="12" t="s">
        <v>12</v>
      </c>
      <c r="F2" s="6">
        <v>7.152557373046875</v>
      </c>
      <c r="H2">
        <f>D2/SUM(D2:D3)</f>
        <v>0.66666666666666663</v>
      </c>
      <c r="J2">
        <f>H2*F2</f>
        <v>4.76837158203125</v>
      </c>
      <c r="L2">
        <f>J2*(C2/1000)</f>
        <v>3.3521652221679688</v>
      </c>
      <c r="N2" s="1">
        <f t="shared" ref="N2:N65" si="0">INT(L2)</f>
        <v>3</v>
      </c>
      <c r="O2" s="1"/>
      <c r="P2">
        <f t="shared" ref="P2:P65" si="1">N2*4</f>
        <v>12</v>
      </c>
      <c r="R2">
        <f>SUM(L2:L3)</f>
        <v>5.2237510681152344</v>
      </c>
      <c r="T2" t="str">
        <f>A2</f>
        <v>R1_11_1</v>
      </c>
      <c r="U2" s="9">
        <f t="shared" ref="U2:U65" si="2">P2</f>
        <v>12</v>
      </c>
      <c r="V2">
        <f>-U2</f>
        <v>-12</v>
      </c>
      <c r="W2" s="1">
        <f t="shared" ref="W2:W65" si="3">N2</f>
        <v>3</v>
      </c>
      <c r="X2" s="1">
        <f>-W2</f>
        <v>-3</v>
      </c>
      <c r="Y2" s="6"/>
    </row>
    <row r="3" spans="1:43">
      <c r="A3" t="s">
        <v>346</v>
      </c>
      <c r="B3" s="20" t="s">
        <v>12</v>
      </c>
      <c r="C3">
        <v>785</v>
      </c>
      <c r="D3" s="12">
        <v>1</v>
      </c>
      <c r="E3" s="12" t="s">
        <v>12</v>
      </c>
      <c r="F3" s="6">
        <v>7.152557373046875</v>
      </c>
      <c r="H3">
        <f>D3/SUM(D2:D3)</f>
        <v>0.33333333333333331</v>
      </c>
      <c r="J3">
        <f t="shared" ref="J3:J66" si="4">H3*F3</f>
        <v>2.384185791015625</v>
      </c>
      <c r="L3">
        <f t="shared" ref="L3:L66" si="5">J3*(C3/1000)</f>
        <v>1.8715858459472656</v>
      </c>
      <c r="N3" s="1">
        <f t="shared" si="0"/>
        <v>1</v>
      </c>
      <c r="O3" s="1"/>
      <c r="P3">
        <f t="shared" si="1"/>
        <v>4</v>
      </c>
      <c r="T3" t="str">
        <f t="shared" ref="T3:T66" si="6">A3</f>
        <v>R1_11_2</v>
      </c>
      <c r="U3" s="9">
        <f t="shared" si="2"/>
        <v>4</v>
      </c>
      <c r="V3">
        <f t="shared" ref="V3:V66" si="7">-U3</f>
        <v>-4</v>
      </c>
      <c r="W3" s="1">
        <f t="shared" si="3"/>
        <v>1</v>
      </c>
      <c r="X3" s="1">
        <f t="shared" ref="X3:X66" si="8">-W3</f>
        <v>-1</v>
      </c>
    </row>
    <row r="4" spans="1:43">
      <c r="A4" t="s">
        <v>347</v>
      </c>
      <c r="B4" s="20" t="s">
        <v>12</v>
      </c>
      <c r="C4">
        <v>1940</v>
      </c>
      <c r="D4" s="12">
        <v>2</v>
      </c>
      <c r="E4" s="12" t="s">
        <v>12</v>
      </c>
      <c r="F4" s="6">
        <v>7.152557373046875</v>
      </c>
      <c r="H4">
        <f>D4/SUM(D4:D5)</f>
        <v>0.66666666666666663</v>
      </c>
      <c r="J4">
        <f t="shared" si="4"/>
        <v>4.76837158203125</v>
      </c>
      <c r="L4">
        <f t="shared" si="5"/>
        <v>9.250640869140625</v>
      </c>
      <c r="N4" s="1">
        <f t="shared" si="0"/>
        <v>9</v>
      </c>
      <c r="O4" s="1"/>
      <c r="P4">
        <f t="shared" si="1"/>
        <v>36</v>
      </c>
      <c r="R4">
        <f>SUM(L4:L5)</f>
        <v>10.914802551269531</v>
      </c>
      <c r="T4" t="str">
        <f t="shared" si="6"/>
        <v>R1_13_1</v>
      </c>
      <c r="U4" s="9">
        <f t="shared" si="2"/>
        <v>36</v>
      </c>
      <c r="V4">
        <f t="shared" si="7"/>
        <v>-36</v>
      </c>
      <c r="W4" s="1">
        <f t="shared" si="3"/>
        <v>9</v>
      </c>
      <c r="X4" s="1">
        <f t="shared" si="8"/>
        <v>-9</v>
      </c>
    </row>
    <row r="5" spans="1:43">
      <c r="A5" t="s">
        <v>348</v>
      </c>
      <c r="B5" s="20" t="s">
        <v>12</v>
      </c>
      <c r="C5">
        <v>698</v>
      </c>
      <c r="D5" s="12">
        <v>1</v>
      </c>
      <c r="E5" s="12" t="s">
        <v>12</v>
      </c>
      <c r="F5" s="6">
        <v>7.152557373046875</v>
      </c>
      <c r="H5">
        <f>D5/SUM(D4:D5)</f>
        <v>0.33333333333333331</v>
      </c>
      <c r="J5">
        <f t="shared" si="4"/>
        <v>2.384185791015625</v>
      </c>
      <c r="L5">
        <f t="shared" si="5"/>
        <v>1.6641616821289062</v>
      </c>
      <c r="N5" s="1">
        <f t="shared" si="0"/>
        <v>1</v>
      </c>
      <c r="O5" s="1"/>
      <c r="P5">
        <f t="shared" si="1"/>
        <v>4</v>
      </c>
      <c r="T5" t="str">
        <f t="shared" si="6"/>
        <v>R1_13_2</v>
      </c>
      <c r="U5" s="9">
        <f t="shared" si="2"/>
        <v>4</v>
      </c>
      <c r="V5">
        <f t="shared" si="7"/>
        <v>-4</v>
      </c>
      <c r="W5" s="1">
        <f t="shared" si="3"/>
        <v>1</v>
      </c>
      <c r="X5" s="1">
        <f t="shared" si="8"/>
        <v>-1</v>
      </c>
      <c r="Y5" s="6"/>
    </row>
    <row r="6" spans="1:43">
      <c r="A6" t="s">
        <v>349</v>
      </c>
      <c r="B6" s="20" t="s">
        <v>12</v>
      </c>
      <c r="C6">
        <v>719</v>
      </c>
      <c r="D6" s="12">
        <v>2</v>
      </c>
      <c r="E6" s="12" t="s">
        <v>12</v>
      </c>
      <c r="F6" s="6">
        <v>14.30511474609375</v>
      </c>
      <c r="H6">
        <f>D6/SUM(D6:D7)</f>
        <v>0.66666666666666663</v>
      </c>
      <c r="J6">
        <f t="shared" si="4"/>
        <v>9.5367431640625</v>
      </c>
      <c r="L6">
        <f t="shared" si="5"/>
        <v>6.8569183349609375</v>
      </c>
      <c r="N6" s="1">
        <f t="shared" si="0"/>
        <v>6</v>
      </c>
      <c r="O6" s="1"/>
      <c r="P6">
        <f t="shared" si="1"/>
        <v>24</v>
      </c>
      <c r="R6">
        <f>SUM(L6:L7)</f>
        <v>8.907318115234375</v>
      </c>
      <c r="T6" t="str">
        <f t="shared" si="6"/>
        <v>R1_101_1</v>
      </c>
      <c r="U6" s="9">
        <f t="shared" si="2"/>
        <v>24</v>
      </c>
      <c r="V6">
        <f t="shared" si="7"/>
        <v>-24</v>
      </c>
      <c r="W6" s="1">
        <f t="shared" si="3"/>
        <v>6</v>
      </c>
      <c r="X6" s="1">
        <f t="shared" si="8"/>
        <v>-6</v>
      </c>
      <c r="Y6" s="6"/>
      <c r="AH6" s="9"/>
    </row>
    <row r="7" spans="1:43">
      <c r="A7" t="s">
        <v>350</v>
      </c>
      <c r="B7" s="20" t="s">
        <v>12</v>
      </c>
      <c r="C7">
        <v>430</v>
      </c>
      <c r="D7" s="12">
        <v>1</v>
      </c>
      <c r="E7" s="12" t="s">
        <v>12</v>
      </c>
      <c r="F7" s="6">
        <v>14.30511474609375</v>
      </c>
      <c r="H7">
        <f>D7/SUM(D6:D7)</f>
        <v>0.33333333333333331</v>
      </c>
      <c r="J7">
        <f t="shared" si="4"/>
        <v>4.76837158203125</v>
      </c>
      <c r="L7">
        <f t="shared" si="5"/>
        <v>2.0503997802734375</v>
      </c>
      <c r="N7" s="1">
        <f t="shared" si="0"/>
        <v>2</v>
      </c>
      <c r="O7" s="1"/>
      <c r="P7">
        <f t="shared" si="1"/>
        <v>8</v>
      </c>
      <c r="T7" t="str">
        <f t="shared" si="6"/>
        <v>R1_101_2</v>
      </c>
      <c r="U7" s="9">
        <f t="shared" si="2"/>
        <v>8</v>
      </c>
      <c r="V7">
        <f t="shared" si="7"/>
        <v>-8</v>
      </c>
      <c r="W7" s="1">
        <f t="shared" si="3"/>
        <v>2</v>
      </c>
      <c r="X7" s="1">
        <f t="shared" si="8"/>
        <v>-2</v>
      </c>
      <c r="Y7" s="6"/>
      <c r="AH7" s="9"/>
    </row>
    <row r="8" spans="1:43">
      <c r="A8" t="s">
        <v>351</v>
      </c>
      <c r="B8" s="20" t="s">
        <v>12</v>
      </c>
      <c r="C8">
        <v>2361</v>
      </c>
      <c r="D8" s="12">
        <v>2</v>
      </c>
      <c r="E8" s="12" t="s">
        <v>12</v>
      </c>
      <c r="F8" s="6">
        <v>14.30511474609375</v>
      </c>
      <c r="H8">
        <f>D8/SUM(D8:D9)</f>
        <v>0.66666666666666663</v>
      </c>
      <c r="J8">
        <f t="shared" si="4"/>
        <v>9.5367431640625</v>
      </c>
      <c r="L8">
        <f t="shared" si="5"/>
        <v>22.516250610351566</v>
      </c>
      <c r="N8" s="1">
        <f t="shared" si="0"/>
        <v>22</v>
      </c>
      <c r="O8" s="1"/>
      <c r="P8">
        <f t="shared" si="1"/>
        <v>88</v>
      </c>
      <c r="R8">
        <f>SUM(L8:L9)</f>
        <v>27.389526367187504</v>
      </c>
      <c r="T8" t="str">
        <f t="shared" si="6"/>
        <v>R1_33_1</v>
      </c>
      <c r="U8" s="9">
        <f t="shared" si="2"/>
        <v>88</v>
      </c>
      <c r="V8">
        <f t="shared" si="7"/>
        <v>-88</v>
      </c>
      <c r="W8" s="1">
        <f t="shared" si="3"/>
        <v>22</v>
      </c>
      <c r="X8" s="1">
        <f t="shared" si="8"/>
        <v>-22</v>
      </c>
    </row>
    <row r="9" spans="1:43">
      <c r="A9" t="s">
        <v>352</v>
      </c>
      <c r="B9" s="20" t="s">
        <v>12</v>
      </c>
      <c r="C9">
        <v>1022</v>
      </c>
      <c r="D9" s="12">
        <v>1</v>
      </c>
      <c r="E9" s="12" t="s">
        <v>12</v>
      </c>
      <c r="F9" s="6">
        <v>14.30511474609375</v>
      </c>
      <c r="H9">
        <f>D9/SUM(D8:D9)</f>
        <v>0.33333333333333331</v>
      </c>
      <c r="J9">
        <f t="shared" si="4"/>
        <v>4.76837158203125</v>
      </c>
      <c r="L9">
        <f t="shared" si="5"/>
        <v>4.8732757568359375</v>
      </c>
      <c r="N9" s="1">
        <f t="shared" si="0"/>
        <v>4</v>
      </c>
      <c r="O9" s="1"/>
      <c r="P9">
        <f t="shared" si="1"/>
        <v>16</v>
      </c>
      <c r="T9" t="str">
        <f t="shared" si="6"/>
        <v>R1_33_2</v>
      </c>
      <c r="U9" s="9">
        <f t="shared" si="2"/>
        <v>16</v>
      </c>
      <c r="V9">
        <f t="shared" si="7"/>
        <v>-16</v>
      </c>
      <c r="W9" s="1">
        <f t="shared" si="3"/>
        <v>4</v>
      </c>
      <c r="X9" s="1">
        <f t="shared" si="8"/>
        <v>-4</v>
      </c>
      <c r="Y9" s="6"/>
    </row>
    <row r="10" spans="1:43">
      <c r="A10" t="s">
        <v>353</v>
      </c>
      <c r="B10" s="20" t="s">
        <v>12</v>
      </c>
      <c r="C10">
        <v>975</v>
      </c>
      <c r="D10" s="12">
        <v>2</v>
      </c>
      <c r="E10" s="12" t="s">
        <v>12</v>
      </c>
      <c r="F10" s="6">
        <v>14.30511474609375</v>
      </c>
      <c r="H10">
        <f>D10/SUM(D10:D11)</f>
        <v>0.66666666666666663</v>
      </c>
      <c r="J10">
        <f t="shared" si="4"/>
        <v>9.5367431640625</v>
      </c>
      <c r="L10">
        <f t="shared" si="5"/>
        <v>9.2983245849609375</v>
      </c>
      <c r="N10" s="1">
        <f t="shared" si="0"/>
        <v>9</v>
      </c>
      <c r="O10" s="1"/>
      <c r="P10">
        <f t="shared" si="1"/>
        <v>36</v>
      </c>
      <c r="R10">
        <f>SUM(L10:L11)</f>
        <v>12.178421020507812</v>
      </c>
      <c r="T10" t="str">
        <f t="shared" si="6"/>
        <v>R1_42_1</v>
      </c>
      <c r="U10" s="9">
        <f t="shared" si="2"/>
        <v>36</v>
      </c>
      <c r="V10">
        <f t="shared" si="7"/>
        <v>-36</v>
      </c>
      <c r="W10" s="1">
        <f t="shared" si="3"/>
        <v>9</v>
      </c>
      <c r="X10" s="1">
        <f t="shared" si="8"/>
        <v>-9</v>
      </c>
    </row>
    <row r="11" spans="1:43">
      <c r="A11" t="s">
        <v>354</v>
      </c>
      <c r="B11" s="20" t="s">
        <v>12</v>
      </c>
      <c r="C11">
        <v>604</v>
      </c>
      <c r="D11" s="12">
        <v>1</v>
      </c>
      <c r="E11" s="12" t="s">
        <v>12</v>
      </c>
      <c r="F11" s="6">
        <v>14.30511474609375</v>
      </c>
      <c r="H11">
        <f>D11/SUM(D10:D11)</f>
        <v>0.33333333333333331</v>
      </c>
      <c r="J11">
        <f t="shared" si="4"/>
        <v>4.76837158203125</v>
      </c>
      <c r="L11">
        <f t="shared" si="5"/>
        <v>2.880096435546875</v>
      </c>
      <c r="N11" s="1">
        <f t="shared" si="0"/>
        <v>2</v>
      </c>
      <c r="O11" s="1"/>
      <c r="P11">
        <f t="shared" si="1"/>
        <v>8</v>
      </c>
      <c r="T11" t="str">
        <f t="shared" si="6"/>
        <v>R1_42_2</v>
      </c>
      <c r="U11" s="9">
        <f t="shared" si="2"/>
        <v>8</v>
      </c>
      <c r="V11">
        <f t="shared" si="7"/>
        <v>-8</v>
      </c>
      <c r="W11" s="1">
        <f t="shared" si="3"/>
        <v>2</v>
      </c>
      <c r="X11" s="1">
        <f t="shared" si="8"/>
        <v>-2</v>
      </c>
      <c r="Y11" s="6"/>
      <c r="AF11" s="9"/>
    </row>
    <row r="12" spans="1:43">
      <c r="A12" t="s">
        <v>355</v>
      </c>
      <c r="B12" s="20" t="s">
        <v>12</v>
      </c>
      <c r="C12">
        <v>1118</v>
      </c>
      <c r="D12" s="12">
        <v>2</v>
      </c>
      <c r="E12" s="12" t="s">
        <v>12</v>
      </c>
      <c r="F12" s="6">
        <v>28.6102294921875</v>
      </c>
      <c r="H12">
        <f>D12/SUM(D12:D13)</f>
        <v>0.66666666666666663</v>
      </c>
      <c r="J12">
        <f t="shared" si="4"/>
        <v>19.073486328125</v>
      </c>
      <c r="L12">
        <f t="shared" si="5"/>
        <v>21.324157714843754</v>
      </c>
      <c r="N12" s="1">
        <f t="shared" si="0"/>
        <v>21</v>
      </c>
      <c r="O12" s="1"/>
      <c r="P12">
        <f t="shared" si="1"/>
        <v>84</v>
      </c>
      <c r="R12">
        <f>SUM(L12:L13)</f>
        <v>35.66741943359375</v>
      </c>
      <c r="T12" t="str">
        <f t="shared" si="6"/>
        <v>R1_52_1</v>
      </c>
      <c r="U12" s="9">
        <f t="shared" si="2"/>
        <v>84</v>
      </c>
      <c r="V12">
        <f t="shared" si="7"/>
        <v>-84</v>
      </c>
      <c r="W12" s="1">
        <f t="shared" si="3"/>
        <v>21</v>
      </c>
      <c r="X12" s="1">
        <f t="shared" si="8"/>
        <v>-21</v>
      </c>
      <c r="Z12" s="25"/>
      <c r="AB12" s="6"/>
      <c r="AC12" s="25"/>
      <c r="AD12" s="3"/>
    </row>
    <row r="13" spans="1:43">
      <c r="A13" t="s">
        <v>356</v>
      </c>
      <c r="B13" s="20" t="s">
        <v>12</v>
      </c>
      <c r="C13">
        <v>1504</v>
      </c>
      <c r="D13" s="12">
        <v>1</v>
      </c>
      <c r="E13" s="12" t="s">
        <v>12</v>
      </c>
      <c r="F13" s="6">
        <v>28.6102294921875</v>
      </c>
      <c r="H13">
        <f>D13/SUM(D12:D13)</f>
        <v>0.33333333333333331</v>
      </c>
      <c r="J13">
        <f t="shared" si="4"/>
        <v>9.5367431640625</v>
      </c>
      <c r="L13">
        <f t="shared" si="5"/>
        <v>14.34326171875</v>
      </c>
      <c r="N13" s="1">
        <f t="shared" si="0"/>
        <v>14</v>
      </c>
      <c r="O13" s="1"/>
      <c r="P13">
        <f t="shared" si="1"/>
        <v>56</v>
      </c>
      <c r="T13" t="str">
        <f t="shared" si="6"/>
        <v>R1_52_2</v>
      </c>
      <c r="U13" s="9">
        <f t="shared" si="2"/>
        <v>56</v>
      </c>
      <c r="V13">
        <f t="shared" si="7"/>
        <v>-56</v>
      </c>
      <c r="W13" s="1">
        <f t="shared" si="3"/>
        <v>14</v>
      </c>
      <c r="X13" s="1">
        <f t="shared" si="8"/>
        <v>-14</v>
      </c>
      <c r="Z13" s="25"/>
      <c r="AC13" s="25"/>
    </row>
    <row r="14" spans="1:43">
      <c r="A14" t="s">
        <v>357</v>
      </c>
      <c r="B14" s="20" t="s">
        <v>12</v>
      </c>
      <c r="C14">
        <v>955</v>
      </c>
      <c r="D14" s="12">
        <v>2</v>
      </c>
      <c r="E14" s="12" t="s">
        <v>12</v>
      </c>
      <c r="F14" s="6">
        <v>28.6102294921875</v>
      </c>
      <c r="H14">
        <f>D14/SUM(D14:D15)</f>
        <v>0.66666666666666663</v>
      </c>
      <c r="J14">
        <f t="shared" si="4"/>
        <v>19.073486328125</v>
      </c>
      <c r="L14">
        <f t="shared" si="5"/>
        <v>18.215179443359375</v>
      </c>
      <c r="N14" s="1">
        <f t="shared" si="0"/>
        <v>18</v>
      </c>
      <c r="O14" s="1"/>
      <c r="P14">
        <f t="shared" si="1"/>
        <v>72</v>
      </c>
      <c r="R14">
        <f>SUM(L14:L15)</f>
        <v>24.194717407226562</v>
      </c>
      <c r="T14" t="str">
        <f t="shared" si="6"/>
        <v>R1_62_1</v>
      </c>
      <c r="U14" s="9">
        <f t="shared" si="2"/>
        <v>72</v>
      </c>
      <c r="V14">
        <f t="shared" si="7"/>
        <v>-72</v>
      </c>
      <c r="W14" s="1">
        <f t="shared" si="3"/>
        <v>18</v>
      </c>
      <c r="X14" s="1">
        <f t="shared" si="8"/>
        <v>-18</v>
      </c>
      <c r="Z14" s="25"/>
      <c r="AC14" s="25"/>
    </row>
    <row r="15" spans="1:43">
      <c r="A15" t="s">
        <v>358</v>
      </c>
      <c r="B15" s="20" t="s">
        <v>12</v>
      </c>
      <c r="C15">
        <v>627</v>
      </c>
      <c r="D15" s="12">
        <v>1</v>
      </c>
      <c r="E15" s="12" t="s">
        <v>12</v>
      </c>
      <c r="F15" s="6">
        <v>28.6102294921875</v>
      </c>
      <c r="H15">
        <f>D15/SUM(D14:D15)</f>
        <v>0.33333333333333331</v>
      </c>
      <c r="J15">
        <f t="shared" si="4"/>
        <v>9.5367431640625</v>
      </c>
      <c r="L15">
        <f t="shared" si="5"/>
        <v>5.9795379638671875</v>
      </c>
      <c r="N15" s="1">
        <f t="shared" si="0"/>
        <v>5</v>
      </c>
      <c r="O15" s="1"/>
      <c r="P15">
        <f t="shared" si="1"/>
        <v>20</v>
      </c>
      <c r="T15" t="str">
        <f t="shared" si="6"/>
        <v>R1_62_2</v>
      </c>
      <c r="U15" s="9">
        <f t="shared" si="2"/>
        <v>20</v>
      </c>
      <c r="V15">
        <f t="shared" si="7"/>
        <v>-20</v>
      </c>
      <c r="W15" s="1">
        <f t="shared" si="3"/>
        <v>5</v>
      </c>
      <c r="X15" s="1">
        <f t="shared" si="8"/>
        <v>-5</v>
      </c>
      <c r="Z15" s="25"/>
      <c r="AC15" s="25"/>
    </row>
    <row r="16" spans="1:43">
      <c r="A16" t="s">
        <v>359</v>
      </c>
      <c r="B16" s="20" t="s">
        <v>12</v>
      </c>
      <c r="C16">
        <v>988</v>
      </c>
      <c r="D16" s="12">
        <v>2</v>
      </c>
      <c r="E16" s="12" t="s">
        <v>12</v>
      </c>
      <c r="F16" s="6">
        <v>28.6102294921875</v>
      </c>
      <c r="H16">
        <f>D16/SUM(D16:D17)</f>
        <v>0.66666666666666663</v>
      </c>
      <c r="J16">
        <f t="shared" si="4"/>
        <v>19.073486328125</v>
      </c>
      <c r="L16">
        <f t="shared" si="5"/>
        <v>18.8446044921875</v>
      </c>
      <c r="N16" s="1">
        <f t="shared" si="0"/>
        <v>18</v>
      </c>
      <c r="O16" s="1"/>
      <c r="P16">
        <f t="shared" si="1"/>
        <v>72</v>
      </c>
      <c r="R16">
        <f>SUM(L16:L17)</f>
        <v>30.546188354492188</v>
      </c>
      <c r="T16" t="str">
        <f t="shared" si="6"/>
        <v>R1_72_1</v>
      </c>
      <c r="U16" s="9">
        <f t="shared" si="2"/>
        <v>72</v>
      </c>
      <c r="V16">
        <f t="shared" si="7"/>
        <v>-72</v>
      </c>
      <c r="W16" s="1">
        <f t="shared" si="3"/>
        <v>18</v>
      </c>
      <c r="X16" s="1">
        <f t="shared" si="8"/>
        <v>-18</v>
      </c>
      <c r="Y16" s="6"/>
      <c r="AC16" s="25"/>
    </row>
    <row r="17" spans="1:33">
      <c r="A17" t="s">
        <v>360</v>
      </c>
      <c r="B17" s="20" t="s">
        <v>12</v>
      </c>
      <c r="C17">
        <v>1227</v>
      </c>
      <c r="D17" s="12">
        <v>1</v>
      </c>
      <c r="E17" s="12" t="s">
        <v>12</v>
      </c>
      <c r="F17" s="6">
        <v>28.6102294921875</v>
      </c>
      <c r="H17">
        <f>D17/SUM(D16:D17)</f>
        <v>0.33333333333333331</v>
      </c>
      <c r="J17">
        <f t="shared" si="4"/>
        <v>9.5367431640625</v>
      </c>
      <c r="L17">
        <f t="shared" si="5"/>
        <v>11.701583862304688</v>
      </c>
      <c r="N17" s="1">
        <f t="shared" si="0"/>
        <v>11</v>
      </c>
      <c r="O17" s="1"/>
      <c r="P17">
        <f t="shared" si="1"/>
        <v>44</v>
      </c>
      <c r="T17" t="str">
        <f t="shared" si="6"/>
        <v>R1_72_2</v>
      </c>
      <c r="U17" s="9">
        <f t="shared" si="2"/>
        <v>44</v>
      </c>
      <c r="V17">
        <f t="shared" si="7"/>
        <v>-44</v>
      </c>
      <c r="W17" s="1">
        <f t="shared" si="3"/>
        <v>11</v>
      </c>
      <c r="X17" s="1">
        <f t="shared" si="8"/>
        <v>-11</v>
      </c>
      <c r="AB17" s="9"/>
      <c r="AC17" s="25"/>
    </row>
    <row r="18" spans="1:33">
      <c r="A18" t="s">
        <v>361</v>
      </c>
      <c r="B18" s="20" t="s">
        <v>12</v>
      </c>
      <c r="C18">
        <v>1914</v>
      </c>
      <c r="D18" s="12">
        <v>2</v>
      </c>
      <c r="E18" s="12" t="s">
        <v>12</v>
      </c>
      <c r="F18" s="6">
        <v>57.220458984375</v>
      </c>
      <c r="H18">
        <f>D18/SUM(D18:D19)</f>
        <v>0.66666666666666663</v>
      </c>
      <c r="J18">
        <f t="shared" si="4"/>
        <v>38.14697265625</v>
      </c>
      <c r="L18">
        <f t="shared" si="5"/>
        <v>73.0133056640625</v>
      </c>
      <c r="N18" s="1">
        <f t="shared" si="0"/>
        <v>73</v>
      </c>
      <c r="O18" s="1"/>
      <c r="P18">
        <f t="shared" si="1"/>
        <v>292</v>
      </c>
      <c r="R18">
        <f>SUM(L18:L19)</f>
        <v>127.65884399414062</v>
      </c>
      <c r="T18" t="str">
        <f t="shared" si="6"/>
        <v>R1_73_1</v>
      </c>
      <c r="U18" s="9">
        <f t="shared" si="2"/>
        <v>292</v>
      </c>
      <c r="V18">
        <f t="shared" si="7"/>
        <v>-292</v>
      </c>
      <c r="W18" s="1">
        <f t="shared" si="3"/>
        <v>73</v>
      </c>
      <c r="X18" s="1">
        <f t="shared" si="8"/>
        <v>-73</v>
      </c>
      <c r="Z18" s="25"/>
      <c r="AC18" s="25"/>
      <c r="AG18" s="11"/>
    </row>
    <row r="19" spans="1:33">
      <c r="A19" t="s">
        <v>362</v>
      </c>
      <c r="B19" s="20" t="s">
        <v>12</v>
      </c>
      <c r="C19">
        <v>2865</v>
      </c>
      <c r="D19" s="12">
        <v>1</v>
      </c>
      <c r="E19" s="12" t="s">
        <v>12</v>
      </c>
      <c r="F19" s="6">
        <v>57.220458984375</v>
      </c>
      <c r="H19">
        <f>D19/SUM(D18:D19)</f>
        <v>0.33333333333333331</v>
      </c>
      <c r="J19">
        <f t="shared" si="4"/>
        <v>19.073486328125</v>
      </c>
      <c r="L19">
        <f t="shared" si="5"/>
        <v>54.645538330078132</v>
      </c>
      <c r="N19" s="1">
        <f t="shared" si="0"/>
        <v>54</v>
      </c>
      <c r="O19" s="1"/>
      <c r="P19">
        <f t="shared" si="1"/>
        <v>216</v>
      </c>
      <c r="T19" t="str">
        <f t="shared" si="6"/>
        <v>R1_73_2</v>
      </c>
      <c r="U19" s="9">
        <f t="shared" si="2"/>
        <v>216</v>
      </c>
      <c r="V19">
        <f t="shared" si="7"/>
        <v>-216</v>
      </c>
      <c r="W19" s="1">
        <f t="shared" si="3"/>
        <v>54</v>
      </c>
      <c r="X19" s="1">
        <f t="shared" si="8"/>
        <v>-54</v>
      </c>
      <c r="Z19" s="25"/>
      <c r="AC19" s="25"/>
    </row>
    <row r="20" spans="1:33">
      <c r="A20" t="s">
        <v>363</v>
      </c>
      <c r="B20" s="20" t="s">
        <v>12</v>
      </c>
      <c r="C20">
        <v>1648</v>
      </c>
      <c r="D20" s="12">
        <v>2</v>
      </c>
      <c r="E20" s="12" t="s">
        <v>12</v>
      </c>
      <c r="F20" s="6">
        <v>57.220458984375</v>
      </c>
      <c r="H20">
        <f>D20/SUM(D20:D21)</f>
        <v>0.66666666666666663</v>
      </c>
      <c r="J20">
        <f t="shared" si="4"/>
        <v>38.14697265625</v>
      </c>
      <c r="L20">
        <f t="shared" si="5"/>
        <v>62.8662109375</v>
      </c>
      <c r="N20" s="1">
        <f t="shared" si="0"/>
        <v>62</v>
      </c>
      <c r="O20" s="1"/>
      <c r="P20">
        <f t="shared" si="1"/>
        <v>248</v>
      </c>
      <c r="R20">
        <f>SUM(L20:L21)</f>
        <v>80.890655517578125</v>
      </c>
      <c r="T20" t="str">
        <f t="shared" si="6"/>
        <v>R1_83_1</v>
      </c>
      <c r="U20" s="9">
        <f t="shared" si="2"/>
        <v>248</v>
      </c>
      <c r="V20">
        <f t="shared" si="7"/>
        <v>-248</v>
      </c>
      <c r="W20" s="1">
        <f t="shared" si="3"/>
        <v>62</v>
      </c>
      <c r="X20" s="1">
        <f t="shared" si="8"/>
        <v>-62</v>
      </c>
      <c r="Y20" s="6"/>
      <c r="Z20" s="25"/>
      <c r="AC20" s="25"/>
    </row>
    <row r="21" spans="1:33">
      <c r="A21" t="s">
        <v>364</v>
      </c>
      <c r="B21" s="20" t="s">
        <v>12</v>
      </c>
      <c r="C21">
        <v>945</v>
      </c>
      <c r="D21" s="12">
        <v>1</v>
      </c>
      <c r="E21" s="12" t="s">
        <v>12</v>
      </c>
      <c r="F21" s="6">
        <v>57.220458984375</v>
      </c>
      <c r="H21">
        <f>D21/SUM(D20:D21)</f>
        <v>0.33333333333333331</v>
      </c>
      <c r="J21">
        <f t="shared" si="4"/>
        <v>19.073486328125</v>
      </c>
      <c r="L21">
        <f t="shared" si="5"/>
        <v>18.024444580078125</v>
      </c>
      <c r="N21" s="1">
        <f t="shared" si="0"/>
        <v>18</v>
      </c>
      <c r="O21" s="1"/>
      <c r="P21">
        <f t="shared" si="1"/>
        <v>72</v>
      </c>
      <c r="T21" t="str">
        <f t="shared" si="6"/>
        <v>R1_83_2</v>
      </c>
      <c r="U21" s="9">
        <f t="shared" si="2"/>
        <v>72</v>
      </c>
      <c r="V21">
        <f t="shared" si="7"/>
        <v>-72</v>
      </c>
      <c r="W21" s="1">
        <f t="shared" si="3"/>
        <v>18</v>
      </c>
      <c r="X21" s="1">
        <f t="shared" si="8"/>
        <v>-18</v>
      </c>
      <c r="Y21" t="s">
        <v>408</v>
      </c>
      <c r="Z21" s="25">
        <f>COUNTIF(D2:D33, "2")</f>
        <v>16</v>
      </c>
      <c r="AC21" s="25"/>
    </row>
    <row r="22" spans="1:33">
      <c r="A22" t="s">
        <v>113</v>
      </c>
      <c r="B22" s="20" t="s">
        <v>12</v>
      </c>
      <c r="C22">
        <v>794</v>
      </c>
      <c r="D22" s="12">
        <v>2</v>
      </c>
      <c r="E22" s="12" t="s">
        <v>12</v>
      </c>
      <c r="F22" s="6">
        <v>57.220458984375</v>
      </c>
      <c r="H22">
        <f>D22/SUM(D22:D23)</f>
        <v>0.66666666666666663</v>
      </c>
      <c r="J22">
        <f t="shared" si="4"/>
        <v>38.14697265625</v>
      </c>
      <c r="L22">
        <f t="shared" si="5"/>
        <v>30.2886962890625</v>
      </c>
      <c r="N22" s="1">
        <f t="shared" si="0"/>
        <v>30</v>
      </c>
      <c r="O22" s="1"/>
      <c r="P22">
        <f t="shared" si="1"/>
        <v>120</v>
      </c>
      <c r="R22">
        <f>SUM(L22:L23)</f>
        <v>50.220489501953125</v>
      </c>
      <c r="T22" t="str">
        <f t="shared" si="6"/>
        <v>R2_115_1</v>
      </c>
      <c r="U22" s="9">
        <f t="shared" si="2"/>
        <v>120</v>
      </c>
      <c r="V22">
        <f t="shared" si="7"/>
        <v>-120</v>
      </c>
      <c r="W22" s="1">
        <f t="shared" si="3"/>
        <v>30</v>
      </c>
      <c r="X22" s="1">
        <f t="shared" si="8"/>
        <v>-30</v>
      </c>
      <c r="Y22" t="s">
        <v>409</v>
      </c>
      <c r="Z22">
        <f>COUNTIF(H64:H165, "0.5")</f>
        <v>18</v>
      </c>
      <c r="AC22" s="25"/>
    </row>
    <row r="23" spans="1:33">
      <c r="A23" t="s">
        <v>114</v>
      </c>
      <c r="B23" s="20" t="s">
        <v>12</v>
      </c>
      <c r="C23">
        <v>1045</v>
      </c>
      <c r="D23" s="12">
        <v>1</v>
      </c>
      <c r="E23" s="12" t="s">
        <v>12</v>
      </c>
      <c r="F23" s="6">
        <v>57.220458984375</v>
      </c>
      <c r="H23">
        <f>D23/SUM(D22:D23)</f>
        <v>0.33333333333333331</v>
      </c>
      <c r="J23">
        <f t="shared" si="4"/>
        <v>19.073486328125</v>
      </c>
      <c r="L23">
        <f t="shared" si="5"/>
        <v>19.931793212890625</v>
      </c>
      <c r="N23" s="1">
        <f t="shared" si="0"/>
        <v>19</v>
      </c>
      <c r="O23" s="1"/>
      <c r="P23">
        <f t="shared" si="1"/>
        <v>76</v>
      </c>
      <c r="T23" t="str">
        <f t="shared" si="6"/>
        <v>R2_115_2</v>
      </c>
      <c r="U23" s="9">
        <f t="shared" si="2"/>
        <v>76</v>
      </c>
      <c r="V23">
        <f t="shared" si="7"/>
        <v>-76</v>
      </c>
      <c r="W23" s="1">
        <f t="shared" si="3"/>
        <v>19</v>
      </c>
      <c r="X23" s="1">
        <f t="shared" si="8"/>
        <v>-19</v>
      </c>
      <c r="Y23" t="s">
        <v>410</v>
      </c>
      <c r="Z23" s="25">
        <f>COUNTIF(D34:D165, "2")</f>
        <v>15</v>
      </c>
      <c r="AC23" s="25"/>
    </row>
    <row r="24" spans="1:33">
      <c r="A24" s="9" t="s">
        <v>41</v>
      </c>
      <c r="B24" s="20" t="s">
        <v>12</v>
      </c>
      <c r="C24">
        <v>1688</v>
      </c>
      <c r="D24" s="12">
        <v>2</v>
      </c>
      <c r="E24" s="12" t="s">
        <v>12</v>
      </c>
      <c r="F24" s="6">
        <v>114.44091796875</v>
      </c>
      <c r="H24">
        <f>D24/SUM(D24:D25)</f>
        <v>0.66666666666666663</v>
      </c>
      <c r="J24">
        <f t="shared" si="4"/>
        <v>76.2939453125</v>
      </c>
      <c r="L24">
        <f t="shared" si="5"/>
        <v>128.7841796875</v>
      </c>
      <c r="N24" s="1">
        <f t="shared" si="0"/>
        <v>128</v>
      </c>
      <c r="O24" s="1"/>
      <c r="P24">
        <f t="shared" si="1"/>
        <v>512</v>
      </c>
      <c r="R24">
        <f>SUM(L24:L25)</f>
        <v>393.63861083984375</v>
      </c>
      <c r="T24" t="str">
        <f t="shared" si="6"/>
        <v>R2_19_1</v>
      </c>
      <c r="U24" s="9">
        <f t="shared" si="2"/>
        <v>512</v>
      </c>
      <c r="V24">
        <f t="shared" si="7"/>
        <v>-512</v>
      </c>
      <c r="W24" s="1">
        <f t="shared" si="3"/>
        <v>128</v>
      </c>
      <c r="X24" s="1">
        <f t="shared" si="8"/>
        <v>-128</v>
      </c>
      <c r="Y24" t="s">
        <v>411</v>
      </c>
      <c r="Z24" s="25">
        <f>COUNTIF(D34:D165, "4")</f>
        <v>15</v>
      </c>
      <c r="AC24" s="25"/>
    </row>
    <row r="25" spans="1:33">
      <c r="A25" s="9" t="s">
        <v>42</v>
      </c>
      <c r="B25" s="20" t="s">
        <v>12</v>
      </c>
      <c r="C25">
        <v>6943</v>
      </c>
      <c r="D25" s="12">
        <v>1</v>
      </c>
      <c r="E25" s="12" t="s">
        <v>12</v>
      </c>
      <c r="F25" s="6">
        <v>114.44091796875</v>
      </c>
      <c r="H25">
        <f>D25/SUM(D24:D25)</f>
        <v>0.33333333333333331</v>
      </c>
      <c r="J25">
        <f t="shared" si="4"/>
        <v>38.14697265625</v>
      </c>
      <c r="L25">
        <f t="shared" si="5"/>
        <v>264.85443115234375</v>
      </c>
      <c r="N25" s="1">
        <f t="shared" si="0"/>
        <v>264</v>
      </c>
      <c r="O25" s="1"/>
      <c r="P25">
        <f t="shared" si="1"/>
        <v>1056</v>
      </c>
      <c r="T25" t="str">
        <f t="shared" si="6"/>
        <v>R2_19_2</v>
      </c>
      <c r="U25" s="9">
        <f t="shared" si="2"/>
        <v>1056</v>
      </c>
      <c r="V25">
        <f t="shared" si="7"/>
        <v>-1056</v>
      </c>
      <c r="W25" s="1">
        <f t="shared" si="3"/>
        <v>264</v>
      </c>
      <c r="X25" s="1">
        <f t="shared" si="8"/>
        <v>-264</v>
      </c>
      <c r="Y25" t="s">
        <v>412</v>
      </c>
      <c r="Z25" s="25">
        <f>COUNTIF(D34:D165, "8")</f>
        <v>10</v>
      </c>
      <c r="AC25" s="25"/>
    </row>
    <row r="26" spans="1:33">
      <c r="A26" s="9" t="s">
        <v>43</v>
      </c>
      <c r="B26" s="20" t="s">
        <v>12</v>
      </c>
      <c r="C26">
        <v>1258</v>
      </c>
      <c r="D26" s="12">
        <v>2</v>
      </c>
      <c r="E26" s="12" t="s">
        <v>12</v>
      </c>
      <c r="F26" s="16">
        <v>114.44091796875</v>
      </c>
      <c r="H26">
        <f>D26/SUM(D26:D27)</f>
        <v>0.66666666666666663</v>
      </c>
      <c r="J26">
        <f t="shared" si="4"/>
        <v>76.2939453125</v>
      </c>
      <c r="L26">
        <f t="shared" si="5"/>
        <v>95.977783203125</v>
      </c>
      <c r="N26" s="1">
        <f t="shared" si="0"/>
        <v>95</v>
      </c>
      <c r="O26" s="1"/>
      <c r="P26">
        <f t="shared" si="1"/>
        <v>380</v>
      </c>
      <c r="R26">
        <f>SUM(L26:L27)</f>
        <v>147.20916748046875</v>
      </c>
      <c r="T26" t="str">
        <f t="shared" si="6"/>
        <v>R2_20_1</v>
      </c>
      <c r="U26" s="9">
        <f t="shared" si="2"/>
        <v>380</v>
      </c>
      <c r="V26">
        <f t="shared" si="7"/>
        <v>-380</v>
      </c>
      <c r="W26" s="1">
        <f t="shared" si="3"/>
        <v>95</v>
      </c>
      <c r="X26" s="1">
        <f t="shared" si="8"/>
        <v>-95</v>
      </c>
      <c r="Y26" t="s">
        <v>413</v>
      </c>
      <c r="Z26" s="25">
        <f>COUNTIF(D34:D165, "16")</f>
        <v>10</v>
      </c>
      <c r="AC26" s="25"/>
    </row>
    <row r="27" spans="1:33" s="9" customFormat="1">
      <c r="A27" s="9" t="s">
        <v>44</v>
      </c>
      <c r="B27" s="24" t="s">
        <v>12</v>
      </c>
      <c r="C27" s="9">
        <v>1343</v>
      </c>
      <c r="D27" s="23">
        <v>1</v>
      </c>
      <c r="E27" s="12" t="s">
        <v>12</v>
      </c>
      <c r="F27" s="9">
        <v>114.44091796875</v>
      </c>
      <c r="G27"/>
      <c r="H27" s="9">
        <f>D27/SUM(D26:D27)</f>
        <v>0.33333333333333331</v>
      </c>
      <c r="J27">
        <f t="shared" si="4"/>
        <v>38.14697265625</v>
      </c>
      <c r="K27"/>
      <c r="L27">
        <f t="shared" si="5"/>
        <v>51.23138427734375</v>
      </c>
      <c r="N27" s="1">
        <f t="shared" si="0"/>
        <v>51</v>
      </c>
      <c r="O27" s="17"/>
      <c r="P27">
        <f t="shared" si="1"/>
        <v>204</v>
      </c>
      <c r="R27"/>
      <c r="T27" t="str">
        <f t="shared" si="6"/>
        <v>R2_20_2</v>
      </c>
      <c r="U27" s="9">
        <f t="shared" si="2"/>
        <v>204</v>
      </c>
      <c r="V27">
        <f t="shared" si="7"/>
        <v>-204</v>
      </c>
      <c r="W27" s="1">
        <f t="shared" si="3"/>
        <v>51</v>
      </c>
      <c r="X27" s="1">
        <f t="shared" si="8"/>
        <v>-51</v>
      </c>
      <c r="Y27" t="s">
        <v>414</v>
      </c>
      <c r="Z27" s="25">
        <f>COUNTIF(D34:D165, "32")</f>
        <v>11</v>
      </c>
      <c r="AA27"/>
      <c r="AB27"/>
      <c r="AC27" s="25"/>
      <c r="AD27"/>
    </row>
    <row r="28" spans="1:33" s="9" customFormat="1">
      <c r="A28" s="9" t="s">
        <v>65</v>
      </c>
      <c r="B28" s="24" t="s">
        <v>12</v>
      </c>
      <c r="C28" s="9">
        <v>2182</v>
      </c>
      <c r="D28" s="23">
        <v>2</v>
      </c>
      <c r="E28" s="12" t="s">
        <v>12</v>
      </c>
      <c r="F28" s="16">
        <v>114.44091796875</v>
      </c>
      <c r="G28"/>
      <c r="H28" s="9">
        <f>D28/SUM(D28:D29)</f>
        <v>0.66666666666666663</v>
      </c>
      <c r="J28">
        <f t="shared" si="4"/>
        <v>76.2939453125</v>
      </c>
      <c r="K28"/>
      <c r="L28">
        <f t="shared" si="5"/>
        <v>166.473388671875</v>
      </c>
      <c r="N28" s="1">
        <f t="shared" si="0"/>
        <v>166</v>
      </c>
      <c r="O28" s="17"/>
      <c r="P28">
        <f t="shared" si="1"/>
        <v>664</v>
      </c>
      <c r="R28">
        <f>SUM(L28:L29)</f>
        <v>189.971923828125</v>
      </c>
      <c r="T28" t="str">
        <f t="shared" si="6"/>
        <v>R2_41_1</v>
      </c>
      <c r="U28" s="9">
        <f t="shared" si="2"/>
        <v>664</v>
      </c>
      <c r="V28">
        <f t="shared" si="7"/>
        <v>-664</v>
      </c>
      <c r="W28" s="1">
        <f t="shared" si="3"/>
        <v>166</v>
      </c>
      <c r="X28" s="1">
        <f t="shared" si="8"/>
        <v>-166</v>
      </c>
      <c r="Z28" s="25"/>
      <c r="AA28"/>
      <c r="AB28" s="13"/>
      <c r="AC28" s="25"/>
      <c r="AD28"/>
    </row>
    <row r="29" spans="1:33" s="9" customFormat="1">
      <c r="A29" s="9" t="s">
        <v>66</v>
      </c>
      <c r="B29" s="24" t="s">
        <v>12</v>
      </c>
      <c r="C29" s="9">
        <v>616</v>
      </c>
      <c r="D29" s="23">
        <v>1</v>
      </c>
      <c r="E29" s="12" t="s">
        <v>12</v>
      </c>
      <c r="F29" s="9">
        <v>114.44091796875</v>
      </c>
      <c r="G29"/>
      <c r="H29" s="9">
        <f>D29/SUM(D28:D29)</f>
        <v>0.33333333333333331</v>
      </c>
      <c r="J29">
        <f t="shared" si="4"/>
        <v>38.14697265625</v>
      </c>
      <c r="K29"/>
      <c r="L29">
        <f t="shared" si="5"/>
        <v>23.49853515625</v>
      </c>
      <c r="N29" s="1">
        <f t="shared" si="0"/>
        <v>23</v>
      </c>
      <c r="O29" s="17"/>
      <c r="P29">
        <f t="shared" si="1"/>
        <v>92</v>
      </c>
      <c r="R29"/>
      <c r="T29" t="str">
        <f t="shared" si="6"/>
        <v>R2_41_2</v>
      </c>
      <c r="U29" s="9">
        <f t="shared" si="2"/>
        <v>92</v>
      </c>
      <c r="V29">
        <f t="shared" si="7"/>
        <v>-92</v>
      </c>
      <c r="W29" s="1">
        <f t="shared" si="3"/>
        <v>23</v>
      </c>
      <c r="X29" s="1">
        <f t="shared" si="8"/>
        <v>-23</v>
      </c>
      <c r="Z29" s="25"/>
      <c r="AA29"/>
      <c r="AB29" s="25"/>
      <c r="AC29" s="25"/>
      <c r="AD29"/>
    </row>
    <row r="30" spans="1:33" s="9" customFormat="1">
      <c r="A30" s="9" t="s">
        <v>77</v>
      </c>
      <c r="B30" s="24" t="s">
        <v>12</v>
      </c>
      <c r="C30" s="9">
        <v>3894</v>
      </c>
      <c r="D30" s="23">
        <v>2</v>
      </c>
      <c r="E30" s="12" t="s">
        <v>12</v>
      </c>
      <c r="F30" s="16">
        <v>228.8818359375</v>
      </c>
      <c r="G30"/>
      <c r="H30" s="9">
        <f>D30/SUM(D30:D31)</f>
        <v>0.66666666666666663</v>
      </c>
      <c r="J30">
        <f t="shared" si="4"/>
        <v>152.587890625</v>
      </c>
      <c r="K30"/>
      <c r="L30">
        <f t="shared" si="5"/>
        <v>594.17724609375</v>
      </c>
      <c r="N30" s="1">
        <f t="shared" si="0"/>
        <v>594</v>
      </c>
      <c r="O30" s="17"/>
      <c r="P30">
        <f t="shared" si="1"/>
        <v>2376</v>
      </c>
      <c r="R30">
        <f>SUM(L30:L31)</f>
        <v>685.8062744140625</v>
      </c>
      <c r="T30" t="str">
        <f t="shared" si="6"/>
        <v>R2_47_1</v>
      </c>
      <c r="U30" s="9">
        <f t="shared" si="2"/>
        <v>2376</v>
      </c>
      <c r="V30">
        <f t="shared" si="7"/>
        <v>-2376</v>
      </c>
      <c r="W30" s="1">
        <f t="shared" si="3"/>
        <v>594</v>
      </c>
      <c r="X30" s="1">
        <f t="shared" si="8"/>
        <v>-594</v>
      </c>
      <c r="Z30" s="25"/>
      <c r="AA30"/>
      <c r="AB30" s="25"/>
      <c r="AC30" s="25"/>
      <c r="AD30"/>
    </row>
    <row r="31" spans="1:33" s="9" customFormat="1">
      <c r="A31" s="9" t="s">
        <v>78</v>
      </c>
      <c r="B31" s="24" t="s">
        <v>12</v>
      </c>
      <c r="C31" s="9">
        <v>1201</v>
      </c>
      <c r="D31" s="23">
        <v>1</v>
      </c>
      <c r="E31" s="12" t="s">
        <v>12</v>
      </c>
      <c r="F31" s="9">
        <v>228.8818359375</v>
      </c>
      <c r="G31"/>
      <c r="H31" s="9">
        <f>D31/SUM(D30:D31)</f>
        <v>0.33333333333333331</v>
      </c>
      <c r="J31">
        <f t="shared" si="4"/>
        <v>76.2939453125</v>
      </c>
      <c r="K31"/>
      <c r="L31">
        <f t="shared" si="5"/>
        <v>91.6290283203125</v>
      </c>
      <c r="N31" s="1">
        <f t="shared" si="0"/>
        <v>91</v>
      </c>
      <c r="O31" s="17"/>
      <c r="P31">
        <f t="shared" si="1"/>
        <v>364</v>
      </c>
      <c r="R31"/>
      <c r="T31" t="str">
        <f t="shared" si="6"/>
        <v>R2_47_2</v>
      </c>
      <c r="U31" s="9">
        <f t="shared" si="2"/>
        <v>364</v>
      </c>
      <c r="V31">
        <f t="shared" si="7"/>
        <v>-364</v>
      </c>
      <c r="W31" s="1">
        <f t="shared" si="3"/>
        <v>91</v>
      </c>
      <c r="X31" s="1">
        <f t="shared" si="8"/>
        <v>-91</v>
      </c>
      <c r="Z31" s="25"/>
      <c r="AA31"/>
      <c r="AB31" s="25"/>
      <c r="AC31" s="25"/>
      <c r="AD31"/>
    </row>
    <row r="32" spans="1:33">
      <c r="A32" t="s">
        <v>82</v>
      </c>
      <c r="B32" s="20" t="s">
        <v>12</v>
      </c>
      <c r="C32">
        <v>2993</v>
      </c>
      <c r="D32" s="12">
        <v>2</v>
      </c>
      <c r="E32" s="12" t="s">
        <v>12</v>
      </c>
      <c r="F32" s="16">
        <v>228.8818359375</v>
      </c>
      <c r="H32">
        <f>D32/SUM(D32:D33)</f>
        <v>0.66666666666666663</v>
      </c>
      <c r="J32">
        <f t="shared" si="4"/>
        <v>152.587890625</v>
      </c>
      <c r="L32">
        <f t="shared" si="5"/>
        <v>456.695556640625</v>
      </c>
      <c r="N32" s="1">
        <f t="shared" si="0"/>
        <v>456</v>
      </c>
      <c r="O32" s="1"/>
      <c r="P32">
        <f t="shared" si="1"/>
        <v>1824</v>
      </c>
      <c r="R32">
        <f>SUM(L32:L33)</f>
        <v>572.8912353515625</v>
      </c>
      <c r="T32" t="str">
        <f t="shared" si="6"/>
        <v>R2_54_1</v>
      </c>
      <c r="U32" s="9">
        <f t="shared" si="2"/>
        <v>1824</v>
      </c>
      <c r="V32">
        <f t="shared" si="7"/>
        <v>-1824</v>
      </c>
      <c r="W32" s="1">
        <f t="shared" si="3"/>
        <v>456</v>
      </c>
      <c r="X32" s="1">
        <f t="shared" si="8"/>
        <v>-456</v>
      </c>
      <c r="Z32" s="25"/>
      <c r="AC32" s="25"/>
    </row>
    <row r="33" spans="1:29">
      <c r="A33" t="s">
        <v>83</v>
      </c>
      <c r="B33" s="20" t="s">
        <v>12</v>
      </c>
      <c r="C33">
        <v>1523</v>
      </c>
      <c r="D33" s="12">
        <v>1</v>
      </c>
      <c r="E33" s="12" t="s">
        <v>12</v>
      </c>
      <c r="F33" s="6">
        <v>228.8818359375</v>
      </c>
      <c r="H33">
        <f>D33/SUM(D32:D33)</f>
        <v>0.33333333333333331</v>
      </c>
      <c r="J33">
        <f t="shared" si="4"/>
        <v>76.2939453125</v>
      </c>
      <c r="L33">
        <f t="shared" si="5"/>
        <v>116.1956787109375</v>
      </c>
      <c r="N33" s="1">
        <f t="shared" si="0"/>
        <v>116</v>
      </c>
      <c r="O33" s="1"/>
      <c r="P33">
        <f t="shared" si="1"/>
        <v>464</v>
      </c>
      <c r="T33" t="str">
        <f t="shared" si="6"/>
        <v>R2_54_2</v>
      </c>
      <c r="U33" s="9">
        <f t="shared" si="2"/>
        <v>464</v>
      </c>
      <c r="V33">
        <f t="shared" si="7"/>
        <v>-464</v>
      </c>
      <c r="W33" s="1">
        <f t="shared" si="3"/>
        <v>116</v>
      </c>
      <c r="X33" s="1">
        <f t="shared" si="8"/>
        <v>-116</v>
      </c>
      <c r="Z33" s="25"/>
      <c r="AC33" s="25"/>
    </row>
    <row r="34" spans="1:29">
      <c r="A34" t="s">
        <v>365</v>
      </c>
      <c r="B34" s="20" t="s">
        <v>406</v>
      </c>
      <c r="C34">
        <v>1310</v>
      </c>
      <c r="D34" s="12">
        <v>1</v>
      </c>
      <c r="E34" s="12" t="s">
        <v>14</v>
      </c>
      <c r="F34" s="6">
        <v>228.8818359375</v>
      </c>
      <c r="H34">
        <f>D34/SUM(D34:D35)</f>
        <v>5.8823529411764705E-2</v>
      </c>
      <c r="J34">
        <f t="shared" si="4"/>
        <v>13.463637408088236</v>
      </c>
      <c r="L34">
        <f t="shared" si="5"/>
        <v>17.637365004595591</v>
      </c>
      <c r="N34" s="1">
        <f t="shared" si="0"/>
        <v>17</v>
      </c>
      <c r="O34" s="1"/>
      <c r="P34">
        <f t="shared" si="1"/>
        <v>68</v>
      </c>
      <c r="R34">
        <f>SUM(L34:L35)</f>
        <v>358.42895507812506</v>
      </c>
      <c r="T34" t="str">
        <f t="shared" si="6"/>
        <v>R1_12_1</v>
      </c>
      <c r="U34" s="9">
        <f t="shared" si="2"/>
        <v>68</v>
      </c>
      <c r="V34">
        <f t="shared" si="7"/>
        <v>-68</v>
      </c>
      <c r="W34" s="1">
        <f t="shared" si="3"/>
        <v>17</v>
      </c>
      <c r="X34" s="1">
        <f t="shared" si="8"/>
        <v>-17</v>
      </c>
      <c r="Y34" s="6"/>
      <c r="Z34" s="25"/>
      <c r="AB34" s="9"/>
      <c r="AC34" s="25"/>
    </row>
    <row r="35" spans="1:29">
      <c r="A35" t="s">
        <v>366</v>
      </c>
      <c r="B35" s="20" t="s">
        <v>406</v>
      </c>
      <c r="C35">
        <v>1582</v>
      </c>
      <c r="D35" s="12">
        <v>16</v>
      </c>
      <c r="E35" s="12" t="s">
        <v>14</v>
      </c>
      <c r="F35" s="6">
        <v>228.8818359375</v>
      </c>
      <c r="H35">
        <f>D35/SUM(D34:D35)</f>
        <v>0.94117647058823528</v>
      </c>
      <c r="J35">
        <f t="shared" si="4"/>
        <v>215.41819852941177</v>
      </c>
      <c r="L35">
        <f t="shared" si="5"/>
        <v>340.79159007352945</v>
      </c>
      <c r="N35" s="1">
        <f t="shared" si="0"/>
        <v>340</v>
      </c>
      <c r="O35" s="1"/>
      <c r="P35">
        <f t="shared" si="1"/>
        <v>1360</v>
      </c>
      <c r="T35" t="str">
        <f t="shared" si="6"/>
        <v>R1_12_2</v>
      </c>
      <c r="U35" s="9">
        <f t="shared" si="2"/>
        <v>1360</v>
      </c>
      <c r="V35">
        <f t="shared" si="7"/>
        <v>-1360</v>
      </c>
      <c r="W35" s="1">
        <f t="shared" si="3"/>
        <v>340</v>
      </c>
      <c r="X35" s="1">
        <f t="shared" si="8"/>
        <v>-340</v>
      </c>
      <c r="Z35" s="25"/>
      <c r="AB35" s="6"/>
      <c r="AC35" s="25"/>
    </row>
    <row r="36" spans="1:29">
      <c r="A36" t="s">
        <v>367</v>
      </c>
      <c r="B36" s="20" t="s">
        <v>406</v>
      </c>
      <c r="C36">
        <v>1490</v>
      </c>
      <c r="D36" s="22">
        <v>1</v>
      </c>
      <c r="E36" s="12" t="s">
        <v>14</v>
      </c>
      <c r="F36" s="6">
        <v>457.763671875</v>
      </c>
      <c r="H36">
        <f>D36/SUM(D36:D37)</f>
        <v>5.8823529411764705E-2</v>
      </c>
      <c r="J36">
        <f t="shared" si="4"/>
        <v>26.927274816176471</v>
      </c>
      <c r="L36">
        <f t="shared" si="5"/>
        <v>40.121639476102942</v>
      </c>
      <c r="N36" s="1">
        <f t="shared" si="0"/>
        <v>40</v>
      </c>
      <c r="O36" s="1"/>
      <c r="P36">
        <f t="shared" si="1"/>
        <v>160</v>
      </c>
      <c r="R36">
        <f>SUM(L36:L37)</f>
        <v>626.92081227022061</v>
      </c>
      <c r="T36" t="str">
        <f t="shared" si="6"/>
        <v>R1_102_1</v>
      </c>
      <c r="U36" s="9">
        <f t="shared" si="2"/>
        <v>160</v>
      </c>
      <c r="V36">
        <f t="shared" si="7"/>
        <v>-160</v>
      </c>
      <c r="W36" s="1">
        <f t="shared" si="3"/>
        <v>40</v>
      </c>
      <c r="X36" s="1">
        <f t="shared" si="8"/>
        <v>-40</v>
      </c>
      <c r="Y36" s="6"/>
      <c r="Z36" s="25"/>
      <c r="AC36" s="12"/>
    </row>
    <row r="37" spans="1:29">
      <c r="A37" t="s">
        <v>368</v>
      </c>
      <c r="B37" s="20" t="s">
        <v>406</v>
      </c>
      <c r="C37">
        <v>1362</v>
      </c>
      <c r="D37" s="22">
        <v>16</v>
      </c>
      <c r="E37" s="12" t="s">
        <v>14</v>
      </c>
      <c r="F37" s="6">
        <v>457.763671875</v>
      </c>
      <c r="H37">
        <f>D37/SUM(D36:D37)</f>
        <v>0.94117647058823528</v>
      </c>
      <c r="J37">
        <f t="shared" si="4"/>
        <v>430.83639705882354</v>
      </c>
      <c r="L37">
        <f t="shared" si="5"/>
        <v>586.79917279411768</v>
      </c>
      <c r="N37" s="1">
        <f t="shared" si="0"/>
        <v>586</v>
      </c>
      <c r="O37" s="1"/>
      <c r="P37">
        <f t="shared" si="1"/>
        <v>2344</v>
      </c>
      <c r="T37" t="str">
        <f t="shared" si="6"/>
        <v>R1_102_2</v>
      </c>
      <c r="U37" s="9">
        <f t="shared" si="2"/>
        <v>2344</v>
      </c>
      <c r="V37">
        <f t="shared" si="7"/>
        <v>-2344</v>
      </c>
      <c r="W37" s="1">
        <f t="shared" si="3"/>
        <v>586</v>
      </c>
      <c r="X37" s="1">
        <f t="shared" si="8"/>
        <v>-586</v>
      </c>
      <c r="Z37" s="25"/>
      <c r="AA37" s="20"/>
      <c r="AC37" s="22"/>
    </row>
    <row r="38" spans="1:29">
      <c r="A38" t="s">
        <v>369</v>
      </c>
      <c r="B38" s="20" t="s">
        <v>406</v>
      </c>
      <c r="C38">
        <v>1689</v>
      </c>
      <c r="D38" s="12">
        <v>1</v>
      </c>
      <c r="E38" s="12" t="s">
        <v>14</v>
      </c>
      <c r="F38" s="6">
        <v>457.763671875</v>
      </c>
      <c r="H38">
        <f>D38/SUM(D38:D39)</f>
        <v>5.8823529411764705E-2</v>
      </c>
      <c r="J38">
        <f t="shared" si="4"/>
        <v>26.927274816176471</v>
      </c>
      <c r="L38">
        <f t="shared" si="5"/>
        <v>45.480167164522058</v>
      </c>
      <c r="N38" s="1">
        <f t="shared" si="0"/>
        <v>45</v>
      </c>
      <c r="O38" s="1"/>
      <c r="P38">
        <f t="shared" si="1"/>
        <v>180</v>
      </c>
      <c r="R38">
        <f>SUM(L38:L39)</f>
        <v>554.72878848805146</v>
      </c>
      <c r="T38" t="str">
        <f t="shared" si="6"/>
        <v>R1_23_1</v>
      </c>
      <c r="U38" s="9">
        <f t="shared" si="2"/>
        <v>180</v>
      </c>
      <c r="V38">
        <f t="shared" si="7"/>
        <v>-180</v>
      </c>
      <c r="W38" s="1">
        <f t="shared" si="3"/>
        <v>45</v>
      </c>
      <c r="X38" s="1">
        <f t="shared" si="8"/>
        <v>-45</v>
      </c>
      <c r="AA38" s="20"/>
      <c r="AB38" s="9"/>
      <c r="AC38" s="22"/>
    </row>
    <row r="39" spans="1:29">
      <c r="A39" t="s">
        <v>370</v>
      </c>
      <c r="B39" s="20" t="s">
        <v>406</v>
      </c>
      <c r="C39">
        <v>1182</v>
      </c>
      <c r="D39" s="12">
        <v>16</v>
      </c>
      <c r="E39" s="12" t="s">
        <v>14</v>
      </c>
      <c r="F39" s="6">
        <v>457.763671875</v>
      </c>
      <c r="H39">
        <f>D39/SUM(D38:D39)</f>
        <v>0.94117647058823528</v>
      </c>
      <c r="J39">
        <f t="shared" si="4"/>
        <v>430.83639705882354</v>
      </c>
      <c r="L39">
        <f t="shared" si="5"/>
        <v>509.24862132352939</v>
      </c>
      <c r="N39" s="1">
        <f t="shared" si="0"/>
        <v>509</v>
      </c>
      <c r="O39" s="1"/>
      <c r="P39">
        <f t="shared" si="1"/>
        <v>2036</v>
      </c>
      <c r="T39" t="str">
        <f t="shared" si="6"/>
        <v>R1_23_2</v>
      </c>
      <c r="U39" s="9">
        <f t="shared" si="2"/>
        <v>2036</v>
      </c>
      <c r="V39">
        <f t="shared" si="7"/>
        <v>-2036</v>
      </c>
      <c r="W39" s="1">
        <f t="shared" si="3"/>
        <v>509</v>
      </c>
      <c r="X39" s="1">
        <f t="shared" si="8"/>
        <v>-509</v>
      </c>
      <c r="AA39" s="20"/>
      <c r="AC39" s="12"/>
    </row>
    <row r="40" spans="1:29">
      <c r="A40" t="s">
        <v>371</v>
      </c>
      <c r="B40" s="20" t="s">
        <v>406</v>
      </c>
      <c r="C40">
        <v>944</v>
      </c>
      <c r="D40" s="12">
        <v>1</v>
      </c>
      <c r="E40" s="12" t="s">
        <v>14</v>
      </c>
      <c r="F40" s="6">
        <v>457.763671875</v>
      </c>
      <c r="H40">
        <f>D40/SUM(D40:D41)</f>
        <v>5.8823529411764705E-2</v>
      </c>
      <c r="J40">
        <f t="shared" si="4"/>
        <v>26.927274816176471</v>
      </c>
      <c r="L40">
        <f t="shared" si="5"/>
        <v>25.419347426470587</v>
      </c>
      <c r="N40" s="1">
        <f t="shared" si="0"/>
        <v>25</v>
      </c>
      <c r="O40" s="1"/>
      <c r="P40">
        <f t="shared" si="1"/>
        <v>100</v>
      </c>
      <c r="R40">
        <f>SUM(L40:L41)</f>
        <v>362.76424632352945</v>
      </c>
      <c r="T40" t="str">
        <f t="shared" si="6"/>
        <v>R1_32_1</v>
      </c>
      <c r="U40" s="9">
        <f t="shared" si="2"/>
        <v>100</v>
      </c>
      <c r="V40">
        <f t="shared" si="7"/>
        <v>-100</v>
      </c>
      <c r="W40" s="1">
        <f t="shared" si="3"/>
        <v>25</v>
      </c>
      <c r="X40" s="1">
        <f t="shared" si="8"/>
        <v>-25</v>
      </c>
      <c r="AA40" s="20"/>
      <c r="AC40" s="12"/>
    </row>
    <row r="41" spans="1:29">
      <c r="A41" t="s">
        <v>372</v>
      </c>
      <c r="B41" s="20" t="s">
        <v>406</v>
      </c>
      <c r="C41">
        <v>783</v>
      </c>
      <c r="D41" s="12">
        <v>16</v>
      </c>
      <c r="E41" s="12" t="s">
        <v>14</v>
      </c>
      <c r="F41" s="6">
        <v>457.763671875</v>
      </c>
      <c r="H41">
        <f>D41/SUM(D40:D41)</f>
        <v>0.94117647058823528</v>
      </c>
      <c r="J41">
        <f t="shared" si="4"/>
        <v>430.83639705882354</v>
      </c>
      <c r="L41">
        <f t="shared" si="5"/>
        <v>337.34489889705884</v>
      </c>
      <c r="N41" s="1">
        <f t="shared" si="0"/>
        <v>337</v>
      </c>
      <c r="O41" s="1"/>
      <c r="P41">
        <f t="shared" si="1"/>
        <v>1348</v>
      </c>
      <c r="T41" t="str">
        <f t="shared" si="6"/>
        <v>R1_32_2</v>
      </c>
      <c r="U41" s="9">
        <f t="shared" si="2"/>
        <v>1348</v>
      </c>
      <c r="V41">
        <f t="shared" si="7"/>
        <v>-1348</v>
      </c>
      <c r="W41" s="1">
        <f t="shared" si="3"/>
        <v>337</v>
      </c>
      <c r="X41" s="1">
        <f t="shared" si="8"/>
        <v>-337</v>
      </c>
      <c r="AA41" s="20"/>
      <c r="AB41" s="9"/>
      <c r="AC41" s="12"/>
    </row>
    <row r="42" spans="1:29">
      <c r="A42" t="s">
        <v>373</v>
      </c>
      <c r="B42" s="20" t="s">
        <v>406</v>
      </c>
      <c r="C42">
        <v>439</v>
      </c>
      <c r="D42" s="12">
        <v>1</v>
      </c>
      <c r="E42" s="12" t="s">
        <v>14</v>
      </c>
      <c r="F42" s="6">
        <v>915.52734375</v>
      </c>
      <c r="H42">
        <f>D42/SUM(D42:D43)</f>
        <v>5.8823529411764705E-2</v>
      </c>
      <c r="J42">
        <f t="shared" si="4"/>
        <v>53.854549632352942</v>
      </c>
      <c r="L42">
        <f t="shared" si="5"/>
        <v>23.642147288602942</v>
      </c>
      <c r="N42" s="1">
        <f t="shared" si="0"/>
        <v>23</v>
      </c>
      <c r="O42" s="1"/>
      <c r="P42">
        <f t="shared" si="1"/>
        <v>92</v>
      </c>
      <c r="R42">
        <f>SUM(L42:L43)</f>
        <v>886.17661420036757</v>
      </c>
      <c r="T42" t="str">
        <f t="shared" si="6"/>
        <v>R1_41_1</v>
      </c>
      <c r="U42" s="9">
        <f t="shared" si="2"/>
        <v>92</v>
      </c>
      <c r="V42">
        <f t="shared" si="7"/>
        <v>-92</v>
      </c>
      <c r="W42" s="1">
        <f t="shared" si="3"/>
        <v>23</v>
      </c>
      <c r="X42" s="1">
        <f t="shared" si="8"/>
        <v>-23</v>
      </c>
      <c r="AC42" s="12"/>
    </row>
    <row r="43" spans="1:29">
      <c r="A43" t="s">
        <v>374</v>
      </c>
      <c r="B43" s="20" t="s">
        <v>406</v>
      </c>
      <c r="C43">
        <v>1001</v>
      </c>
      <c r="D43" s="12">
        <v>16</v>
      </c>
      <c r="E43" s="12" t="s">
        <v>14</v>
      </c>
      <c r="F43" s="6">
        <v>915.52734375</v>
      </c>
      <c r="H43">
        <f>D43/SUM(D42:D43)</f>
        <v>0.94117647058823528</v>
      </c>
      <c r="J43">
        <f t="shared" si="4"/>
        <v>861.67279411764707</v>
      </c>
      <c r="L43">
        <f t="shared" si="5"/>
        <v>862.53446691176464</v>
      </c>
      <c r="N43" s="1">
        <f t="shared" si="0"/>
        <v>862</v>
      </c>
      <c r="O43" s="1"/>
      <c r="P43">
        <f t="shared" si="1"/>
        <v>3448</v>
      </c>
      <c r="T43" t="str">
        <f t="shared" si="6"/>
        <v>R1_41_2</v>
      </c>
      <c r="U43" s="9">
        <f t="shared" si="2"/>
        <v>3448</v>
      </c>
      <c r="V43">
        <f t="shared" si="7"/>
        <v>-3448</v>
      </c>
      <c r="W43" s="1">
        <f t="shared" si="3"/>
        <v>862</v>
      </c>
      <c r="X43" s="1">
        <f t="shared" si="8"/>
        <v>-862</v>
      </c>
      <c r="AA43" s="20"/>
      <c r="AC43" s="12"/>
    </row>
    <row r="44" spans="1:29">
      <c r="A44" t="s">
        <v>375</v>
      </c>
      <c r="B44" s="20" t="s">
        <v>406</v>
      </c>
      <c r="C44">
        <v>663</v>
      </c>
      <c r="D44" s="12">
        <v>1</v>
      </c>
      <c r="E44" s="12" t="s">
        <v>14</v>
      </c>
      <c r="F44" s="6">
        <v>915.52734375</v>
      </c>
      <c r="H44">
        <f>D44/SUM(D44:D45)</f>
        <v>5.8823529411764705E-2</v>
      </c>
      <c r="J44">
        <f t="shared" si="4"/>
        <v>53.854549632352942</v>
      </c>
      <c r="L44">
        <f t="shared" si="5"/>
        <v>35.70556640625</v>
      </c>
      <c r="N44" s="1">
        <f t="shared" si="0"/>
        <v>35</v>
      </c>
      <c r="O44" s="1"/>
      <c r="P44">
        <f t="shared" si="1"/>
        <v>140</v>
      </c>
      <c r="R44">
        <f>SUM(L44:L45)</f>
        <v>496.70051125919122</v>
      </c>
      <c r="T44" t="str">
        <f t="shared" si="6"/>
        <v>R1_61_1</v>
      </c>
      <c r="U44" s="9">
        <f t="shared" si="2"/>
        <v>140</v>
      </c>
      <c r="V44">
        <f t="shared" si="7"/>
        <v>-140</v>
      </c>
      <c r="W44" s="1">
        <f t="shared" si="3"/>
        <v>35</v>
      </c>
      <c r="X44" s="1">
        <f t="shared" si="8"/>
        <v>-35</v>
      </c>
      <c r="AC44" s="23"/>
    </row>
    <row r="45" spans="1:29">
      <c r="A45" t="s">
        <v>376</v>
      </c>
      <c r="B45" s="20" t="s">
        <v>406</v>
      </c>
      <c r="C45">
        <v>535</v>
      </c>
      <c r="D45" s="22">
        <v>16</v>
      </c>
      <c r="E45" s="12" t="s">
        <v>14</v>
      </c>
      <c r="F45" s="6">
        <v>915.52734375</v>
      </c>
      <c r="H45">
        <f>D45/SUM(D44:D45)</f>
        <v>0.94117647058823528</v>
      </c>
      <c r="J45">
        <f t="shared" si="4"/>
        <v>861.67279411764707</v>
      </c>
      <c r="L45">
        <f t="shared" si="5"/>
        <v>460.99494485294122</v>
      </c>
      <c r="N45" s="1">
        <f t="shared" si="0"/>
        <v>460</v>
      </c>
      <c r="O45" s="1"/>
      <c r="P45">
        <f t="shared" si="1"/>
        <v>1840</v>
      </c>
      <c r="T45" t="str">
        <f t="shared" si="6"/>
        <v>R1_61_2</v>
      </c>
      <c r="U45" s="9">
        <f t="shared" si="2"/>
        <v>1840</v>
      </c>
      <c r="V45">
        <f t="shared" si="7"/>
        <v>-1840</v>
      </c>
      <c r="W45" s="1">
        <f t="shared" si="3"/>
        <v>460</v>
      </c>
      <c r="X45" s="1">
        <f t="shared" si="8"/>
        <v>-460</v>
      </c>
      <c r="AA45" s="20"/>
      <c r="AC45" s="12"/>
    </row>
    <row r="46" spans="1:29">
      <c r="A46" t="s">
        <v>377</v>
      </c>
      <c r="B46" s="20" t="s">
        <v>406</v>
      </c>
      <c r="C46">
        <v>2336</v>
      </c>
      <c r="D46" s="22">
        <v>1</v>
      </c>
      <c r="E46" s="12" t="s">
        <v>14</v>
      </c>
      <c r="F46" s="6">
        <v>915.52734375</v>
      </c>
      <c r="H46">
        <f>D46/SUM(D46:D47)</f>
        <v>5.8823529411764705E-2</v>
      </c>
      <c r="J46">
        <f t="shared" si="4"/>
        <v>53.854549632352942</v>
      </c>
      <c r="L46">
        <f t="shared" si="5"/>
        <v>125.80422794117646</v>
      </c>
      <c r="N46" s="1">
        <f t="shared" si="0"/>
        <v>125</v>
      </c>
      <c r="O46" s="1"/>
      <c r="P46">
        <f t="shared" si="1"/>
        <v>500</v>
      </c>
      <c r="R46">
        <f>SUM(L46:L47)</f>
        <v>1423.4834558823532</v>
      </c>
      <c r="T46" t="str">
        <f t="shared" si="6"/>
        <v>R1_63_1</v>
      </c>
      <c r="U46" s="9">
        <f t="shared" si="2"/>
        <v>500</v>
      </c>
      <c r="V46">
        <f t="shared" si="7"/>
        <v>-500</v>
      </c>
      <c r="W46" s="1">
        <f t="shared" si="3"/>
        <v>125</v>
      </c>
      <c r="X46" s="1">
        <f t="shared" si="8"/>
        <v>-125</v>
      </c>
      <c r="Y46" s="6"/>
      <c r="AA46" s="20"/>
      <c r="AC46" s="12"/>
    </row>
    <row r="47" spans="1:29">
      <c r="A47" t="s">
        <v>378</v>
      </c>
      <c r="B47" s="20" t="s">
        <v>406</v>
      </c>
      <c r="C47">
        <v>1506</v>
      </c>
      <c r="D47" s="22">
        <v>16</v>
      </c>
      <c r="E47" s="12" t="s">
        <v>14</v>
      </c>
      <c r="F47" s="6">
        <v>915.52734375</v>
      </c>
      <c r="H47">
        <f>D47/SUM(D46:D47)</f>
        <v>0.94117647058823528</v>
      </c>
      <c r="J47">
        <f t="shared" si="4"/>
        <v>861.67279411764707</v>
      </c>
      <c r="L47">
        <f t="shared" si="5"/>
        <v>1297.6792279411766</v>
      </c>
      <c r="N47" s="1">
        <f t="shared" si="0"/>
        <v>1297</v>
      </c>
      <c r="O47" s="1"/>
      <c r="P47">
        <f t="shared" si="1"/>
        <v>5188</v>
      </c>
      <c r="T47" t="str">
        <f t="shared" si="6"/>
        <v>R1_63_2</v>
      </c>
      <c r="U47" s="9">
        <f t="shared" si="2"/>
        <v>5188</v>
      </c>
      <c r="V47">
        <f t="shared" si="7"/>
        <v>-5188</v>
      </c>
      <c r="W47" s="1">
        <f t="shared" si="3"/>
        <v>1297</v>
      </c>
      <c r="X47" s="1">
        <f t="shared" si="8"/>
        <v>-1297</v>
      </c>
      <c r="AA47" s="20"/>
      <c r="AC47" s="12"/>
    </row>
    <row r="48" spans="1:29">
      <c r="A48" t="s">
        <v>379</v>
      </c>
      <c r="B48" s="20" t="s">
        <v>407</v>
      </c>
      <c r="C48">
        <v>1400</v>
      </c>
      <c r="D48" s="22">
        <v>1</v>
      </c>
      <c r="E48" s="12" t="s">
        <v>14</v>
      </c>
      <c r="F48" s="6">
        <v>1831.0546875</v>
      </c>
      <c r="H48">
        <f>D48/SUM(D48:D49)</f>
        <v>3.0303030303030304E-2</v>
      </c>
      <c r="J48">
        <f t="shared" si="4"/>
        <v>55.48650568181818</v>
      </c>
      <c r="L48">
        <f t="shared" si="5"/>
        <v>77.681107954545453</v>
      </c>
      <c r="N48" s="1">
        <f t="shared" si="0"/>
        <v>77</v>
      </c>
      <c r="O48" s="1"/>
      <c r="P48">
        <f t="shared" si="1"/>
        <v>308</v>
      </c>
      <c r="R48">
        <f>SUM(L48:L49)</f>
        <v>1821.2890625</v>
      </c>
      <c r="T48" t="str">
        <f t="shared" si="6"/>
        <v>R1_82_1</v>
      </c>
      <c r="U48" s="9">
        <f t="shared" si="2"/>
        <v>308</v>
      </c>
      <c r="V48">
        <f t="shared" si="7"/>
        <v>-308</v>
      </c>
      <c r="W48" s="1">
        <f t="shared" si="3"/>
        <v>77</v>
      </c>
      <c r="X48" s="1">
        <f t="shared" si="8"/>
        <v>-77</v>
      </c>
      <c r="AC48" s="23"/>
    </row>
    <row r="49" spans="1:29">
      <c r="A49" t="s">
        <v>380</v>
      </c>
      <c r="B49" s="20" t="s">
        <v>407</v>
      </c>
      <c r="C49">
        <v>982</v>
      </c>
      <c r="D49" s="22">
        <v>32</v>
      </c>
      <c r="E49" s="12" t="s">
        <v>14</v>
      </c>
      <c r="F49" s="6">
        <v>1831.0546875</v>
      </c>
      <c r="H49">
        <f>D49/SUM(D48:D49)</f>
        <v>0.96969696969696972</v>
      </c>
      <c r="J49">
        <f t="shared" si="4"/>
        <v>1775.5681818181818</v>
      </c>
      <c r="L49">
        <f t="shared" si="5"/>
        <v>1743.6079545454545</v>
      </c>
      <c r="N49" s="1">
        <f t="shared" si="0"/>
        <v>1743</v>
      </c>
      <c r="O49" s="1"/>
      <c r="P49">
        <f t="shared" si="1"/>
        <v>6972</v>
      </c>
      <c r="T49" t="str">
        <f t="shared" si="6"/>
        <v>R1_82_2</v>
      </c>
      <c r="U49" s="9">
        <f t="shared" si="2"/>
        <v>6972</v>
      </c>
      <c r="V49">
        <f t="shared" si="7"/>
        <v>-6972</v>
      </c>
      <c r="W49" s="1">
        <f t="shared" si="3"/>
        <v>1743</v>
      </c>
      <c r="X49" s="1">
        <f t="shared" si="8"/>
        <v>-1743</v>
      </c>
      <c r="Y49" s="6"/>
      <c r="AA49" s="20"/>
      <c r="AC49" s="23"/>
    </row>
    <row r="50" spans="1:29">
      <c r="A50" t="s">
        <v>381</v>
      </c>
      <c r="B50" s="20" t="s">
        <v>407</v>
      </c>
      <c r="C50">
        <v>605</v>
      </c>
      <c r="D50" s="22">
        <v>1</v>
      </c>
      <c r="E50" s="12" t="s">
        <v>14</v>
      </c>
      <c r="F50" s="6">
        <v>1831.0546875</v>
      </c>
      <c r="H50">
        <f>D50/SUM(D50:D51)</f>
        <v>3.0303030303030304E-2</v>
      </c>
      <c r="J50">
        <f t="shared" si="4"/>
        <v>55.48650568181818</v>
      </c>
      <c r="L50">
        <f t="shared" si="5"/>
        <v>33.5693359375</v>
      </c>
      <c r="N50" s="1">
        <f t="shared" si="0"/>
        <v>33</v>
      </c>
      <c r="O50" s="1"/>
      <c r="P50">
        <f t="shared" si="1"/>
        <v>132</v>
      </c>
      <c r="R50">
        <f>SUM(L50:L51)</f>
        <v>1727.4613813920453</v>
      </c>
      <c r="T50" t="str">
        <f t="shared" si="6"/>
        <v>R1_91_1</v>
      </c>
      <c r="U50" s="9">
        <f t="shared" si="2"/>
        <v>132</v>
      </c>
      <c r="V50">
        <f t="shared" si="7"/>
        <v>-132</v>
      </c>
      <c r="W50" s="1">
        <f t="shared" si="3"/>
        <v>33</v>
      </c>
      <c r="X50" s="1">
        <f t="shared" si="8"/>
        <v>-33</v>
      </c>
      <c r="AC50" s="12"/>
    </row>
    <row r="51" spans="1:29">
      <c r="A51" t="s">
        <v>382</v>
      </c>
      <c r="B51" s="20" t="s">
        <v>407</v>
      </c>
      <c r="C51">
        <v>954</v>
      </c>
      <c r="D51" s="22">
        <v>32</v>
      </c>
      <c r="E51" s="12" t="s">
        <v>14</v>
      </c>
      <c r="F51" s="21">
        <v>1831.0546875</v>
      </c>
      <c r="H51">
        <f>D51/SUM(D50:D51)</f>
        <v>0.96969696969696972</v>
      </c>
      <c r="J51">
        <f t="shared" si="4"/>
        <v>1775.5681818181818</v>
      </c>
      <c r="L51">
        <f t="shared" si="5"/>
        <v>1693.8920454545453</v>
      </c>
      <c r="N51" s="1">
        <f t="shared" si="0"/>
        <v>1693</v>
      </c>
      <c r="O51" s="1"/>
      <c r="P51">
        <f t="shared" si="1"/>
        <v>6772</v>
      </c>
      <c r="T51" t="str">
        <f t="shared" si="6"/>
        <v>R1_91_2</v>
      </c>
      <c r="U51" s="9">
        <f t="shared" si="2"/>
        <v>6772</v>
      </c>
      <c r="V51">
        <f t="shared" si="7"/>
        <v>-6772</v>
      </c>
      <c r="W51" s="1">
        <f t="shared" si="3"/>
        <v>1693</v>
      </c>
      <c r="X51" s="1">
        <f t="shared" si="8"/>
        <v>-1693</v>
      </c>
      <c r="Y51" s="6"/>
      <c r="AA51" s="20"/>
      <c r="AB51" s="25"/>
      <c r="AC51" s="22"/>
    </row>
    <row r="52" spans="1:29">
      <c r="A52" t="s">
        <v>120</v>
      </c>
      <c r="B52" s="20" t="s">
        <v>407</v>
      </c>
      <c r="C52">
        <v>755</v>
      </c>
      <c r="D52" s="22">
        <v>1</v>
      </c>
      <c r="E52" s="12" t="s">
        <v>14</v>
      </c>
      <c r="F52" s="21">
        <v>1831.0546875</v>
      </c>
      <c r="H52">
        <f>D52/SUM(D52:D53)</f>
        <v>3.0303030303030304E-2</v>
      </c>
      <c r="J52">
        <f t="shared" si="4"/>
        <v>55.48650568181818</v>
      </c>
      <c r="L52">
        <f t="shared" si="5"/>
        <v>41.892311789772727</v>
      </c>
      <c r="N52" s="1">
        <f t="shared" si="0"/>
        <v>41</v>
      </c>
      <c r="O52" s="1"/>
      <c r="P52">
        <f t="shared" si="1"/>
        <v>164</v>
      </c>
      <c r="R52">
        <f>SUM(L52:L53)</f>
        <v>3319.591175426136</v>
      </c>
      <c r="T52" t="str">
        <f t="shared" si="6"/>
        <v>R2_150_1</v>
      </c>
      <c r="U52" s="9">
        <f t="shared" si="2"/>
        <v>164</v>
      </c>
      <c r="V52">
        <f t="shared" si="7"/>
        <v>-164</v>
      </c>
      <c r="W52" s="1">
        <f t="shared" si="3"/>
        <v>41</v>
      </c>
      <c r="X52" s="1">
        <f t="shared" si="8"/>
        <v>-41</v>
      </c>
      <c r="AA52" s="20"/>
      <c r="AB52" s="25"/>
      <c r="AC52" s="22"/>
    </row>
    <row r="53" spans="1:29">
      <c r="A53" t="s">
        <v>121</v>
      </c>
      <c r="B53" s="20" t="s">
        <v>407</v>
      </c>
      <c r="C53">
        <v>1846</v>
      </c>
      <c r="D53" s="22">
        <v>32</v>
      </c>
      <c r="E53" s="12" t="s">
        <v>14</v>
      </c>
      <c r="F53" s="21">
        <v>1831.0546875</v>
      </c>
      <c r="H53">
        <f>D53/SUM(D52:D53)</f>
        <v>0.96969696969696972</v>
      </c>
      <c r="J53">
        <f t="shared" si="4"/>
        <v>1775.5681818181818</v>
      </c>
      <c r="L53">
        <f t="shared" si="5"/>
        <v>3277.6988636363635</v>
      </c>
      <c r="N53" s="1">
        <f t="shared" si="0"/>
        <v>3277</v>
      </c>
      <c r="O53" s="1"/>
      <c r="P53">
        <f t="shared" si="1"/>
        <v>13108</v>
      </c>
      <c r="T53" t="str">
        <f t="shared" si="6"/>
        <v>R2_150_2</v>
      </c>
      <c r="U53" s="9">
        <f t="shared" si="2"/>
        <v>13108</v>
      </c>
      <c r="V53">
        <f t="shared" si="7"/>
        <v>-13108</v>
      </c>
      <c r="W53" s="1">
        <f t="shared" si="3"/>
        <v>3277</v>
      </c>
      <c r="X53" s="1">
        <f t="shared" si="8"/>
        <v>-3277</v>
      </c>
      <c r="Y53" s="6"/>
      <c r="AA53" s="20"/>
      <c r="AB53" s="25"/>
      <c r="AC53" s="22"/>
    </row>
    <row r="54" spans="1:29">
      <c r="A54" s="9" t="s">
        <v>47</v>
      </c>
      <c r="B54" s="20" t="s">
        <v>407</v>
      </c>
      <c r="C54">
        <v>4401</v>
      </c>
      <c r="D54" s="12">
        <v>1</v>
      </c>
      <c r="E54" s="12" t="s">
        <v>14</v>
      </c>
      <c r="F54" s="21">
        <v>3662.109375</v>
      </c>
      <c r="H54">
        <f>D54/SUM(D54:D55)</f>
        <v>3.0303030303030304E-2</v>
      </c>
      <c r="J54">
        <f t="shared" si="4"/>
        <v>110.97301136363636</v>
      </c>
      <c r="L54">
        <f t="shared" si="5"/>
        <v>488.39222301136357</v>
      </c>
      <c r="N54" s="1">
        <f t="shared" si="0"/>
        <v>488</v>
      </c>
      <c r="O54" s="1"/>
      <c r="P54">
        <f t="shared" si="1"/>
        <v>1952</v>
      </c>
      <c r="R54">
        <f>SUM(L54:L55)</f>
        <v>5520.352450284091</v>
      </c>
      <c r="T54" t="str">
        <f t="shared" si="6"/>
        <v>R2_26_1</v>
      </c>
      <c r="U54" s="9">
        <f t="shared" si="2"/>
        <v>1952</v>
      </c>
      <c r="V54">
        <f t="shared" si="7"/>
        <v>-1952</v>
      </c>
      <c r="W54" s="1">
        <f t="shared" si="3"/>
        <v>488</v>
      </c>
      <c r="X54" s="1">
        <f t="shared" si="8"/>
        <v>-488</v>
      </c>
      <c r="Y54" s="6"/>
      <c r="AB54" s="25"/>
      <c r="AC54" s="22"/>
    </row>
    <row r="55" spans="1:29">
      <c r="A55" s="9" t="s">
        <v>48</v>
      </c>
      <c r="B55" s="20" t="s">
        <v>407</v>
      </c>
      <c r="C55" s="9">
        <v>1417</v>
      </c>
      <c r="D55" s="23">
        <v>32</v>
      </c>
      <c r="E55" s="12" t="s">
        <v>14</v>
      </c>
      <c r="F55" s="6">
        <v>3662.109375</v>
      </c>
      <c r="H55" s="9">
        <f>D55/SUM(D54:D55)</f>
        <v>0.96969696969696972</v>
      </c>
      <c r="J55">
        <f t="shared" si="4"/>
        <v>3551.1363636363635</v>
      </c>
      <c r="L55">
        <f t="shared" si="5"/>
        <v>5031.960227272727</v>
      </c>
      <c r="N55" s="1">
        <f t="shared" si="0"/>
        <v>5031</v>
      </c>
      <c r="O55" s="1"/>
      <c r="P55">
        <f t="shared" si="1"/>
        <v>20124</v>
      </c>
      <c r="T55" t="str">
        <f t="shared" si="6"/>
        <v>R2_26_2</v>
      </c>
      <c r="U55" s="9">
        <f t="shared" si="2"/>
        <v>20124</v>
      </c>
      <c r="V55">
        <f t="shared" si="7"/>
        <v>-20124</v>
      </c>
      <c r="W55" s="1">
        <f t="shared" si="3"/>
        <v>5031</v>
      </c>
      <c r="X55" s="1">
        <f t="shared" si="8"/>
        <v>-5031</v>
      </c>
      <c r="Y55" s="6"/>
      <c r="AA55" s="20"/>
      <c r="AB55" s="25"/>
      <c r="AC55" s="22"/>
    </row>
    <row r="56" spans="1:29">
      <c r="A56" t="s">
        <v>84</v>
      </c>
      <c r="B56" s="20" t="s">
        <v>407</v>
      </c>
      <c r="C56">
        <v>661</v>
      </c>
      <c r="D56" s="22">
        <v>1</v>
      </c>
      <c r="E56" s="12" t="s">
        <v>14</v>
      </c>
      <c r="F56" s="6">
        <v>3662.109375</v>
      </c>
      <c r="H56">
        <f>D56/SUM(D56:D57)</f>
        <v>3.0303030303030304E-2</v>
      </c>
      <c r="J56">
        <f t="shared" si="4"/>
        <v>110.97301136363636</v>
      </c>
      <c r="L56">
        <f t="shared" si="5"/>
        <v>73.35316051136364</v>
      </c>
      <c r="N56" s="1">
        <f t="shared" si="0"/>
        <v>73</v>
      </c>
      <c r="O56" s="1"/>
      <c r="P56">
        <f t="shared" si="1"/>
        <v>292</v>
      </c>
      <c r="R56">
        <f>SUM(L56:L57)</f>
        <v>2850.341796875</v>
      </c>
      <c r="T56" t="str">
        <f t="shared" si="6"/>
        <v>R2_55_2</v>
      </c>
      <c r="U56" s="9">
        <f t="shared" si="2"/>
        <v>292</v>
      </c>
      <c r="V56">
        <f t="shared" si="7"/>
        <v>-292</v>
      </c>
      <c r="W56" s="1">
        <f t="shared" si="3"/>
        <v>73</v>
      </c>
      <c r="X56" s="1">
        <f t="shared" si="8"/>
        <v>-73</v>
      </c>
      <c r="AB56" s="25"/>
      <c r="AC56" s="22"/>
    </row>
    <row r="57" spans="1:29">
      <c r="A57" t="s">
        <v>85</v>
      </c>
      <c r="B57" s="20" t="s">
        <v>407</v>
      </c>
      <c r="C57">
        <v>782</v>
      </c>
      <c r="D57" s="22">
        <v>32</v>
      </c>
      <c r="E57" s="12" t="s">
        <v>14</v>
      </c>
      <c r="F57" s="6">
        <v>3662.109375</v>
      </c>
      <c r="H57">
        <f>D57/SUM(D56:D57)</f>
        <v>0.96969696969696972</v>
      </c>
      <c r="J57">
        <f t="shared" si="4"/>
        <v>3551.1363636363635</v>
      </c>
      <c r="L57">
        <f t="shared" si="5"/>
        <v>2776.9886363636365</v>
      </c>
      <c r="N57" s="1">
        <f t="shared" si="0"/>
        <v>2776</v>
      </c>
      <c r="O57" s="1"/>
      <c r="P57">
        <f t="shared" si="1"/>
        <v>11104</v>
      </c>
      <c r="T57" t="str">
        <f t="shared" si="6"/>
        <v>R2_55_3</v>
      </c>
      <c r="U57" s="9">
        <f t="shared" si="2"/>
        <v>11104</v>
      </c>
      <c r="V57">
        <f t="shared" si="7"/>
        <v>-11104</v>
      </c>
      <c r="W57" s="1">
        <f t="shared" si="3"/>
        <v>2776</v>
      </c>
      <c r="X57" s="1">
        <f t="shared" si="8"/>
        <v>-2776</v>
      </c>
      <c r="AA57" s="20"/>
      <c r="AB57" s="25"/>
      <c r="AC57" s="22"/>
    </row>
    <row r="58" spans="1:29">
      <c r="A58" t="s">
        <v>93</v>
      </c>
      <c r="B58" s="20" t="s">
        <v>407</v>
      </c>
      <c r="C58">
        <v>1571</v>
      </c>
      <c r="D58" s="22">
        <v>1</v>
      </c>
      <c r="E58" s="12" t="s">
        <v>14</v>
      </c>
      <c r="F58" s="6">
        <v>3662.109375</v>
      </c>
      <c r="H58">
        <f>D58/SUM(D58:D59)</f>
        <v>3.0303030303030304E-2</v>
      </c>
      <c r="J58">
        <f t="shared" si="4"/>
        <v>110.97301136363636</v>
      </c>
      <c r="L58">
        <f t="shared" si="5"/>
        <v>174.33860085227272</v>
      </c>
      <c r="N58" s="1">
        <f t="shared" si="0"/>
        <v>174</v>
      </c>
      <c r="O58" s="1"/>
      <c r="P58">
        <f t="shared" si="1"/>
        <v>696</v>
      </c>
      <c r="R58">
        <f>SUM(L58:L59)</f>
        <v>2702.7476917613631</v>
      </c>
      <c r="T58" t="str">
        <f t="shared" si="6"/>
        <v>R2_63_1</v>
      </c>
      <c r="U58" s="9">
        <f t="shared" si="2"/>
        <v>696</v>
      </c>
      <c r="V58">
        <f t="shared" si="7"/>
        <v>-696</v>
      </c>
      <c r="W58" s="1">
        <f t="shared" si="3"/>
        <v>174</v>
      </c>
      <c r="X58" s="1">
        <f t="shared" si="8"/>
        <v>-174</v>
      </c>
      <c r="AA58" s="20"/>
      <c r="AB58" s="25"/>
      <c r="AC58" s="22"/>
    </row>
    <row r="59" spans="1:29">
      <c r="A59" t="s">
        <v>94</v>
      </c>
      <c r="B59" s="20" t="s">
        <v>407</v>
      </c>
      <c r="C59">
        <v>712</v>
      </c>
      <c r="D59" s="22">
        <v>32</v>
      </c>
      <c r="E59" s="12" t="s">
        <v>14</v>
      </c>
      <c r="F59" s="6">
        <v>3662.109375</v>
      </c>
      <c r="H59">
        <f>D59/SUM(D58:D59)</f>
        <v>0.96969696969696972</v>
      </c>
      <c r="J59">
        <f t="shared" si="4"/>
        <v>3551.1363636363635</v>
      </c>
      <c r="L59">
        <f t="shared" si="5"/>
        <v>2528.4090909090905</v>
      </c>
      <c r="N59" s="1">
        <f t="shared" si="0"/>
        <v>2528</v>
      </c>
      <c r="O59" s="1"/>
      <c r="P59">
        <f t="shared" si="1"/>
        <v>10112</v>
      </c>
      <c r="T59" t="str">
        <f t="shared" si="6"/>
        <v>R2_63_3</v>
      </c>
      <c r="U59" s="9">
        <f t="shared" si="2"/>
        <v>10112</v>
      </c>
      <c r="V59">
        <f t="shared" si="7"/>
        <v>-10112</v>
      </c>
      <c r="W59" s="1">
        <f t="shared" si="3"/>
        <v>2528</v>
      </c>
      <c r="X59" s="1">
        <f t="shared" si="8"/>
        <v>-2528</v>
      </c>
      <c r="AA59" s="20"/>
      <c r="AB59" s="25"/>
      <c r="AC59" s="22"/>
    </row>
    <row r="60" spans="1:29">
      <c r="A60" t="s">
        <v>96</v>
      </c>
      <c r="B60" s="20" t="s">
        <v>407</v>
      </c>
      <c r="C60">
        <v>985</v>
      </c>
      <c r="D60" s="22">
        <v>1</v>
      </c>
      <c r="E60" s="12" t="s">
        <v>14</v>
      </c>
      <c r="F60" s="6">
        <v>7324.21875</v>
      </c>
      <c r="H60">
        <f>D60/SUM(D60:D61)</f>
        <v>3.0303030303030304E-2</v>
      </c>
      <c r="J60">
        <f t="shared" si="4"/>
        <v>221.94602272727272</v>
      </c>
      <c r="L60">
        <f t="shared" si="5"/>
        <v>218.61683238636363</v>
      </c>
      <c r="N60" s="1">
        <f t="shared" si="0"/>
        <v>218</v>
      </c>
      <c r="O60" s="1"/>
      <c r="P60">
        <f t="shared" si="1"/>
        <v>872</v>
      </c>
      <c r="R60">
        <f>SUM(L60:L61)</f>
        <v>6454.412286931818</v>
      </c>
      <c r="T60" t="str">
        <f t="shared" si="6"/>
        <v>R2_66_1</v>
      </c>
      <c r="U60" s="9">
        <f t="shared" si="2"/>
        <v>872</v>
      </c>
      <c r="V60">
        <f t="shared" si="7"/>
        <v>-872</v>
      </c>
      <c r="W60" s="1">
        <f t="shared" si="3"/>
        <v>218</v>
      </c>
      <c r="X60" s="1">
        <f t="shared" si="8"/>
        <v>-218</v>
      </c>
      <c r="Y60" s="6"/>
      <c r="AB60" s="25"/>
      <c r="AC60" s="22"/>
    </row>
    <row r="61" spans="1:29">
      <c r="A61" t="s">
        <v>97</v>
      </c>
      <c r="B61" s="20" t="s">
        <v>407</v>
      </c>
      <c r="C61">
        <v>878</v>
      </c>
      <c r="D61" s="22">
        <v>32</v>
      </c>
      <c r="E61" s="12" t="s">
        <v>14</v>
      </c>
      <c r="F61" s="6">
        <v>7324.21875</v>
      </c>
      <c r="H61">
        <f>D61/SUM(D60:D61)</f>
        <v>0.96969696969696972</v>
      </c>
      <c r="J61">
        <f t="shared" si="4"/>
        <v>7102.272727272727</v>
      </c>
      <c r="L61">
        <f t="shared" si="5"/>
        <v>6235.795454545454</v>
      </c>
      <c r="N61" s="1">
        <f t="shared" si="0"/>
        <v>6235</v>
      </c>
      <c r="O61" s="1"/>
      <c r="P61">
        <f t="shared" si="1"/>
        <v>24940</v>
      </c>
      <c r="T61" t="str">
        <f t="shared" si="6"/>
        <v>R2_66_2</v>
      </c>
      <c r="U61" s="9">
        <f t="shared" si="2"/>
        <v>24940</v>
      </c>
      <c r="V61">
        <f t="shared" si="7"/>
        <v>-24940</v>
      </c>
      <c r="W61" s="1">
        <f t="shared" si="3"/>
        <v>6235</v>
      </c>
      <c r="X61" s="1">
        <f t="shared" si="8"/>
        <v>-6235</v>
      </c>
      <c r="AA61" s="20"/>
      <c r="AB61" s="25"/>
      <c r="AC61" s="22"/>
    </row>
    <row r="62" spans="1:29">
      <c r="A62" s="9" t="s">
        <v>34</v>
      </c>
      <c r="B62" s="20" t="s">
        <v>407</v>
      </c>
      <c r="C62">
        <v>635</v>
      </c>
      <c r="D62" s="22">
        <v>1</v>
      </c>
      <c r="E62" s="12" t="s">
        <v>14</v>
      </c>
      <c r="F62" s="6">
        <v>7324.21875</v>
      </c>
      <c r="H62">
        <f>D62/SUM(D62:D63)</f>
        <v>3.0303030303030304E-2</v>
      </c>
      <c r="J62">
        <f t="shared" si="4"/>
        <v>221.94602272727272</v>
      </c>
      <c r="L62">
        <f t="shared" si="5"/>
        <v>140.93572443181819</v>
      </c>
      <c r="N62" s="1">
        <f t="shared" si="0"/>
        <v>140</v>
      </c>
      <c r="O62" s="1"/>
      <c r="P62">
        <f t="shared" si="1"/>
        <v>560</v>
      </c>
      <c r="R62">
        <f>SUM(L62:L63)</f>
        <v>12413.66299715909</v>
      </c>
      <c r="T62" t="str">
        <f t="shared" si="6"/>
        <v>R2_7_1</v>
      </c>
      <c r="U62" s="9">
        <f t="shared" si="2"/>
        <v>560</v>
      </c>
      <c r="V62">
        <f t="shared" si="7"/>
        <v>-560</v>
      </c>
      <c r="W62" s="1">
        <f t="shared" si="3"/>
        <v>140</v>
      </c>
      <c r="X62" s="1">
        <f t="shared" si="8"/>
        <v>-140</v>
      </c>
      <c r="AB62" s="25"/>
      <c r="AC62" s="22"/>
    </row>
    <row r="63" spans="1:29">
      <c r="A63" s="9" t="s">
        <v>35</v>
      </c>
      <c r="B63" s="20" t="s">
        <v>407</v>
      </c>
      <c r="C63">
        <v>1728</v>
      </c>
      <c r="D63" s="22">
        <v>32</v>
      </c>
      <c r="E63" s="12" t="s">
        <v>14</v>
      </c>
      <c r="F63" s="6">
        <v>7324.21875</v>
      </c>
      <c r="H63">
        <f>D63/SUM(D62:D63)</f>
        <v>0.96969696969696972</v>
      </c>
      <c r="J63">
        <f t="shared" si="4"/>
        <v>7102.272727272727</v>
      </c>
      <c r="L63">
        <f t="shared" si="5"/>
        <v>12272.727272727272</v>
      </c>
      <c r="N63" s="1">
        <f t="shared" si="0"/>
        <v>12272</v>
      </c>
      <c r="O63" s="1"/>
      <c r="P63">
        <f t="shared" si="1"/>
        <v>49088</v>
      </c>
      <c r="T63" t="str">
        <f t="shared" si="6"/>
        <v>R2_7_2</v>
      </c>
      <c r="U63" s="9">
        <f t="shared" si="2"/>
        <v>49088</v>
      </c>
      <c r="V63">
        <f t="shared" si="7"/>
        <v>-49088</v>
      </c>
      <c r="W63" s="1">
        <f t="shared" si="3"/>
        <v>12272</v>
      </c>
      <c r="X63" s="1">
        <f t="shared" si="8"/>
        <v>-12272</v>
      </c>
      <c r="Z63" s="9"/>
      <c r="AA63" s="20"/>
      <c r="AB63" s="25"/>
      <c r="AC63" s="22"/>
    </row>
    <row r="64" spans="1:29">
      <c r="A64" t="s">
        <v>383</v>
      </c>
      <c r="B64" t="s">
        <v>14</v>
      </c>
      <c r="C64">
        <v>664</v>
      </c>
      <c r="D64" s="6">
        <v>1</v>
      </c>
      <c r="E64" s="22" t="s">
        <v>13</v>
      </c>
      <c r="F64" s="6">
        <v>7324.21875</v>
      </c>
      <c r="H64">
        <v>1</v>
      </c>
      <c r="J64">
        <f t="shared" si="4"/>
        <v>7324.21875</v>
      </c>
      <c r="L64">
        <f t="shared" si="5"/>
        <v>4863.28125</v>
      </c>
      <c r="N64" s="1">
        <f t="shared" si="0"/>
        <v>4863</v>
      </c>
      <c r="O64" s="1"/>
      <c r="P64">
        <f t="shared" si="1"/>
        <v>19452</v>
      </c>
      <c r="R64">
        <f>L64</f>
        <v>4863.28125</v>
      </c>
      <c r="T64" t="str">
        <f t="shared" si="6"/>
        <v>R1_14_1</v>
      </c>
      <c r="U64" s="9">
        <f t="shared" si="2"/>
        <v>19452</v>
      </c>
      <c r="V64">
        <f t="shared" si="7"/>
        <v>-19452</v>
      </c>
      <c r="W64" s="1">
        <f t="shared" si="3"/>
        <v>4863</v>
      </c>
      <c r="X64" s="1">
        <f t="shared" si="8"/>
        <v>-4863</v>
      </c>
      <c r="AA64" s="20"/>
      <c r="AB64" s="25"/>
      <c r="AC64" s="22"/>
    </row>
    <row r="65" spans="1:43">
      <c r="A65" t="s">
        <v>384</v>
      </c>
      <c r="B65" t="s">
        <v>406</v>
      </c>
      <c r="C65">
        <v>1754</v>
      </c>
      <c r="D65" s="6">
        <v>1</v>
      </c>
      <c r="E65" s="22" t="s">
        <v>13</v>
      </c>
      <c r="F65" s="6">
        <v>7324.21875</v>
      </c>
      <c r="H65">
        <f>D65/SUM(D65:D66)</f>
        <v>0.1111111111111111</v>
      </c>
      <c r="J65">
        <f t="shared" si="4"/>
        <v>813.80208333333326</v>
      </c>
      <c r="L65">
        <f t="shared" si="5"/>
        <v>1427.4088541666665</v>
      </c>
      <c r="N65" s="1">
        <f t="shared" si="0"/>
        <v>1427</v>
      </c>
      <c r="O65" s="1"/>
      <c r="P65">
        <f t="shared" si="1"/>
        <v>5708</v>
      </c>
      <c r="R65">
        <f>SUM(L65:L66)</f>
        <v>13510.742187499998</v>
      </c>
      <c r="T65" t="str">
        <f t="shared" si="6"/>
        <v>R1_103_1</v>
      </c>
      <c r="U65" s="9">
        <f t="shared" si="2"/>
        <v>5708</v>
      </c>
      <c r="V65">
        <f t="shared" si="7"/>
        <v>-5708</v>
      </c>
      <c r="W65" s="1">
        <f t="shared" si="3"/>
        <v>1427</v>
      </c>
      <c r="X65" s="1">
        <f t="shared" si="8"/>
        <v>-1427</v>
      </c>
      <c r="AA65" s="20"/>
      <c r="AB65" s="25"/>
      <c r="AC65" s="22"/>
    </row>
    <row r="66" spans="1:43">
      <c r="A66" t="s">
        <v>385</v>
      </c>
      <c r="B66" t="s">
        <v>406</v>
      </c>
      <c r="C66">
        <v>1856</v>
      </c>
      <c r="D66" s="6">
        <v>8</v>
      </c>
      <c r="E66" s="22" t="s">
        <v>13</v>
      </c>
      <c r="F66" s="6">
        <v>7324.21875</v>
      </c>
      <c r="H66">
        <f>D66/SUM(D65:D66)</f>
        <v>0.88888888888888884</v>
      </c>
      <c r="J66">
        <f t="shared" si="4"/>
        <v>6510.4166666666661</v>
      </c>
      <c r="L66">
        <f t="shared" si="5"/>
        <v>12083.333333333332</v>
      </c>
      <c r="N66" s="1">
        <f t="shared" ref="N66:N129" si="9">INT(L66)</f>
        <v>12083</v>
      </c>
      <c r="O66" s="1"/>
      <c r="P66">
        <f t="shared" ref="P66:P129" si="10">N66*4</f>
        <v>48332</v>
      </c>
      <c r="T66" t="str">
        <f t="shared" si="6"/>
        <v>R1_103_2</v>
      </c>
      <c r="U66" s="9">
        <f t="shared" ref="U66:U129" si="11">P66</f>
        <v>48332</v>
      </c>
      <c r="V66">
        <f t="shared" si="7"/>
        <v>-48332</v>
      </c>
      <c r="W66" s="1">
        <f t="shared" ref="W66:W129" si="12">N66</f>
        <v>12083</v>
      </c>
      <c r="X66" s="1">
        <f t="shared" si="8"/>
        <v>-12083</v>
      </c>
      <c r="AB66" s="25"/>
      <c r="AC66" s="22"/>
    </row>
    <row r="67" spans="1:43">
      <c r="A67" t="s">
        <v>386</v>
      </c>
      <c r="B67" t="s">
        <v>406</v>
      </c>
      <c r="C67">
        <v>867</v>
      </c>
      <c r="D67" s="6">
        <v>1</v>
      </c>
      <c r="E67" s="22" t="s">
        <v>13</v>
      </c>
      <c r="F67" s="6">
        <v>14648.4375</v>
      </c>
      <c r="H67">
        <f t="shared" ref="H67" si="13">D67/SUM(D67:D68)</f>
        <v>0.1111111111111111</v>
      </c>
      <c r="J67">
        <f t="shared" ref="J67:J130" si="14">H67*F67</f>
        <v>1627.6041666666665</v>
      </c>
      <c r="L67">
        <f t="shared" ref="L67:L130" si="15">J67*(C67/1000)</f>
        <v>1411.1328124999998</v>
      </c>
      <c r="N67" s="1">
        <f t="shared" si="9"/>
        <v>1411</v>
      </c>
      <c r="O67" s="1"/>
      <c r="P67">
        <f t="shared" si="10"/>
        <v>5644</v>
      </c>
      <c r="R67">
        <f t="shared" ref="R67:R72" si="16">SUM(L67:L68)</f>
        <v>11749.674479166666</v>
      </c>
      <c r="T67" t="str">
        <f t="shared" ref="T67:T130" si="17">A67</f>
        <v>R1_21_1</v>
      </c>
      <c r="U67" s="9">
        <f t="shared" si="11"/>
        <v>5644</v>
      </c>
      <c r="V67">
        <f t="shared" ref="V67:V130" si="18">-U67</f>
        <v>-5644</v>
      </c>
      <c r="W67" s="1">
        <f t="shared" si="12"/>
        <v>1411</v>
      </c>
      <c r="X67" s="1">
        <f t="shared" ref="X67:X130" si="19">-W67</f>
        <v>-1411</v>
      </c>
      <c r="AA67" s="20"/>
      <c r="AB67" s="25"/>
      <c r="AC67" s="22"/>
    </row>
    <row r="68" spans="1:43">
      <c r="A68" t="s">
        <v>387</v>
      </c>
      <c r="B68" t="s">
        <v>406</v>
      </c>
      <c r="C68">
        <v>794</v>
      </c>
      <c r="D68" s="6">
        <v>8</v>
      </c>
      <c r="E68" s="22" t="s">
        <v>13</v>
      </c>
      <c r="F68" s="6">
        <v>14648.4375</v>
      </c>
      <c r="H68">
        <f t="shared" ref="H68" si="20">D68/SUM(D67:D68)</f>
        <v>0.88888888888888884</v>
      </c>
      <c r="J68">
        <f t="shared" si="14"/>
        <v>13020.833333333332</v>
      </c>
      <c r="L68">
        <f t="shared" si="15"/>
        <v>10338.541666666666</v>
      </c>
      <c r="N68" s="1">
        <f t="shared" si="9"/>
        <v>10338</v>
      </c>
      <c r="O68" s="1"/>
      <c r="P68">
        <f t="shared" si="10"/>
        <v>41352</v>
      </c>
      <c r="T68" t="str">
        <f t="shared" si="17"/>
        <v>R1_21_2</v>
      </c>
      <c r="U68" s="9">
        <f t="shared" si="11"/>
        <v>41352</v>
      </c>
      <c r="V68">
        <f t="shared" si="18"/>
        <v>-41352</v>
      </c>
      <c r="W68" s="1">
        <f t="shared" si="12"/>
        <v>10338</v>
      </c>
      <c r="X68" s="1">
        <f t="shared" si="19"/>
        <v>-10338</v>
      </c>
      <c r="AB68" s="25"/>
      <c r="AC68" s="22"/>
    </row>
    <row r="69" spans="1:43">
      <c r="A69" t="s">
        <v>388</v>
      </c>
      <c r="B69" t="s">
        <v>406</v>
      </c>
      <c r="C69">
        <v>1169</v>
      </c>
      <c r="D69" s="6">
        <v>1</v>
      </c>
      <c r="E69" s="22" t="s">
        <v>13</v>
      </c>
      <c r="F69" s="6">
        <v>14648.4375</v>
      </c>
      <c r="H69">
        <f t="shared" ref="H69" si="21">D69/SUM(D69:D70)</f>
        <v>0.1111111111111111</v>
      </c>
      <c r="J69">
        <f t="shared" si="14"/>
        <v>1627.6041666666665</v>
      </c>
      <c r="L69">
        <f t="shared" si="15"/>
        <v>1902.6692708333333</v>
      </c>
      <c r="N69" s="1">
        <f t="shared" si="9"/>
        <v>1902</v>
      </c>
      <c r="O69" s="1"/>
      <c r="P69">
        <f t="shared" si="10"/>
        <v>7608</v>
      </c>
      <c r="R69">
        <f t="shared" ref="R69" si="22">SUM(L69:L70)</f>
        <v>15457.356770833332</v>
      </c>
      <c r="T69" t="str">
        <f t="shared" si="17"/>
        <v>R1_22_1</v>
      </c>
      <c r="U69" s="9">
        <f t="shared" si="11"/>
        <v>7608</v>
      </c>
      <c r="V69">
        <f t="shared" si="18"/>
        <v>-7608</v>
      </c>
      <c r="W69" s="1">
        <f t="shared" si="12"/>
        <v>1902</v>
      </c>
      <c r="X69" s="1">
        <f t="shared" si="19"/>
        <v>-1902</v>
      </c>
      <c r="AA69" s="20"/>
      <c r="AB69" s="25"/>
      <c r="AC69" s="22"/>
    </row>
    <row r="70" spans="1:43">
      <c r="A70" t="s">
        <v>389</v>
      </c>
      <c r="B70" t="s">
        <v>406</v>
      </c>
      <c r="C70">
        <v>1041</v>
      </c>
      <c r="D70" s="6">
        <v>8</v>
      </c>
      <c r="E70" s="22" t="s">
        <v>13</v>
      </c>
      <c r="F70" s="6">
        <v>14648.4375</v>
      </c>
      <c r="H70">
        <f t="shared" ref="H70" si="23">D70/SUM(D69:D70)</f>
        <v>0.88888888888888884</v>
      </c>
      <c r="J70">
        <f t="shared" si="14"/>
        <v>13020.833333333332</v>
      </c>
      <c r="L70">
        <f t="shared" si="15"/>
        <v>13554.687499999998</v>
      </c>
      <c r="N70" s="1">
        <f t="shared" si="9"/>
        <v>13554</v>
      </c>
      <c r="O70" s="1"/>
      <c r="P70">
        <f t="shared" si="10"/>
        <v>54216</v>
      </c>
      <c r="T70" t="str">
        <f t="shared" si="17"/>
        <v>R1_22_2</v>
      </c>
      <c r="U70" s="9">
        <f t="shared" si="11"/>
        <v>54216</v>
      </c>
      <c r="V70">
        <f t="shared" si="18"/>
        <v>-54216</v>
      </c>
      <c r="W70" s="1">
        <f t="shared" si="12"/>
        <v>13554</v>
      </c>
      <c r="X70" s="1">
        <f t="shared" si="19"/>
        <v>-13554</v>
      </c>
      <c r="AA70" s="20"/>
      <c r="AB70" s="25"/>
      <c r="AC70" s="22"/>
    </row>
    <row r="71" spans="1:43">
      <c r="A71" t="s">
        <v>390</v>
      </c>
      <c r="B71" t="s">
        <v>406</v>
      </c>
      <c r="C71">
        <v>4577</v>
      </c>
      <c r="D71" s="6">
        <v>1</v>
      </c>
      <c r="E71" s="22" t="s">
        <v>13</v>
      </c>
      <c r="F71" s="6">
        <v>14648.4375</v>
      </c>
      <c r="H71">
        <v>1</v>
      </c>
      <c r="J71">
        <f t="shared" si="14"/>
        <v>14648.4375</v>
      </c>
      <c r="L71">
        <f t="shared" si="15"/>
        <v>67045.8984375</v>
      </c>
      <c r="N71" s="1">
        <f t="shared" si="9"/>
        <v>67045</v>
      </c>
      <c r="O71" s="1"/>
      <c r="P71">
        <f t="shared" si="10"/>
        <v>268180</v>
      </c>
      <c r="R71">
        <f>L71</f>
        <v>67045.8984375</v>
      </c>
      <c r="T71" t="str">
        <f t="shared" si="17"/>
        <v>R1_24_1</v>
      </c>
      <c r="U71" s="9">
        <f t="shared" si="11"/>
        <v>268180</v>
      </c>
      <c r="V71">
        <f t="shared" si="18"/>
        <v>-268180</v>
      </c>
      <c r="W71" s="1">
        <f t="shared" si="12"/>
        <v>67045</v>
      </c>
      <c r="X71" s="1">
        <f t="shared" si="19"/>
        <v>-67045</v>
      </c>
      <c r="Z71" s="9"/>
      <c r="AA71" s="20"/>
      <c r="AC71" s="12"/>
    </row>
    <row r="72" spans="1:43">
      <c r="A72" t="s">
        <v>391</v>
      </c>
      <c r="B72" t="s">
        <v>406</v>
      </c>
      <c r="C72">
        <v>661</v>
      </c>
      <c r="D72" s="6">
        <v>1</v>
      </c>
      <c r="E72" s="22" t="s">
        <v>13</v>
      </c>
      <c r="F72" s="6">
        <v>14648.4375</v>
      </c>
      <c r="H72">
        <f t="shared" ref="H72" si="24">D72/SUM(D72:D73)</f>
        <v>0.1111111111111111</v>
      </c>
      <c r="J72">
        <f t="shared" si="14"/>
        <v>1627.6041666666665</v>
      </c>
      <c r="L72">
        <f t="shared" si="15"/>
        <v>1075.8463541666665</v>
      </c>
      <c r="N72" s="1">
        <f t="shared" si="9"/>
        <v>1075</v>
      </c>
      <c r="O72" s="1"/>
      <c r="P72">
        <f t="shared" si="10"/>
        <v>4300</v>
      </c>
      <c r="R72">
        <f t="shared" si="16"/>
        <v>20164.388020833332</v>
      </c>
      <c r="T72" t="str">
        <f t="shared" si="17"/>
        <v>R1_31_1</v>
      </c>
      <c r="U72" s="9">
        <f t="shared" si="11"/>
        <v>4300</v>
      </c>
      <c r="V72">
        <f t="shared" si="18"/>
        <v>-4300</v>
      </c>
      <c r="W72" s="1">
        <f t="shared" si="12"/>
        <v>1075</v>
      </c>
      <c r="X72" s="1">
        <f t="shared" si="19"/>
        <v>-1075</v>
      </c>
      <c r="Z72" s="9"/>
      <c r="AC72" s="12"/>
    </row>
    <row r="73" spans="1:43">
      <c r="A73" t="s">
        <v>392</v>
      </c>
      <c r="B73" t="s">
        <v>406</v>
      </c>
      <c r="C73">
        <v>1466</v>
      </c>
      <c r="D73" s="6">
        <v>8</v>
      </c>
      <c r="E73" s="22" t="s">
        <v>13</v>
      </c>
      <c r="F73" s="6">
        <v>14648.4375</v>
      </c>
      <c r="H73">
        <f t="shared" ref="H73" si="25">D73/SUM(D72:D73)</f>
        <v>0.88888888888888884</v>
      </c>
      <c r="J73">
        <f t="shared" si="14"/>
        <v>13020.833333333332</v>
      </c>
      <c r="L73">
        <f t="shared" si="15"/>
        <v>19088.541666666664</v>
      </c>
      <c r="N73" s="1">
        <f t="shared" si="9"/>
        <v>19088</v>
      </c>
      <c r="O73" s="1"/>
      <c r="P73">
        <f t="shared" si="10"/>
        <v>76352</v>
      </c>
      <c r="T73" t="str">
        <f t="shared" si="17"/>
        <v>R1_31_2</v>
      </c>
      <c r="U73" s="9">
        <f t="shared" si="11"/>
        <v>76352</v>
      </c>
      <c r="V73">
        <f t="shared" si="18"/>
        <v>-76352</v>
      </c>
      <c r="W73" s="1">
        <f t="shared" si="12"/>
        <v>19088</v>
      </c>
      <c r="X73" s="1">
        <f t="shared" si="19"/>
        <v>-19088</v>
      </c>
      <c r="Z73" s="9"/>
      <c r="AA73" s="20"/>
      <c r="AC73" s="12"/>
    </row>
    <row r="74" spans="1:43">
      <c r="A74" t="s">
        <v>393</v>
      </c>
      <c r="B74" t="s">
        <v>406</v>
      </c>
      <c r="C74">
        <v>2617</v>
      </c>
      <c r="D74" s="6">
        <v>1</v>
      </c>
      <c r="E74" s="22" t="s">
        <v>13</v>
      </c>
      <c r="F74" s="6">
        <v>29296.875</v>
      </c>
      <c r="H74">
        <f t="shared" ref="H74" si="26">D74/SUM(D74:D75)</f>
        <v>0.1111111111111111</v>
      </c>
      <c r="J74">
        <f t="shared" si="14"/>
        <v>3255.208333333333</v>
      </c>
      <c r="L74">
        <f t="shared" si="15"/>
        <v>8518.8802083333321</v>
      </c>
      <c r="N74" s="1">
        <f t="shared" si="9"/>
        <v>8518</v>
      </c>
      <c r="O74" s="1"/>
      <c r="P74">
        <f t="shared" si="10"/>
        <v>34072</v>
      </c>
      <c r="R74">
        <f t="shared" ref="R74" si="27">SUM(L74:L75)</f>
        <v>84222.005208333328</v>
      </c>
      <c r="T74" t="str">
        <f t="shared" si="17"/>
        <v>R1_43_1</v>
      </c>
      <c r="U74" s="9">
        <f t="shared" si="11"/>
        <v>34072</v>
      </c>
      <c r="V74">
        <f t="shared" si="18"/>
        <v>-34072</v>
      </c>
      <c r="W74" s="1">
        <f t="shared" si="12"/>
        <v>8518</v>
      </c>
      <c r="X74" s="1">
        <f t="shared" si="19"/>
        <v>-8518</v>
      </c>
      <c r="Z74" s="9"/>
      <c r="AC74" s="12"/>
    </row>
    <row r="75" spans="1:43">
      <c r="A75" t="s">
        <v>394</v>
      </c>
      <c r="B75" t="s">
        <v>406</v>
      </c>
      <c r="C75">
        <v>2907</v>
      </c>
      <c r="D75" s="6">
        <v>8</v>
      </c>
      <c r="E75" s="22" t="s">
        <v>13</v>
      </c>
      <c r="F75" s="6">
        <v>29296.875</v>
      </c>
      <c r="H75">
        <f t="shared" ref="H75" si="28">D75/SUM(D74:D75)</f>
        <v>0.88888888888888884</v>
      </c>
      <c r="J75">
        <f t="shared" si="14"/>
        <v>26041.666666666664</v>
      </c>
      <c r="L75">
        <f t="shared" si="15"/>
        <v>75703.125</v>
      </c>
      <c r="N75" s="1">
        <f t="shared" si="9"/>
        <v>75703</v>
      </c>
      <c r="O75" s="1"/>
      <c r="P75">
        <f t="shared" si="10"/>
        <v>302812</v>
      </c>
      <c r="T75" t="str">
        <f t="shared" si="17"/>
        <v>R1_43_2</v>
      </c>
      <c r="U75" s="9">
        <f t="shared" si="11"/>
        <v>302812</v>
      </c>
      <c r="V75">
        <f t="shared" si="18"/>
        <v>-302812</v>
      </c>
      <c r="W75" s="1">
        <f t="shared" si="12"/>
        <v>75703</v>
      </c>
      <c r="X75" s="1">
        <f t="shared" si="19"/>
        <v>-75703</v>
      </c>
      <c r="Z75" s="9"/>
      <c r="AA75" s="20"/>
      <c r="AC75" s="22"/>
    </row>
    <row r="76" spans="1:43">
      <c r="A76" t="s">
        <v>395</v>
      </c>
      <c r="B76" t="s">
        <v>14</v>
      </c>
      <c r="C76">
        <v>884</v>
      </c>
      <c r="D76" s="6">
        <v>1</v>
      </c>
      <c r="E76" s="22" t="s">
        <v>13</v>
      </c>
      <c r="F76" s="6">
        <v>29296.875</v>
      </c>
      <c r="H76">
        <f t="shared" ref="H76" si="29">D76/SUM(D76:D77)</f>
        <v>0.5</v>
      </c>
      <c r="J76">
        <f t="shared" si="14"/>
        <v>14648.4375</v>
      </c>
      <c r="L76">
        <f t="shared" si="15"/>
        <v>12949.21875</v>
      </c>
      <c r="N76" s="1">
        <f t="shared" si="9"/>
        <v>12949</v>
      </c>
      <c r="O76" s="1"/>
      <c r="P76">
        <f t="shared" si="10"/>
        <v>51796</v>
      </c>
      <c r="R76">
        <f t="shared" ref="R76:R81" si="30">SUM(L76:L77)</f>
        <v>25986.328125</v>
      </c>
      <c r="T76" t="str">
        <f t="shared" si="17"/>
        <v>R1_51_1</v>
      </c>
      <c r="U76" s="9">
        <f t="shared" si="11"/>
        <v>51796</v>
      </c>
      <c r="V76">
        <f t="shared" si="18"/>
        <v>-51796</v>
      </c>
      <c r="W76" s="1">
        <f t="shared" si="12"/>
        <v>12949</v>
      </c>
      <c r="X76" s="1">
        <f t="shared" si="19"/>
        <v>-12949</v>
      </c>
      <c r="Y76" s="2"/>
      <c r="Z76" s="9"/>
      <c r="AA76" s="20"/>
      <c r="AC76" s="2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1:43" s="19" customFormat="1">
      <c r="A77" t="s">
        <v>396</v>
      </c>
      <c r="B77" s="19" t="s">
        <v>14</v>
      </c>
      <c r="C77" s="19">
        <v>890</v>
      </c>
      <c r="D77" s="19">
        <v>1</v>
      </c>
      <c r="E77" s="22" t="s">
        <v>13</v>
      </c>
      <c r="F77" s="6">
        <v>29296.875</v>
      </c>
      <c r="G77"/>
      <c r="H77">
        <f t="shared" ref="H77" si="31">D77/SUM(D76:D77)</f>
        <v>0.5</v>
      </c>
      <c r="I77"/>
      <c r="J77">
        <f t="shared" si="14"/>
        <v>14648.4375</v>
      </c>
      <c r="K77"/>
      <c r="L77">
        <f t="shared" si="15"/>
        <v>13037.109375</v>
      </c>
      <c r="M77"/>
      <c r="N77" s="1">
        <f t="shared" si="9"/>
        <v>13037</v>
      </c>
      <c r="O77" s="1"/>
      <c r="P77">
        <f t="shared" si="10"/>
        <v>52148</v>
      </c>
      <c r="Q77"/>
      <c r="R77"/>
      <c r="S77"/>
      <c r="T77" t="str">
        <f t="shared" si="17"/>
        <v>R1_51_2</v>
      </c>
      <c r="U77" s="9">
        <f t="shared" si="11"/>
        <v>52148</v>
      </c>
      <c r="V77">
        <f t="shared" si="18"/>
        <v>-52148</v>
      </c>
      <c r="W77" s="1">
        <f t="shared" si="12"/>
        <v>13037</v>
      </c>
      <c r="X77" s="1">
        <f t="shared" si="19"/>
        <v>-13037</v>
      </c>
      <c r="Z77" s="9"/>
      <c r="AA77" s="20"/>
      <c r="AB77"/>
      <c r="AC77" s="22"/>
      <c r="AD77"/>
    </row>
    <row r="78" spans="1:43">
      <c r="A78" t="s">
        <v>397</v>
      </c>
      <c r="B78" t="s">
        <v>14</v>
      </c>
      <c r="C78">
        <v>1986</v>
      </c>
      <c r="D78" s="6">
        <v>1</v>
      </c>
      <c r="E78" s="22" t="s">
        <v>12</v>
      </c>
      <c r="F78" s="6">
        <v>7.152557373046875</v>
      </c>
      <c r="H78">
        <v>1</v>
      </c>
      <c r="J78">
        <f t="shared" si="14"/>
        <v>7.152557373046875</v>
      </c>
      <c r="L78">
        <f t="shared" si="15"/>
        <v>14.204978942871094</v>
      </c>
      <c r="N78" s="1">
        <f t="shared" si="9"/>
        <v>14</v>
      </c>
      <c r="O78" s="1"/>
      <c r="P78">
        <f t="shared" si="10"/>
        <v>56</v>
      </c>
      <c r="R78">
        <f>L78</f>
        <v>14.204978942871094</v>
      </c>
      <c r="T78" t="str">
        <f t="shared" si="17"/>
        <v>R1_53_1</v>
      </c>
      <c r="U78" s="9">
        <f t="shared" si="11"/>
        <v>56</v>
      </c>
      <c r="V78">
        <f t="shared" si="18"/>
        <v>-56</v>
      </c>
      <c r="W78" s="1">
        <f t="shared" si="12"/>
        <v>14</v>
      </c>
      <c r="X78" s="1">
        <f t="shared" si="19"/>
        <v>-14</v>
      </c>
      <c r="AA78" s="20"/>
      <c r="AC78" s="22"/>
    </row>
    <row r="79" spans="1:43">
      <c r="A79" t="s">
        <v>398</v>
      </c>
      <c r="B79" t="s">
        <v>14</v>
      </c>
      <c r="C79">
        <v>825</v>
      </c>
      <c r="D79" s="6">
        <v>1</v>
      </c>
      <c r="E79" s="22" t="s">
        <v>13</v>
      </c>
      <c r="F79" s="6">
        <v>29296.875</v>
      </c>
      <c r="H79">
        <f t="shared" ref="H79" si="32">D79/SUM(D79:D80)</f>
        <v>0.5</v>
      </c>
      <c r="J79">
        <f t="shared" si="14"/>
        <v>14648.4375</v>
      </c>
      <c r="L79">
        <f t="shared" si="15"/>
        <v>12084.9609375</v>
      </c>
      <c r="N79" s="1">
        <f t="shared" si="9"/>
        <v>12084</v>
      </c>
      <c r="O79" s="1"/>
      <c r="P79">
        <f t="shared" si="10"/>
        <v>48336</v>
      </c>
      <c r="R79">
        <f t="shared" ref="R79" si="33">SUM(L79:L80)</f>
        <v>19057.6171875</v>
      </c>
      <c r="T79" t="str">
        <f t="shared" si="17"/>
        <v>R1_71_1</v>
      </c>
      <c r="U79" s="9">
        <f t="shared" si="11"/>
        <v>48336</v>
      </c>
      <c r="V79">
        <f t="shared" si="18"/>
        <v>-48336</v>
      </c>
      <c r="W79" s="1">
        <f t="shared" si="12"/>
        <v>12084</v>
      </c>
      <c r="X79" s="1">
        <f t="shared" si="19"/>
        <v>-12084</v>
      </c>
      <c r="AC79" s="22"/>
    </row>
    <row r="80" spans="1:43">
      <c r="A80" t="s">
        <v>399</v>
      </c>
      <c r="B80" t="s">
        <v>14</v>
      </c>
      <c r="C80">
        <v>476</v>
      </c>
      <c r="D80" s="6">
        <v>1</v>
      </c>
      <c r="E80" s="22" t="s">
        <v>13</v>
      </c>
      <c r="F80" s="6">
        <v>29296.875</v>
      </c>
      <c r="H80">
        <f t="shared" ref="H80" si="34">D80/SUM(D79:D80)</f>
        <v>0.5</v>
      </c>
      <c r="J80">
        <f t="shared" si="14"/>
        <v>14648.4375</v>
      </c>
      <c r="L80">
        <f t="shared" si="15"/>
        <v>6972.65625</v>
      </c>
      <c r="N80" s="1">
        <f t="shared" si="9"/>
        <v>6972</v>
      </c>
      <c r="O80" s="1"/>
      <c r="P80">
        <f t="shared" si="10"/>
        <v>27888</v>
      </c>
      <c r="T80" t="str">
        <f t="shared" si="17"/>
        <v>R1_71_2</v>
      </c>
      <c r="U80" s="9">
        <f t="shared" si="11"/>
        <v>27888</v>
      </c>
      <c r="V80">
        <f t="shared" si="18"/>
        <v>-27888</v>
      </c>
      <c r="W80" s="1">
        <f t="shared" si="12"/>
        <v>6972</v>
      </c>
      <c r="X80" s="1">
        <f t="shared" si="19"/>
        <v>-6972</v>
      </c>
      <c r="Z80" s="9"/>
      <c r="AA80" s="20"/>
      <c r="AC80" s="22"/>
    </row>
    <row r="81" spans="1:30">
      <c r="A81" t="s">
        <v>400</v>
      </c>
      <c r="B81" t="s">
        <v>14</v>
      </c>
      <c r="C81">
        <v>889</v>
      </c>
      <c r="D81" s="6">
        <v>1</v>
      </c>
      <c r="E81" s="22" t="s">
        <v>13</v>
      </c>
      <c r="F81" s="6">
        <v>58593.75</v>
      </c>
      <c r="H81">
        <f t="shared" ref="H81" si="35">D81/SUM(D81:D82)</f>
        <v>0.5</v>
      </c>
      <c r="J81">
        <f t="shared" si="14"/>
        <v>29296.875</v>
      </c>
      <c r="L81">
        <f t="shared" si="15"/>
        <v>26044.921875</v>
      </c>
      <c r="N81" s="1">
        <f t="shared" si="9"/>
        <v>26044</v>
      </c>
      <c r="O81" s="1"/>
      <c r="P81">
        <f t="shared" si="10"/>
        <v>104176</v>
      </c>
      <c r="R81">
        <f t="shared" si="30"/>
        <v>74414.0625</v>
      </c>
      <c r="T81" t="str">
        <f t="shared" si="17"/>
        <v>R1_81_1</v>
      </c>
      <c r="U81" s="9">
        <f t="shared" si="11"/>
        <v>104176</v>
      </c>
      <c r="V81">
        <f t="shared" si="18"/>
        <v>-104176</v>
      </c>
      <c r="W81" s="1">
        <f t="shared" si="12"/>
        <v>26044</v>
      </c>
      <c r="X81" s="1">
        <f t="shared" si="19"/>
        <v>-26044</v>
      </c>
      <c r="Z81" s="9"/>
      <c r="AC81" s="22"/>
    </row>
    <row r="82" spans="1:30">
      <c r="A82" t="s">
        <v>401</v>
      </c>
      <c r="B82" t="s">
        <v>14</v>
      </c>
      <c r="C82">
        <v>1651</v>
      </c>
      <c r="D82" s="6">
        <v>1</v>
      </c>
      <c r="E82" s="22" t="s">
        <v>13</v>
      </c>
      <c r="F82" s="6">
        <v>58593.75</v>
      </c>
      <c r="H82">
        <f t="shared" ref="H82" si="36">D82/SUM(D81:D82)</f>
        <v>0.5</v>
      </c>
      <c r="J82">
        <f t="shared" si="14"/>
        <v>29296.875</v>
      </c>
      <c r="L82">
        <f t="shared" si="15"/>
        <v>48369.140625</v>
      </c>
      <c r="N82" s="1">
        <f t="shared" si="9"/>
        <v>48369</v>
      </c>
      <c r="O82" s="1"/>
      <c r="P82">
        <f t="shared" si="10"/>
        <v>193476</v>
      </c>
      <c r="T82" t="str">
        <f t="shared" si="17"/>
        <v>R1_81_2</v>
      </c>
      <c r="U82" s="9">
        <f t="shared" si="11"/>
        <v>193476</v>
      </c>
      <c r="V82">
        <f t="shared" si="18"/>
        <v>-193476</v>
      </c>
      <c r="W82" s="1">
        <f t="shared" si="12"/>
        <v>48369</v>
      </c>
      <c r="X82" s="1">
        <f t="shared" si="19"/>
        <v>-48369</v>
      </c>
      <c r="AA82" s="20"/>
      <c r="AC82" s="22"/>
    </row>
    <row r="83" spans="1:30">
      <c r="A83" t="s">
        <v>402</v>
      </c>
      <c r="B83" t="s">
        <v>14</v>
      </c>
      <c r="C83">
        <v>1637</v>
      </c>
      <c r="D83" s="6">
        <v>1</v>
      </c>
      <c r="E83" s="22" t="s">
        <v>13</v>
      </c>
      <c r="F83" s="6">
        <v>58593.75</v>
      </c>
      <c r="H83">
        <f t="shared" ref="H83" si="37">D83/SUM(D83:D84)</f>
        <v>0.5</v>
      </c>
      <c r="J83">
        <f t="shared" si="14"/>
        <v>29296.875</v>
      </c>
      <c r="L83">
        <f t="shared" si="15"/>
        <v>47958.984375</v>
      </c>
      <c r="N83" s="1">
        <f t="shared" si="9"/>
        <v>47958</v>
      </c>
      <c r="O83" s="1"/>
      <c r="P83">
        <f t="shared" si="10"/>
        <v>191832</v>
      </c>
      <c r="R83">
        <f t="shared" ref="R83" si="38">SUM(L83:L84)</f>
        <v>69257.8125</v>
      </c>
      <c r="T83" t="str">
        <f t="shared" si="17"/>
        <v>R1_92_1</v>
      </c>
      <c r="U83" s="9">
        <f t="shared" si="11"/>
        <v>191832</v>
      </c>
      <c r="V83">
        <f t="shared" si="18"/>
        <v>-191832</v>
      </c>
      <c r="W83" s="1">
        <f t="shared" si="12"/>
        <v>47958</v>
      </c>
      <c r="X83" s="1">
        <f t="shared" si="19"/>
        <v>-47958</v>
      </c>
      <c r="AA83" s="20"/>
      <c r="AC83" s="22"/>
    </row>
    <row r="84" spans="1:30">
      <c r="A84" t="s">
        <v>403</v>
      </c>
      <c r="B84" t="s">
        <v>14</v>
      </c>
      <c r="C84">
        <v>727</v>
      </c>
      <c r="D84" s="6">
        <v>1</v>
      </c>
      <c r="E84" s="22" t="s">
        <v>13</v>
      </c>
      <c r="F84" s="6">
        <v>58593.75</v>
      </c>
      <c r="H84">
        <f t="shared" ref="H84" si="39">D84/SUM(D83:D84)</f>
        <v>0.5</v>
      </c>
      <c r="J84">
        <f t="shared" si="14"/>
        <v>29296.875</v>
      </c>
      <c r="L84">
        <f t="shared" si="15"/>
        <v>21298.828125</v>
      </c>
      <c r="N84" s="1">
        <f t="shared" si="9"/>
        <v>21298</v>
      </c>
      <c r="O84" s="1"/>
      <c r="P84">
        <f t="shared" si="10"/>
        <v>85192</v>
      </c>
      <c r="T84" t="str">
        <f t="shared" si="17"/>
        <v>R1_92_2</v>
      </c>
      <c r="U84" s="9">
        <f t="shared" si="11"/>
        <v>85192</v>
      </c>
      <c r="V84">
        <f t="shared" si="18"/>
        <v>-85192</v>
      </c>
      <c r="W84" s="1">
        <f t="shared" si="12"/>
        <v>21298</v>
      </c>
      <c r="X84" s="1">
        <f t="shared" si="19"/>
        <v>-21298</v>
      </c>
      <c r="AA84" s="20"/>
      <c r="AC84" s="22"/>
    </row>
    <row r="85" spans="1:30">
      <c r="A85" t="s">
        <v>404</v>
      </c>
      <c r="B85" t="s">
        <v>14</v>
      </c>
      <c r="C85">
        <v>1725</v>
      </c>
      <c r="D85" s="6">
        <v>1</v>
      </c>
      <c r="E85" s="22" t="s">
        <v>13</v>
      </c>
      <c r="F85" s="6">
        <v>58593.75</v>
      </c>
      <c r="H85">
        <f t="shared" ref="H85" si="40">D85/SUM(D85:D86)</f>
        <v>0.5</v>
      </c>
      <c r="J85">
        <f t="shared" si="14"/>
        <v>29296.875</v>
      </c>
      <c r="L85">
        <f t="shared" si="15"/>
        <v>50537.109375</v>
      </c>
      <c r="N85" s="1">
        <f t="shared" si="9"/>
        <v>50537</v>
      </c>
      <c r="O85" s="1"/>
      <c r="P85">
        <f t="shared" si="10"/>
        <v>202148</v>
      </c>
      <c r="R85">
        <f t="shared" ref="R85" si="41">SUM(L85:L86)</f>
        <v>85019.53125</v>
      </c>
      <c r="T85" t="str">
        <f t="shared" si="17"/>
        <v>R1_93_1</v>
      </c>
      <c r="U85" s="9">
        <f t="shared" si="11"/>
        <v>202148</v>
      </c>
      <c r="V85">
        <f t="shared" si="18"/>
        <v>-202148</v>
      </c>
      <c r="W85" s="1">
        <f t="shared" si="12"/>
        <v>50537</v>
      </c>
      <c r="X85" s="1">
        <f t="shared" si="19"/>
        <v>-50537</v>
      </c>
      <c r="AA85" s="20"/>
      <c r="AC85" s="22"/>
    </row>
    <row r="86" spans="1:30">
      <c r="A86" t="s">
        <v>405</v>
      </c>
      <c r="B86" t="s">
        <v>14</v>
      </c>
      <c r="C86">
        <v>1177</v>
      </c>
      <c r="D86" s="6">
        <v>1</v>
      </c>
      <c r="E86" s="22" t="s">
        <v>13</v>
      </c>
      <c r="F86" s="6">
        <v>58593.75</v>
      </c>
      <c r="H86">
        <f t="shared" ref="H86" si="42">D86/SUM(D85:D86)</f>
        <v>0.5</v>
      </c>
      <c r="J86">
        <f t="shared" si="14"/>
        <v>29296.875</v>
      </c>
      <c r="L86">
        <f t="shared" si="15"/>
        <v>34482.421875</v>
      </c>
      <c r="N86" s="1">
        <f t="shared" si="9"/>
        <v>34482</v>
      </c>
      <c r="O86" s="1"/>
      <c r="P86">
        <f t="shared" si="10"/>
        <v>137928</v>
      </c>
      <c r="T86" t="str">
        <f t="shared" si="17"/>
        <v>R1_93_2</v>
      </c>
      <c r="U86" s="9">
        <f t="shared" si="11"/>
        <v>137928</v>
      </c>
      <c r="V86">
        <f t="shared" si="18"/>
        <v>-137928</v>
      </c>
      <c r="W86" s="1">
        <f t="shared" si="12"/>
        <v>34482</v>
      </c>
      <c r="X86" s="1">
        <f t="shared" si="19"/>
        <v>-34482</v>
      </c>
      <c r="AC86" s="22"/>
    </row>
    <row r="87" spans="1:30">
      <c r="A87" t="s">
        <v>341</v>
      </c>
      <c r="B87" t="s">
        <v>14</v>
      </c>
      <c r="C87">
        <v>945</v>
      </c>
      <c r="D87" s="6">
        <v>1</v>
      </c>
      <c r="E87" s="22" t="s">
        <v>13</v>
      </c>
      <c r="F87" s="6">
        <v>117187.5</v>
      </c>
      <c r="H87">
        <v>1</v>
      </c>
      <c r="J87">
        <f t="shared" si="14"/>
        <v>117187.5</v>
      </c>
      <c r="L87">
        <f t="shared" si="15"/>
        <v>110742.1875</v>
      </c>
      <c r="N87" s="1">
        <f t="shared" si="9"/>
        <v>110742</v>
      </c>
      <c r="O87" s="1"/>
      <c r="P87">
        <f t="shared" si="10"/>
        <v>442968</v>
      </c>
      <c r="R87">
        <f>L87</f>
        <v>110742.1875</v>
      </c>
      <c r="T87" t="str">
        <f t="shared" si="17"/>
        <v>R2_140_1</v>
      </c>
      <c r="U87" s="9">
        <f t="shared" si="11"/>
        <v>442968</v>
      </c>
      <c r="V87">
        <f t="shared" si="18"/>
        <v>-442968</v>
      </c>
      <c r="W87" s="1">
        <f t="shared" si="12"/>
        <v>110742</v>
      </c>
      <c r="X87" s="1">
        <f t="shared" si="19"/>
        <v>-110742</v>
      </c>
      <c r="AA87" s="20"/>
      <c r="AC87" s="22"/>
    </row>
    <row r="88" spans="1:30">
      <c r="A88" t="s">
        <v>342</v>
      </c>
      <c r="B88" t="s">
        <v>14</v>
      </c>
      <c r="C88">
        <v>825</v>
      </c>
      <c r="D88" s="6">
        <v>1</v>
      </c>
      <c r="E88" s="22" t="s">
        <v>13</v>
      </c>
      <c r="F88" s="6">
        <v>117187.5</v>
      </c>
      <c r="H88">
        <v>1</v>
      </c>
      <c r="J88">
        <f t="shared" si="14"/>
        <v>117187.5</v>
      </c>
      <c r="L88">
        <f t="shared" si="15"/>
        <v>96679.6875</v>
      </c>
      <c r="N88" s="1">
        <f t="shared" si="9"/>
        <v>96679</v>
      </c>
      <c r="O88" s="1"/>
      <c r="P88">
        <f t="shared" si="10"/>
        <v>386716</v>
      </c>
      <c r="R88">
        <f t="shared" ref="R88:R90" si="43">L88</f>
        <v>96679.6875</v>
      </c>
      <c r="T88" t="str">
        <f t="shared" si="17"/>
        <v>R2_143_1</v>
      </c>
      <c r="U88" s="9">
        <f t="shared" si="11"/>
        <v>386716</v>
      </c>
      <c r="V88">
        <f t="shared" si="18"/>
        <v>-386716</v>
      </c>
      <c r="W88" s="1">
        <f t="shared" si="12"/>
        <v>96679</v>
      </c>
      <c r="X88" s="1">
        <f t="shared" si="19"/>
        <v>-96679</v>
      </c>
      <c r="AC88" s="22"/>
    </row>
    <row r="89" spans="1:30">
      <c r="A89" t="s">
        <v>31</v>
      </c>
      <c r="B89" t="s">
        <v>14</v>
      </c>
      <c r="C89">
        <v>995</v>
      </c>
      <c r="D89" s="6">
        <v>1</v>
      </c>
      <c r="E89" s="22" t="s">
        <v>13</v>
      </c>
      <c r="F89" s="6">
        <v>117187.5</v>
      </c>
      <c r="H89">
        <v>1</v>
      </c>
      <c r="J89">
        <f t="shared" si="14"/>
        <v>117187.5</v>
      </c>
      <c r="L89">
        <f t="shared" si="15"/>
        <v>116601.5625</v>
      </c>
      <c r="N89" s="1">
        <f t="shared" si="9"/>
        <v>116601</v>
      </c>
      <c r="O89" s="1"/>
      <c r="P89">
        <f t="shared" si="10"/>
        <v>466404</v>
      </c>
      <c r="R89">
        <f t="shared" si="43"/>
        <v>116601.5625</v>
      </c>
      <c r="T89" t="str">
        <f t="shared" si="17"/>
        <v>R2_1_1</v>
      </c>
      <c r="U89" s="9">
        <f t="shared" si="11"/>
        <v>466404</v>
      </c>
      <c r="V89">
        <f t="shared" si="18"/>
        <v>-466404</v>
      </c>
      <c r="W89" s="1">
        <f t="shared" si="12"/>
        <v>116601</v>
      </c>
      <c r="X89" s="1">
        <f t="shared" si="19"/>
        <v>-116601</v>
      </c>
      <c r="AA89" s="20"/>
      <c r="AC89" s="22"/>
    </row>
    <row r="90" spans="1:30">
      <c r="A90" t="s">
        <v>112</v>
      </c>
      <c r="B90" t="s">
        <v>14</v>
      </c>
      <c r="C90">
        <v>375</v>
      </c>
      <c r="D90" s="6">
        <v>1</v>
      </c>
      <c r="E90" s="22" t="s">
        <v>13</v>
      </c>
      <c r="F90" s="6">
        <v>117187.5</v>
      </c>
      <c r="H90">
        <v>1</v>
      </c>
      <c r="J90">
        <f t="shared" si="14"/>
        <v>117187.5</v>
      </c>
      <c r="L90">
        <f t="shared" si="15"/>
        <v>43945.3125</v>
      </c>
      <c r="N90" s="1">
        <f t="shared" si="9"/>
        <v>43945</v>
      </c>
      <c r="O90" s="1"/>
      <c r="P90">
        <f t="shared" si="10"/>
        <v>175780</v>
      </c>
      <c r="R90">
        <f t="shared" si="43"/>
        <v>43945.3125</v>
      </c>
      <c r="T90" t="str">
        <f t="shared" si="17"/>
        <v>R2_105_1</v>
      </c>
      <c r="U90" s="9">
        <f t="shared" si="11"/>
        <v>175780</v>
      </c>
      <c r="V90">
        <f t="shared" si="18"/>
        <v>-175780</v>
      </c>
      <c r="W90" s="1">
        <f t="shared" si="12"/>
        <v>43945</v>
      </c>
      <c r="X90" s="1">
        <f t="shared" si="19"/>
        <v>-43945</v>
      </c>
    </row>
    <row r="91" spans="1:30">
      <c r="A91" t="s">
        <v>118</v>
      </c>
      <c r="B91" t="s">
        <v>14</v>
      </c>
      <c r="C91">
        <v>1039</v>
      </c>
      <c r="D91" s="6">
        <v>1</v>
      </c>
      <c r="E91" s="22" t="s">
        <v>13</v>
      </c>
      <c r="F91" s="6">
        <v>117187.5</v>
      </c>
      <c r="H91">
        <f t="shared" ref="H91" si="44">D91/SUM(D91:D92)</f>
        <v>0.5</v>
      </c>
      <c r="J91">
        <f t="shared" si="14"/>
        <v>58593.75</v>
      </c>
      <c r="L91">
        <f t="shared" si="15"/>
        <v>60878.906249999993</v>
      </c>
      <c r="N91" s="1">
        <f t="shared" si="9"/>
        <v>60878</v>
      </c>
      <c r="O91" s="1"/>
      <c r="P91">
        <f t="shared" si="10"/>
        <v>243512</v>
      </c>
      <c r="R91">
        <f t="shared" ref="R91" si="45">SUM(L91:L92)</f>
        <v>114375</v>
      </c>
      <c r="T91" t="str">
        <f t="shared" si="17"/>
        <v>R2_117_1</v>
      </c>
      <c r="U91" s="9">
        <f t="shared" si="11"/>
        <v>243512</v>
      </c>
      <c r="V91">
        <f t="shared" si="18"/>
        <v>-243512</v>
      </c>
      <c r="W91" s="1">
        <f t="shared" si="12"/>
        <v>60878</v>
      </c>
      <c r="X91" s="1">
        <f t="shared" si="19"/>
        <v>-60878</v>
      </c>
      <c r="AA91" s="2"/>
      <c r="AC91" s="2"/>
      <c r="AD91" s="2"/>
    </row>
    <row r="92" spans="1:30">
      <c r="A92" t="s">
        <v>119</v>
      </c>
      <c r="B92" t="s">
        <v>14</v>
      </c>
      <c r="C92">
        <v>913</v>
      </c>
      <c r="D92" s="6">
        <v>1</v>
      </c>
      <c r="E92" s="22" t="s">
        <v>13</v>
      </c>
      <c r="F92" s="6">
        <v>117187.5</v>
      </c>
      <c r="H92">
        <f t="shared" ref="H92" si="46">D92/SUM(D91:D92)</f>
        <v>0.5</v>
      </c>
      <c r="J92">
        <f t="shared" si="14"/>
        <v>58593.75</v>
      </c>
      <c r="L92">
        <f t="shared" si="15"/>
        <v>53496.09375</v>
      </c>
      <c r="N92" s="1">
        <f t="shared" si="9"/>
        <v>53496</v>
      </c>
      <c r="O92" s="1"/>
      <c r="P92">
        <f t="shared" si="10"/>
        <v>213984</v>
      </c>
      <c r="T92" t="str">
        <f t="shared" si="17"/>
        <v>R2_117_3</v>
      </c>
      <c r="U92" s="9">
        <f t="shared" si="11"/>
        <v>213984</v>
      </c>
      <c r="V92">
        <f t="shared" si="18"/>
        <v>-213984</v>
      </c>
      <c r="W92" s="1">
        <f t="shared" si="12"/>
        <v>53496</v>
      </c>
      <c r="X92" s="1">
        <f t="shared" si="19"/>
        <v>-53496</v>
      </c>
      <c r="Z92" s="2"/>
      <c r="AC92" s="19"/>
      <c r="AD92" s="19"/>
    </row>
    <row r="93" spans="1:30">
      <c r="A93" t="s">
        <v>125</v>
      </c>
      <c r="B93" t="s">
        <v>14</v>
      </c>
      <c r="C93">
        <v>2243</v>
      </c>
      <c r="D93" s="6">
        <v>1</v>
      </c>
      <c r="E93" s="22" t="s">
        <v>13</v>
      </c>
      <c r="F93" s="6">
        <v>234375</v>
      </c>
      <c r="H93">
        <f t="shared" ref="H93" si="47">D93/SUM(D93:D94)</f>
        <v>0.5</v>
      </c>
      <c r="J93">
        <f t="shared" si="14"/>
        <v>117187.5</v>
      </c>
      <c r="L93">
        <f t="shared" si="15"/>
        <v>262851.5625</v>
      </c>
      <c r="N93" s="1">
        <f t="shared" si="9"/>
        <v>262851</v>
      </c>
      <c r="O93" s="1"/>
      <c r="P93">
        <f t="shared" si="10"/>
        <v>1051404</v>
      </c>
      <c r="R93">
        <f t="shared" ref="R93" si="48">SUM(L93:L94)</f>
        <v>480117.1875</v>
      </c>
      <c r="T93" t="str">
        <f t="shared" si="17"/>
        <v>R2_152_1</v>
      </c>
      <c r="U93" s="9">
        <f t="shared" si="11"/>
        <v>1051404</v>
      </c>
      <c r="V93">
        <f t="shared" si="18"/>
        <v>-1051404</v>
      </c>
      <c r="W93" s="1">
        <f t="shared" si="12"/>
        <v>262851</v>
      </c>
      <c r="X93" s="1">
        <f t="shared" si="19"/>
        <v>-262851</v>
      </c>
      <c r="Z93" s="19"/>
    </row>
    <row r="94" spans="1:30">
      <c r="A94" t="s">
        <v>126</v>
      </c>
      <c r="B94" t="s">
        <v>14</v>
      </c>
      <c r="C94">
        <v>1854</v>
      </c>
      <c r="D94" s="6">
        <v>1</v>
      </c>
      <c r="E94" s="22" t="s">
        <v>13</v>
      </c>
      <c r="F94" s="6">
        <v>234375</v>
      </c>
      <c r="H94">
        <f t="shared" ref="H94" si="49">D94/SUM(D93:D94)</f>
        <v>0.5</v>
      </c>
      <c r="J94">
        <f t="shared" si="14"/>
        <v>117187.5</v>
      </c>
      <c r="L94">
        <f t="shared" si="15"/>
        <v>217265.625</v>
      </c>
      <c r="N94" s="1">
        <f t="shared" si="9"/>
        <v>217265</v>
      </c>
      <c r="O94" s="1"/>
      <c r="P94">
        <f t="shared" si="10"/>
        <v>869060</v>
      </c>
      <c r="T94" t="str">
        <f t="shared" si="17"/>
        <v>R2_152_2</v>
      </c>
      <c r="U94" s="9">
        <f t="shared" si="11"/>
        <v>869060</v>
      </c>
      <c r="V94">
        <f t="shared" si="18"/>
        <v>-869060</v>
      </c>
      <c r="W94" s="1">
        <f t="shared" si="12"/>
        <v>217265</v>
      </c>
      <c r="X94" s="1">
        <f t="shared" si="19"/>
        <v>-217265</v>
      </c>
    </row>
    <row r="95" spans="1:30">
      <c r="A95" t="s">
        <v>130</v>
      </c>
      <c r="B95" t="s">
        <v>14</v>
      </c>
      <c r="C95">
        <v>912</v>
      </c>
      <c r="D95" s="6">
        <v>1</v>
      </c>
      <c r="E95" s="22" t="s">
        <v>13</v>
      </c>
      <c r="F95" s="6">
        <v>234375</v>
      </c>
      <c r="H95">
        <f t="shared" ref="H95" si="50">D95/SUM(D95:D96)</f>
        <v>0.5</v>
      </c>
      <c r="J95">
        <f t="shared" si="14"/>
        <v>117187.5</v>
      </c>
      <c r="L95">
        <f t="shared" si="15"/>
        <v>106875</v>
      </c>
      <c r="N95" s="1">
        <f t="shared" si="9"/>
        <v>106875</v>
      </c>
      <c r="O95" s="1"/>
      <c r="P95">
        <f t="shared" si="10"/>
        <v>427500</v>
      </c>
      <c r="R95">
        <f t="shared" ref="R95" si="51">SUM(L95:L96)</f>
        <v>202968.75</v>
      </c>
      <c r="T95" t="str">
        <f t="shared" si="17"/>
        <v>R2_154_1</v>
      </c>
      <c r="U95" s="9">
        <f t="shared" si="11"/>
        <v>427500</v>
      </c>
      <c r="V95">
        <f t="shared" si="18"/>
        <v>-427500</v>
      </c>
      <c r="W95" s="1">
        <f t="shared" si="12"/>
        <v>106875</v>
      </c>
      <c r="X95" s="1">
        <f t="shared" si="19"/>
        <v>-106875</v>
      </c>
    </row>
    <row r="96" spans="1:30">
      <c r="A96" t="s">
        <v>131</v>
      </c>
      <c r="B96" t="s">
        <v>14</v>
      </c>
      <c r="C96">
        <v>820</v>
      </c>
      <c r="D96" s="6">
        <v>1</v>
      </c>
      <c r="E96" s="22" t="s">
        <v>13</v>
      </c>
      <c r="F96" s="6">
        <v>234375</v>
      </c>
      <c r="H96">
        <f t="shared" ref="H96" si="52">D96/SUM(D95:D96)</f>
        <v>0.5</v>
      </c>
      <c r="J96">
        <f t="shared" si="14"/>
        <v>117187.5</v>
      </c>
      <c r="L96">
        <f t="shared" si="15"/>
        <v>96093.75</v>
      </c>
      <c r="N96" s="1">
        <f t="shared" si="9"/>
        <v>96093</v>
      </c>
      <c r="O96" s="1"/>
      <c r="P96">
        <f t="shared" si="10"/>
        <v>384372</v>
      </c>
      <c r="T96" t="str">
        <f t="shared" si="17"/>
        <v>R2_154_2</v>
      </c>
      <c r="U96" s="9">
        <f t="shared" si="11"/>
        <v>384372</v>
      </c>
      <c r="V96">
        <f t="shared" si="18"/>
        <v>-384372</v>
      </c>
      <c r="W96" s="1">
        <f t="shared" si="12"/>
        <v>96093</v>
      </c>
      <c r="X96" s="1">
        <f t="shared" si="19"/>
        <v>-96093</v>
      </c>
    </row>
    <row r="97" spans="1:28">
      <c r="A97" t="s">
        <v>39</v>
      </c>
      <c r="B97" t="s">
        <v>14</v>
      </c>
      <c r="C97">
        <v>571</v>
      </c>
      <c r="D97" s="6">
        <v>1</v>
      </c>
      <c r="E97" s="22" t="s">
        <v>13</v>
      </c>
      <c r="F97" s="6">
        <v>234375</v>
      </c>
      <c r="H97">
        <f t="shared" ref="H97" si="53">D97/SUM(D97:D98)</f>
        <v>0.5</v>
      </c>
      <c r="J97">
        <f t="shared" si="14"/>
        <v>117187.5</v>
      </c>
      <c r="L97">
        <f t="shared" si="15"/>
        <v>66914.0625</v>
      </c>
      <c r="N97" s="1">
        <f t="shared" si="9"/>
        <v>66914</v>
      </c>
      <c r="O97" s="1"/>
      <c r="P97">
        <f t="shared" si="10"/>
        <v>267656</v>
      </c>
      <c r="R97">
        <f t="shared" ref="R97" si="54">SUM(L97:L98)</f>
        <v>149765.625</v>
      </c>
      <c r="T97" t="str">
        <f t="shared" si="17"/>
        <v>R2_18_1</v>
      </c>
      <c r="U97" s="9">
        <f t="shared" si="11"/>
        <v>267656</v>
      </c>
      <c r="V97">
        <f t="shared" si="18"/>
        <v>-267656</v>
      </c>
      <c r="W97" s="1">
        <f t="shared" si="12"/>
        <v>66914</v>
      </c>
      <c r="X97" s="1">
        <f t="shared" si="19"/>
        <v>-66914</v>
      </c>
    </row>
    <row r="98" spans="1:28">
      <c r="A98" t="s">
        <v>40</v>
      </c>
      <c r="B98" t="s">
        <v>14</v>
      </c>
      <c r="C98">
        <v>707</v>
      </c>
      <c r="D98" s="6">
        <v>1</v>
      </c>
      <c r="E98" s="22" t="s">
        <v>13</v>
      </c>
      <c r="F98" s="6">
        <v>234375</v>
      </c>
      <c r="H98">
        <f t="shared" ref="H98" si="55">D98/SUM(D97:D98)</f>
        <v>0.5</v>
      </c>
      <c r="J98">
        <f t="shared" si="14"/>
        <v>117187.5</v>
      </c>
      <c r="L98">
        <f t="shared" si="15"/>
        <v>82851.5625</v>
      </c>
      <c r="N98" s="1">
        <f t="shared" si="9"/>
        <v>82851</v>
      </c>
      <c r="O98" s="1"/>
      <c r="P98">
        <f t="shared" si="10"/>
        <v>331404</v>
      </c>
      <c r="T98" t="str">
        <f t="shared" si="17"/>
        <v>R2_18_2</v>
      </c>
      <c r="U98" s="9">
        <f t="shared" si="11"/>
        <v>331404</v>
      </c>
      <c r="V98">
        <f t="shared" si="18"/>
        <v>-331404</v>
      </c>
      <c r="W98" s="1">
        <f t="shared" si="12"/>
        <v>82851</v>
      </c>
      <c r="X98" s="1">
        <f t="shared" si="19"/>
        <v>-82851</v>
      </c>
    </row>
    <row r="99" spans="1:28">
      <c r="A99" t="s">
        <v>45</v>
      </c>
      <c r="B99" t="s">
        <v>236</v>
      </c>
      <c r="C99">
        <v>3788</v>
      </c>
      <c r="D99" s="6">
        <v>1</v>
      </c>
      <c r="E99" s="22" t="s">
        <v>13</v>
      </c>
      <c r="F99" s="6">
        <v>468750</v>
      </c>
      <c r="H99">
        <f t="shared" ref="H99" si="56">D99/SUM(D99:D100)</f>
        <v>0.1111111111111111</v>
      </c>
      <c r="J99">
        <f t="shared" si="14"/>
        <v>52083.333333333328</v>
      </c>
      <c r="L99">
        <f t="shared" si="15"/>
        <v>197291.66666666663</v>
      </c>
      <c r="N99" s="1">
        <f t="shared" si="9"/>
        <v>197291</v>
      </c>
      <c r="O99" s="1"/>
      <c r="P99">
        <f t="shared" si="10"/>
        <v>789164</v>
      </c>
      <c r="R99">
        <f t="shared" ref="R99" si="57">SUM(L99:L100)</f>
        <v>1441041.6666666665</v>
      </c>
      <c r="T99" t="str">
        <f t="shared" si="17"/>
        <v>R2_24_1</v>
      </c>
      <c r="U99" s="9">
        <f t="shared" si="11"/>
        <v>789164</v>
      </c>
      <c r="V99">
        <f t="shared" si="18"/>
        <v>-789164</v>
      </c>
      <c r="W99" s="1">
        <f t="shared" si="12"/>
        <v>197291</v>
      </c>
      <c r="X99" s="1">
        <f t="shared" si="19"/>
        <v>-197291</v>
      </c>
    </row>
    <row r="100" spans="1:28">
      <c r="A100" t="s">
        <v>46</v>
      </c>
      <c r="B100" t="s">
        <v>236</v>
      </c>
      <c r="C100">
        <v>2985</v>
      </c>
      <c r="D100" s="6">
        <v>8</v>
      </c>
      <c r="E100" s="22" t="s">
        <v>13</v>
      </c>
      <c r="F100" s="6">
        <v>468750</v>
      </c>
      <c r="H100">
        <f t="shared" ref="H100" si="58">D100/SUM(D99:D100)</f>
        <v>0.88888888888888884</v>
      </c>
      <c r="J100">
        <f t="shared" si="14"/>
        <v>416666.66666666663</v>
      </c>
      <c r="L100">
        <f t="shared" si="15"/>
        <v>1243749.9999999998</v>
      </c>
      <c r="N100" s="1">
        <f t="shared" si="9"/>
        <v>1243750</v>
      </c>
      <c r="O100" s="1"/>
      <c r="P100">
        <f t="shared" si="10"/>
        <v>4975000</v>
      </c>
      <c r="T100" t="str">
        <f t="shared" si="17"/>
        <v>R2_24_2</v>
      </c>
      <c r="U100" s="9">
        <f t="shared" si="11"/>
        <v>4975000</v>
      </c>
      <c r="V100">
        <f t="shared" si="18"/>
        <v>-4975000</v>
      </c>
      <c r="W100" s="1">
        <f t="shared" si="12"/>
        <v>1243750</v>
      </c>
      <c r="X100" s="1">
        <f t="shared" si="19"/>
        <v>-1243750</v>
      </c>
    </row>
    <row r="101" spans="1:28">
      <c r="A101" t="s">
        <v>49</v>
      </c>
      <c r="B101" t="s">
        <v>236</v>
      </c>
      <c r="C101">
        <v>2254</v>
      </c>
      <c r="D101" s="6">
        <v>1</v>
      </c>
      <c r="E101" s="22" t="s">
        <v>13</v>
      </c>
      <c r="F101" s="6">
        <v>468750</v>
      </c>
      <c r="H101">
        <f>D101/SUM(D101:D102)</f>
        <v>0.1111111111111111</v>
      </c>
      <c r="J101">
        <f t="shared" si="14"/>
        <v>52083.333333333328</v>
      </c>
      <c r="L101">
        <f t="shared" si="15"/>
        <v>117395.83333333333</v>
      </c>
      <c r="N101" s="1">
        <f t="shared" si="9"/>
        <v>117395</v>
      </c>
      <c r="O101" s="1"/>
      <c r="P101">
        <f t="shared" si="10"/>
        <v>469580</v>
      </c>
      <c r="R101">
        <f t="shared" ref="R101" si="59">SUM(L101:L102)</f>
        <v>578229.16666666663</v>
      </c>
      <c r="T101" t="str">
        <f t="shared" si="17"/>
        <v>R2_27_1</v>
      </c>
      <c r="U101" s="9">
        <f t="shared" si="11"/>
        <v>469580</v>
      </c>
      <c r="V101">
        <f t="shared" si="18"/>
        <v>-469580</v>
      </c>
      <c r="W101" s="1">
        <f t="shared" si="12"/>
        <v>117395</v>
      </c>
      <c r="X101" s="1">
        <f t="shared" si="19"/>
        <v>-117395</v>
      </c>
    </row>
    <row r="102" spans="1:28">
      <c r="A102" t="s">
        <v>50</v>
      </c>
      <c r="B102" t="s">
        <v>236</v>
      </c>
      <c r="C102">
        <v>1106</v>
      </c>
      <c r="D102" s="6">
        <v>8</v>
      </c>
      <c r="E102" s="22" t="s">
        <v>13</v>
      </c>
      <c r="F102" s="6">
        <v>468750</v>
      </c>
      <c r="H102">
        <f>D102/SUM(D101:D102)</f>
        <v>0.88888888888888884</v>
      </c>
      <c r="J102">
        <f t="shared" si="14"/>
        <v>416666.66666666663</v>
      </c>
      <c r="L102">
        <f t="shared" si="15"/>
        <v>460833.33333333331</v>
      </c>
      <c r="N102" s="1">
        <f t="shared" si="9"/>
        <v>460833</v>
      </c>
      <c r="O102" s="1"/>
      <c r="P102">
        <f t="shared" si="10"/>
        <v>1843332</v>
      </c>
      <c r="T102" t="str">
        <f t="shared" si="17"/>
        <v>R2_27_2</v>
      </c>
      <c r="U102" s="9">
        <f t="shared" si="11"/>
        <v>1843332</v>
      </c>
      <c r="V102">
        <f t="shared" si="18"/>
        <v>-1843332</v>
      </c>
      <c r="W102" s="1">
        <f t="shared" si="12"/>
        <v>460833</v>
      </c>
      <c r="X102" s="1">
        <f t="shared" si="19"/>
        <v>-460833</v>
      </c>
    </row>
    <row r="103" spans="1:28">
      <c r="A103" t="s">
        <v>57</v>
      </c>
      <c r="B103" t="s">
        <v>14</v>
      </c>
      <c r="C103">
        <v>283</v>
      </c>
      <c r="D103" s="6">
        <v>1</v>
      </c>
      <c r="E103" s="22" t="s">
        <v>12</v>
      </c>
      <c r="F103" s="6">
        <v>7.152557373046875</v>
      </c>
      <c r="H103">
        <v>1</v>
      </c>
      <c r="J103">
        <f t="shared" si="14"/>
        <v>7.152557373046875</v>
      </c>
      <c r="L103">
        <f t="shared" si="15"/>
        <v>2.0241737365722656</v>
      </c>
      <c r="N103" s="1">
        <f t="shared" si="9"/>
        <v>2</v>
      </c>
      <c r="O103" s="1"/>
      <c r="P103">
        <f t="shared" si="10"/>
        <v>8</v>
      </c>
      <c r="R103">
        <f>L103</f>
        <v>2.0241737365722656</v>
      </c>
      <c r="T103" t="str">
        <f t="shared" si="17"/>
        <v>R2_33_1</v>
      </c>
      <c r="U103" s="9">
        <f t="shared" si="11"/>
        <v>8</v>
      </c>
      <c r="V103">
        <f t="shared" si="18"/>
        <v>-8</v>
      </c>
      <c r="W103" s="1">
        <f t="shared" si="12"/>
        <v>2</v>
      </c>
      <c r="X103" s="1">
        <f t="shared" si="19"/>
        <v>-2</v>
      </c>
    </row>
    <row r="104" spans="1:28">
      <c r="A104" t="s">
        <v>86</v>
      </c>
      <c r="B104" t="s">
        <v>406</v>
      </c>
      <c r="C104">
        <v>1392</v>
      </c>
      <c r="D104" s="6">
        <v>1</v>
      </c>
      <c r="E104" s="22" t="s">
        <v>13</v>
      </c>
      <c r="F104" s="6">
        <v>468750</v>
      </c>
      <c r="H104">
        <f t="shared" ref="H104" si="60">D104/SUM(D104:D105)</f>
        <v>5.8823529411764705E-2</v>
      </c>
      <c r="J104">
        <f t="shared" si="14"/>
        <v>27573.529411764706</v>
      </c>
      <c r="L104">
        <f t="shared" si="15"/>
        <v>38382.352941176468</v>
      </c>
      <c r="N104" s="1">
        <f t="shared" si="9"/>
        <v>38382</v>
      </c>
      <c r="O104" s="1"/>
      <c r="P104">
        <f t="shared" si="10"/>
        <v>153528</v>
      </c>
      <c r="R104">
        <f t="shared" ref="R104" si="61">SUM(L104:L105)</f>
        <v>567352.9411764706</v>
      </c>
      <c r="T104" t="str">
        <f t="shared" si="17"/>
        <v>R2_57_1</v>
      </c>
      <c r="U104" s="9">
        <f t="shared" si="11"/>
        <v>153528</v>
      </c>
      <c r="V104">
        <f t="shared" si="18"/>
        <v>-153528</v>
      </c>
      <c r="W104" s="1">
        <f t="shared" si="12"/>
        <v>38382</v>
      </c>
      <c r="X104" s="1">
        <f t="shared" si="19"/>
        <v>-38382</v>
      </c>
    </row>
    <row r="105" spans="1:28">
      <c r="A105" t="s">
        <v>87</v>
      </c>
      <c r="B105" t="s">
        <v>406</v>
      </c>
      <c r="C105">
        <v>1199</v>
      </c>
      <c r="D105" s="6">
        <v>16</v>
      </c>
      <c r="E105" s="22" t="s">
        <v>13</v>
      </c>
      <c r="F105" s="6">
        <v>468750</v>
      </c>
      <c r="H105">
        <f t="shared" ref="H105" si="62">D105/SUM(D104:D105)</f>
        <v>0.94117647058823528</v>
      </c>
      <c r="J105">
        <f t="shared" si="14"/>
        <v>441176.4705882353</v>
      </c>
      <c r="L105">
        <f t="shared" si="15"/>
        <v>528970.5882352941</v>
      </c>
      <c r="N105" s="1">
        <f t="shared" si="9"/>
        <v>528970</v>
      </c>
      <c r="O105" s="1"/>
      <c r="P105">
        <f t="shared" si="10"/>
        <v>2115880</v>
      </c>
      <c r="T105" t="str">
        <f t="shared" si="17"/>
        <v>R2_57_2</v>
      </c>
      <c r="U105" s="9">
        <f t="shared" si="11"/>
        <v>2115880</v>
      </c>
      <c r="V105">
        <f t="shared" si="18"/>
        <v>-2115880</v>
      </c>
      <c r="W105" s="1">
        <f t="shared" si="12"/>
        <v>528970</v>
      </c>
      <c r="X105" s="1">
        <f t="shared" si="19"/>
        <v>-528970</v>
      </c>
    </row>
    <row r="106" spans="1:28">
      <c r="A106" t="s">
        <v>32</v>
      </c>
      <c r="B106" t="s">
        <v>406</v>
      </c>
      <c r="C106">
        <v>546</v>
      </c>
      <c r="D106" s="6">
        <v>1</v>
      </c>
      <c r="E106" s="22" t="s">
        <v>13</v>
      </c>
      <c r="F106" s="6">
        <v>937500</v>
      </c>
      <c r="H106">
        <f t="shared" ref="H106" si="63">D106/SUM(D106:D107)</f>
        <v>5.8823529411764705E-2</v>
      </c>
      <c r="J106">
        <f t="shared" si="14"/>
        <v>55147.058823529413</v>
      </c>
      <c r="L106">
        <f t="shared" si="15"/>
        <v>30110.294117647063</v>
      </c>
      <c r="N106" s="1">
        <f t="shared" si="9"/>
        <v>30110</v>
      </c>
      <c r="O106" s="1"/>
      <c r="P106">
        <f t="shared" si="10"/>
        <v>120440</v>
      </c>
      <c r="R106">
        <f t="shared" ref="R106" si="64">SUM(L106:L107)</f>
        <v>463345.5882352941</v>
      </c>
      <c r="T106" t="str">
        <f t="shared" si="17"/>
        <v>R2_6_1</v>
      </c>
      <c r="U106" s="9">
        <f t="shared" si="11"/>
        <v>120440</v>
      </c>
      <c r="V106">
        <f t="shared" si="18"/>
        <v>-120440</v>
      </c>
      <c r="W106" s="1">
        <f t="shared" si="12"/>
        <v>30110</v>
      </c>
      <c r="X106" s="1">
        <f t="shared" si="19"/>
        <v>-30110</v>
      </c>
    </row>
    <row r="107" spans="1:28">
      <c r="A107" t="s">
        <v>33</v>
      </c>
      <c r="B107" t="s">
        <v>406</v>
      </c>
      <c r="C107">
        <v>491</v>
      </c>
      <c r="D107" s="6">
        <v>16</v>
      </c>
      <c r="E107" s="22" t="s">
        <v>13</v>
      </c>
      <c r="F107" s="6">
        <v>937500</v>
      </c>
      <c r="H107">
        <f t="shared" ref="H107" si="65">D107/SUM(D106:D107)</f>
        <v>0.94117647058823528</v>
      </c>
      <c r="J107">
        <f t="shared" si="14"/>
        <v>882352.9411764706</v>
      </c>
      <c r="L107">
        <f t="shared" si="15"/>
        <v>433235.29411764705</v>
      </c>
      <c r="N107" s="1">
        <f t="shared" si="9"/>
        <v>433235</v>
      </c>
      <c r="O107" s="1"/>
      <c r="P107">
        <f t="shared" si="10"/>
        <v>1732940</v>
      </c>
      <c r="T107" t="str">
        <f t="shared" si="17"/>
        <v>R2_6_2</v>
      </c>
      <c r="U107" s="9">
        <f t="shared" si="11"/>
        <v>1732940</v>
      </c>
      <c r="V107">
        <f t="shared" si="18"/>
        <v>-1732940</v>
      </c>
      <c r="W107" s="1">
        <f t="shared" si="12"/>
        <v>433235</v>
      </c>
      <c r="X107" s="1">
        <f t="shared" si="19"/>
        <v>-433235</v>
      </c>
    </row>
    <row r="108" spans="1:28">
      <c r="A108" t="s">
        <v>91</v>
      </c>
      <c r="B108" t="s">
        <v>406</v>
      </c>
      <c r="C108">
        <v>1188</v>
      </c>
      <c r="D108" s="6">
        <v>1</v>
      </c>
      <c r="E108" s="22" t="s">
        <v>13</v>
      </c>
      <c r="F108" s="6">
        <v>937500</v>
      </c>
      <c r="H108">
        <f t="shared" ref="H108" si="66">D108/SUM(D108:D109)</f>
        <v>5.8823529411764705E-2</v>
      </c>
      <c r="J108">
        <f t="shared" si="14"/>
        <v>55147.058823529413</v>
      </c>
      <c r="L108">
        <f t="shared" si="15"/>
        <v>65514.705882352937</v>
      </c>
      <c r="N108" s="1">
        <f t="shared" si="9"/>
        <v>65514</v>
      </c>
      <c r="O108" s="1"/>
      <c r="P108">
        <f t="shared" si="10"/>
        <v>262056</v>
      </c>
      <c r="R108">
        <f t="shared" ref="R108" si="67">SUM(L108:L109)</f>
        <v>1499338.2352941178</v>
      </c>
      <c r="T108" t="str">
        <f t="shared" si="17"/>
        <v>R2_60_1</v>
      </c>
      <c r="U108" s="9">
        <f t="shared" si="11"/>
        <v>262056</v>
      </c>
      <c r="V108">
        <f t="shared" si="18"/>
        <v>-262056</v>
      </c>
      <c r="W108" s="1">
        <f t="shared" si="12"/>
        <v>65514</v>
      </c>
      <c r="X108" s="1">
        <f t="shared" si="19"/>
        <v>-65514</v>
      </c>
      <c r="Z108" s="6"/>
    </row>
    <row r="109" spans="1:28" s="9" customFormat="1">
      <c r="A109" s="9" t="s">
        <v>92</v>
      </c>
      <c r="B109" t="s">
        <v>406</v>
      </c>
      <c r="C109" s="9">
        <v>1625</v>
      </c>
      <c r="D109" s="9">
        <v>16</v>
      </c>
      <c r="E109" s="22" t="s">
        <v>13</v>
      </c>
      <c r="F109" s="9">
        <v>937500</v>
      </c>
      <c r="G109"/>
      <c r="H109">
        <f t="shared" ref="H109" si="68">D109/SUM(D108:D109)</f>
        <v>0.94117647058823528</v>
      </c>
      <c r="J109">
        <f t="shared" si="14"/>
        <v>882352.9411764706</v>
      </c>
      <c r="L109">
        <f t="shared" si="15"/>
        <v>1433823.5294117648</v>
      </c>
      <c r="N109" s="1">
        <f t="shared" si="9"/>
        <v>1433823</v>
      </c>
      <c r="O109" s="17"/>
      <c r="P109">
        <f t="shared" si="10"/>
        <v>5735292</v>
      </c>
      <c r="R109"/>
      <c r="T109" t="str">
        <f t="shared" si="17"/>
        <v>R2_60_2</v>
      </c>
      <c r="U109" s="9">
        <f t="shared" si="11"/>
        <v>5735292</v>
      </c>
      <c r="V109">
        <f t="shared" si="18"/>
        <v>-5735292</v>
      </c>
      <c r="W109" s="1">
        <f t="shared" si="12"/>
        <v>1433823</v>
      </c>
      <c r="X109" s="1">
        <f t="shared" si="19"/>
        <v>-1433823</v>
      </c>
      <c r="Z109"/>
      <c r="AA109"/>
      <c r="AB109"/>
    </row>
    <row r="110" spans="1:28">
      <c r="A110" t="s">
        <v>95</v>
      </c>
      <c r="B110" t="s">
        <v>14</v>
      </c>
      <c r="C110">
        <v>908</v>
      </c>
      <c r="D110" s="6">
        <v>1</v>
      </c>
      <c r="E110" s="22" t="s">
        <v>13</v>
      </c>
      <c r="F110" s="6">
        <v>937500</v>
      </c>
      <c r="H110">
        <v>1</v>
      </c>
      <c r="J110">
        <f t="shared" si="14"/>
        <v>937500</v>
      </c>
      <c r="L110">
        <f t="shared" si="15"/>
        <v>851250</v>
      </c>
      <c r="N110" s="1">
        <f t="shared" si="9"/>
        <v>851250</v>
      </c>
      <c r="O110" s="1"/>
      <c r="P110">
        <f t="shared" si="10"/>
        <v>3405000</v>
      </c>
      <c r="R110">
        <f>L110</f>
        <v>851250</v>
      </c>
      <c r="T110" t="str">
        <f t="shared" si="17"/>
        <v>R2_65_1</v>
      </c>
      <c r="U110" s="9">
        <f t="shared" si="11"/>
        <v>3405000</v>
      </c>
      <c r="V110">
        <f t="shared" si="18"/>
        <v>-3405000</v>
      </c>
      <c r="W110" s="1">
        <f t="shared" si="12"/>
        <v>851250</v>
      </c>
      <c r="X110" s="1">
        <f t="shared" si="19"/>
        <v>-851250</v>
      </c>
      <c r="Z110" s="9"/>
      <c r="AB110" s="2"/>
    </row>
    <row r="111" spans="1:28">
      <c r="A111" t="s">
        <v>98</v>
      </c>
      <c r="B111" t="s">
        <v>14</v>
      </c>
      <c r="C111">
        <v>523</v>
      </c>
      <c r="D111" s="6">
        <v>1</v>
      </c>
      <c r="E111" s="22" t="s">
        <v>13</v>
      </c>
      <c r="F111" s="6">
        <v>937500</v>
      </c>
      <c r="H111">
        <v>1</v>
      </c>
      <c r="J111">
        <f t="shared" si="14"/>
        <v>937500</v>
      </c>
      <c r="L111">
        <f t="shared" si="15"/>
        <v>490312.5</v>
      </c>
      <c r="N111" s="1">
        <f t="shared" si="9"/>
        <v>490312</v>
      </c>
      <c r="O111" s="1"/>
      <c r="P111">
        <f t="shared" si="10"/>
        <v>1961248</v>
      </c>
      <c r="R111">
        <f t="shared" ref="R111" si="69">L111</f>
        <v>490312.5</v>
      </c>
      <c r="T111" t="str">
        <f t="shared" si="17"/>
        <v>R2_67_1</v>
      </c>
      <c r="U111" s="9">
        <f t="shared" si="11"/>
        <v>1961248</v>
      </c>
      <c r="V111">
        <f t="shared" si="18"/>
        <v>-1961248</v>
      </c>
      <c r="W111" s="1">
        <f t="shared" si="12"/>
        <v>490312</v>
      </c>
      <c r="X111" s="1">
        <f t="shared" si="19"/>
        <v>-490312</v>
      </c>
      <c r="AB111" s="19"/>
    </row>
    <row r="112" spans="1:28">
      <c r="A112" t="s">
        <v>99</v>
      </c>
      <c r="B112" s="20" t="s">
        <v>407</v>
      </c>
      <c r="C112">
        <v>2461</v>
      </c>
      <c r="D112" s="6">
        <v>1</v>
      </c>
      <c r="E112" s="22" t="s">
        <v>13</v>
      </c>
      <c r="F112" s="6">
        <v>1875000</v>
      </c>
      <c r="H112">
        <f t="shared" ref="H112" si="70">D112/SUM(D112:D113)</f>
        <v>3.0303030303030304E-2</v>
      </c>
      <c r="J112">
        <f t="shared" si="14"/>
        <v>56818.181818181816</v>
      </c>
      <c r="L112">
        <f t="shared" si="15"/>
        <v>139829.54545454544</v>
      </c>
      <c r="N112" s="1">
        <f t="shared" si="9"/>
        <v>139829</v>
      </c>
      <c r="O112" s="1"/>
      <c r="P112">
        <f t="shared" si="10"/>
        <v>559316</v>
      </c>
      <c r="R112">
        <f t="shared" ref="R112" si="71">SUM(L112:L113)</f>
        <v>3803465.9090909092</v>
      </c>
      <c r="T112" t="str">
        <f t="shared" si="17"/>
        <v>R2_68_1</v>
      </c>
      <c r="U112" s="9">
        <f t="shared" si="11"/>
        <v>559316</v>
      </c>
      <c r="V112">
        <f t="shared" si="18"/>
        <v>-559316</v>
      </c>
      <c r="W112" s="1">
        <f t="shared" si="12"/>
        <v>139829</v>
      </c>
      <c r="X112" s="1">
        <f t="shared" si="19"/>
        <v>-139829</v>
      </c>
    </row>
    <row r="113" spans="1:28">
      <c r="A113" t="s">
        <v>100</v>
      </c>
      <c r="B113" s="20" t="s">
        <v>407</v>
      </c>
      <c r="C113">
        <v>2015</v>
      </c>
      <c r="D113" s="6">
        <v>32</v>
      </c>
      <c r="E113" s="22" t="s">
        <v>13</v>
      </c>
      <c r="F113" s="6">
        <v>1875000</v>
      </c>
      <c r="H113">
        <f t="shared" ref="H113" si="72">D113/SUM(D112:D113)</f>
        <v>0.96969696969696972</v>
      </c>
      <c r="J113">
        <f t="shared" si="14"/>
        <v>1818181.8181818181</v>
      </c>
      <c r="L113">
        <f t="shared" si="15"/>
        <v>3663636.3636363638</v>
      </c>
      <c r="N113" s="1">
        <f t="shared" si="9"/>
        <v>3663636</v>
      </c>
      <c r="O113" s="1"/>
      <c r="P113">
        <f t="shared" si="10"/>
        <v>14654544</v>
      </c>
      <c r="T113" t="str">
        <f t="shared" si="17"/>
        <v>R2_68_2</v>
      </c>
      <c r="U113" s="9">
        <f t="shared" si="11"/>
        <v>14654544</v>
      </c>
      <c r="V113">
        <f t="shared" si="18"/>
        <v>-14654544</v>
      </c>
      <c r="W113" s="1">
        <f t="shared" si="12"/>
        <v>3663636</v>
      </c>
      <c r="X113" s="1">
        <f t="shared" si="19"/>
        <v>-3663636</v>
      </c>
      <c r="Z113" s="6"/>
    </row>
    <row r="114" spans="1:28">
      <c r="A114" t="s">
        <v>101</v>
      </c>
      <c r="B114" s="20" t="s">
        <v>407</v>
      </c>
      <c r="C114">
        <v>1127</v>
      </c>
      <c r="D114" s="6">
        <v>1</v>
      </c>
      <c r="E114" s="22" t="s">
        <v>13</v>
      </c>
      <c r="F114" s="6">
        <v>1875000</v>
      </c>
      <c r="H114">
        <f t="shared" ref="H114" si="73">D114/SUM(D114:D115)</f>
        <v>3.0303030303030304E-2</v>
      </c>
      <c r="J114">
        <f t="shared" si="14"/>
        <v>56818.181818181816</v>
      </c>
      <c r="L114">
        <f t="shared" si="15"/>
        <v>64034.090909090904</v>
      </c>
      <c r="N114" s="1">
        <f t="shared" si="9"/>
        <v>64034</v>
      </c>
      <c r="O114" s="1"/>
      <c r="P114">
        <f t="shared" si="10"/>
        <v>256136</v>
      </c>
      <c r="R114">
        <f t="shared" ref="R114" si="74">SUM(L114:L115)</f>
        <v>734943.18181818177</v>
      </c>
      <c r="T114" t="str">
        <f t="shared" si="17"/>
        <v>R2_71_1</v>
      </c>
      <c r="U114" s="9">
        <f t="shared" si="11"/>
        <v>256136</v>
      </c>
      <c r="V114">
        <f t="shared" si="18"/>
        <v>-256136</v>
      </c>
      <c r="W114" s="1">
        <f t="shared" si="12"/>
        <v>64034</v>
      </c>
      <c r="X114" s="1">
        <f t="shared" si="19"/>
        <v>-64034</v>
      </c>
      <c r="Z114" s="6"/>
    </row>
    <row r="115" spans="1:28">
      <c r="A115" t="s">
        <v>102</v>
      </c>
      <c r="B115" s="20" t="s">
        <v>407</v>
      </c>
      <c r="C115">
        <v>369</v>
      </c>
      <c r="D115" s="6">
        <v>32</v>
      </c>
      <c r="E115" s="22" t="s">
        <v>13</v>
      </c>
      <c r="F115" s="6">
        <v>1875000</v>
      </c>
      <c r="H115">
        <f t="shared" ref="H115" si="75">D115/SUM(D114:D115)</f>
        <v>0.96969696969696972</v>
      </c>
      <c r="J115">
        <f t="shared" si="14"/>
        <v>1818181.8181818181</v>
      </c>
      <c r="L115">
        <f t="shared" si="15"/>
        <v>670909.09090909082</v>
      </c>
      <c r="N115" s="1">
        <f t="shared" si="9"/>
        <v>670909</v>
      </c>
      <c r="O115" s="1"/>
      <c r="P115">
        <f t="shared" si="10"/>
        <v>2683636</v>
      </c>
      <c r="T115" t="str">
        <f t="shared" si="17"/>
        <v>R2_71_2</v>
      </c>
      <c r="U115" s="9">
        <f t="shared" si="11"/>
        <v>2683636</v>
      </c>
      <c r="V115">
        <f t="shared" si="18"/>
        <v>-2683636</v>
      </c>
      <c r="W115" s="1">
        <f t="shared" si="12"/>
        <v>670909</v>
      </c>
      <c r="X115" s="1">
        <f t="shared" si="19"/>
        <v>-670909</v>
      </c>
    </row>
    <row r="116" spans="1:28">
      <c r="A116" t="s">
        <v>107</v>
      </c>
      <c r="B116" s="20" t="s">
        <v>407</v>
      </c>
      <c r="C116">
        <v>944</v>
      </c>
      <c r="D116" s="6">
        <v>1</v>
      </c>
      <c r="E116" s="22" t="s">
        <v>13</v>
      </c>
      <c r="F116" s="6">
        <v>1875000</v>
      </c>
      <c r="H116">
        <f t="shared" ref="H116" si="76">D116/SUM(D116:D117)</f>
        <v>3.0303030303030304E-2</v>
      </c>
      <c r="J116">
        <f t="shared" si="14"/>
        <v>56818.181818181816</v>
      </c>
      <c r="L116">
        <f t="shared" si="15"/>
        <v>53636.363636363632</v>
      </c>
      <c r="N116" s="1">
        <f t="shared" si="9"/>
        <v>53636</v>
      </c>
      <c r="O116" s="1"/>
      <c r="P116">
        <f t="shared" si="10"/>
        <v>214544</v>
      </c>
      <c r="R116">
        <f t="shared" ref="R116" si="77">SUM(L116:L117)</f>
        <v>6328181.8181818174</v>
      </c>
      <c r="T116" t="str">
        <f t="shared" si="17"/>
        <v>R2_73_1</v>
      </c>
      <c r="U116" s="9">
        <f t="shared" si="11"/>
        <v>214544</v>
      </c>
      <c r="V116">
        <f t="shared" si="18"/>
        <v>-214544</v>
      </c>
      <c r="W116" s="1">
        <f t="shared" si="12"/>
        <v>53636</v>
      </c>
      <c r="X116" s="1">
        <f t="shared" si="19"/>
        <v>-53636</v>
      </c>
      <c r="Z116" s="6"/>
    </row>
    <row r="117" spans="1:28">
      <c r="A117" t="s">
        <v>108</v>
      </c>
      <c r="B117" s="20" t="s">
        <v>407</v>
      </c>
      <c r="C117">
        <v>3451</v>
      </c>
      <c r="D117" s="6">
        <v>32</v>
      </c>
      <c r="E117" s="22" t="s">
        <v>13</v>
      </c>
      <c r="F117" s="6">
        <v>1875000</v>
      </c>
      <c r="H117">
        <f t="shared" ref="H117" si="78">D117/SUM(D116:D117)</f>
        <v>0.96969696969696972</v>
      </c>
      <c r="J117">
        <f t="shared" si="14"/>
        <v>1818181.8181818181</v>
      </c>
      <c r="L117">
        <f t="shared" si="15"/>
        <v>6274545.4545454541</v>
      </c>
      <c r="N117" s="1">
        <f t="shared" si="9"/>
        <v>6274545</v>
      </c>
      <c r="O117" s="1"/>
      <c r="P117">
        <f t="shared" si="10"/>
        <v>25098180</v>
      </c>
      <c r="T117" t="str">
        <f t="shared" si="17"/>
        <v>R2_73_2</v>
      </c>
      <c r="U117" s="9">
        <f t="shared" si="11"/>
        <v>25098180</v>
      </c>
      <c r="V117">
        <f t="shared" si="18"/>
        <v>-25098180</v>
      </c>
      <c r="W117" s="1">
        <f t="shared" si="12"/>
        <v>6274545</v>
      </c>
      <c r="X117" s="1">
        <f t="shared" si="19"/>
        <v>-6274545</v>
      </c>
    </row>
    <row r="118" spans="1:28">
      <c r="A118" t="s">
        <v>115</v>
      </c>
      <c r="B118" s="20" t="s">
        <v>235</v>
      </c>
      <c r="C118">
        <v>745</v>
      </c>
      <c r="D118" s="22">
        <v>1</v>
      </c>
      <c r="E118" s="22" t="s">
        <v>15</v>
      </c>
      <c r="F118" s="6">
        <v>3750000</v>
      </c>
      <c r="H118">
        <f>D118/SUM(D118:D120)</f>
        <v>0.14285714285714285</v>
      </c>
      <c r="J118">
        <f t="shared" si="14"/>
        <v>535714.28571428568</v>
      </c>
      <c r="L118">
        <f t="shared" si="15"/>
        <v>399107.14285714284</v>
      </c>
      <c r="N118" s="1">
        <f t="shared" si="9"/>
        <v>399107</v>
      </c>
      <c r="O118" s="1"/>
      <c r="P118">
        <f t="shared" si="10"/>
        <v>1596428</v>
      </c>
      <c r="R118">
        <f>SUM(L118:L120)</f>
        <v>2530178.5714285714</v>
      </c>
      <c r="T118" t="str">
        <f t="shared" si="17"/>
        <v>R2_116_1</v>
      </c>
      <c r="U118" s="9">
        <f t="shared" si="11"/>
        <v>1596428</v>
      </c>
      <c r="V118">
        <f t="shared" si="18"/>
        <v>-1596428</v>
      </c>
      <c r="W118" s="1">
        <f t="shared" si="12"/>
        <v>399107</v>
      </c>
      <c r="X118" s="1">
        <f t="shared" si="19"/>
        <v>-399107</v>
      </c>
      <c r="Z118" s="6"/>
    </row>
    <row r="119" spans="1:28">
      <c r="A119" t="s">
        <v>116</v>
      </c>
      <c r="B119" s="20" t="s">
        <v>235</v>
      </c>
      <c r="C119">
        <v>711</v>
      </c>
      <c r="D119" s="22">
        <v>2</v>
      </c>
      <c r="E119" s="22" t="s">
        <v>15</v>
      </c>
      <c r="F119" s="6">
        <v>3750000</v>
      </c>
      <c r="H119">
        <f>D119/SUM(D118:D120)</f>
        <v>0.2857142857142857</v>
      </c>
      <c r="J119">
        <f t="shared" si="14"/>
        <v>1071428.5714285714</v>
      </c>
      <c r="L119">
        <f t="shared" si="15"/>
        <v>761785.7142857142</v>
      </c>
      <c r="N119" s="1">
        <f t="shared" si="9"/>
        <v>761785</v>
      </c>
      <c r="O119" s="1"/>
      <c r="P119">
        <f t="shared" si="10"/>
        <v>3047140</v>
      </c>
      <c r="T119" t="str">
        <f t="shared" si="17"/>
        <v>R2_116_2</v>
      </c>
      <c r="U119" s="9">
        <f t="shared" si="11"/>
        <v>3047140</v>
      </c>
      <c r="V119">
        <f t="shared" si="18"/>
        <v>-3047140</v>
      </c>
      <c r="W119" s="1">
        <f t="shared" si="12"/>
        <v>761785</v>
      </c>
      <c r="X119" s="1">
        <f t="shared" si="19"/>
        <v>-761785</v>
      </c>
      <c r="Z119" s="6"/>
    </row>
    <row r="120" spans="1:28">
      <c r="A120" t="s">
        <v>117</v>
      </c>
      <c r="B120" s="20" t="s">
        <v>235</v>
      </c>
      <c r="C120">
        <v>639</v>
      </c>
      <c r="D120" s="22">
        <v>4</v>
      </c>
      <c r="E120" s="22" t="s">
        <v>15</v>
      </c>
      <c r="F120" s="6">
        <v>3750000</v>
      </c>
      <c r="H120">
        <f>D120/SUM(D118:D120)</f>
        <v>0.5714285714285714</v>
      </c>
      <c r="J120">
        <f t="shared" si="14"/>
        <v>2142857.1428571427</v>
      </c>
      <c r="L120">
        <f t="shared" si="15"/>
        <v>1369285.7142857143</v>
      </c>
      <c r="N120" s="1">
        <f t="shared" si="9"/>
        <v>1369285</v>
      </c>
      <c r="O120" s="1"/>
      <c r="P120">
        <f t="shared" si="10"/>
        <v>5477140</v>
      </c>
      <c r="T120" t="str">
        <f t="shared" si="17"/>
        <v>R2_116_3</v>
      </c>
      <c r="U120" s="9">
        <f t="shared" si="11"/>
        <v>5477140</v>
      </c>
      <c r="V120">
        <f t="shared" si="18"/>
        <v>-5477140</v>
      </c>
      <c r="W120" s="1">
        <f t="shared" si="12"/>
        <v>1369285</v>
      </c>
      <c r="X120" s="1">
        <f t="shared" si="19"/>
        <v>-1369285</v>
      </c>
    </row>
    <row r="121" spans="1:28">
      <c r="A121" s="9" t="s">
        <v>36</v>
      </c>
      <c r="B121" s="20" t="s">
        <v>235</v>
      </c>
      <c r="C121">
        <v>1069</v>
      </c>
      <c r="D121" s="22">
        <v>1</v>
      </c>
      <c r="E121" s="22" t="s">
        <v>15</v>
      </c>
      <c r="F121" s="6">
        <v>3750000</v>
      </c>
      <c r="H121">
        <f>D121/SUM(D121:D123)</f>
        <v>0.14285714285714285</v>
      </c>
      <c r="J121">
        <f t="shared" si="14"/>
        <v>535714.28571428568</v>
      </c>
      <c r="L121">
        <f t="shared" si="15"/>
        <v>572678.57142857136</v>
      </c>
      <c r="N121" s="1">
        <f t="shared" si="9"/>
        <v>572678</v>
      </c>
      <c r="O121" s="1"/>
      <c r="P121">
        <f t="shared" si="10"/>
        <v>2290712</v>
      </c>
      <c r="R121">
        <f>SUM(L121:L123)</f>
        <v>3206250</v>
      </c>
      <c r="T121" t="str">
        <f t="shared" si="17"/>
        <v>R2_14_1</v>
      </c>
      <c r="U121" s="9">
        <f t="shared" si="11"/>
        <v>2290712</v>
      </c>
      <c r="V121">
        <f t="shared" si="18"/>
        <v>-2290712</v>
      </c>
      <c r="W121" s="1">
        <f t="shared" si="12"/>
        <v>572678</v>
      </c>
      <c r="X121" s="1">
        <f t="shared" si="19"/>
        <v>-572678</v>
      </c>
    </row>
    <row r="122" spans="1:28">
      <c r="A122" s="9" t="s">
        <v>37</v>
      </c>
      <c r="B122" s="20" t="s">
        <v>235</v>
      </c>
      <c r="C122">
        <v>596</v>
      </c>
      <c r="D122" s="22">
        <v>2</v>
      </c>
      <c r="E122" s="22" t="s">
        <v>15</v>
      </c>
      <c r="F122" s="6">
        <v>3750000</v>
      </c>
      <c r="H122">
        <f>D122/SUM(D121:D123)</f>
        <v>0.2857142857142857</v>
      </c>
      <c r="J122">
        <f t="shared" si="14"/>
        <v>1071428.5714285714</v>
      </c>
      <c r="L122">
        <f t="shared" si="15"/>
        <v>638571.42857142852</v>
      </c>
      <c r="N122" s="1">
        <f t="shared" si="9"/>
        <v>638571</v>
      </c>
      <c r="O122" s="1"/>
      <c r="P122">
        <f t="shared" si="10"/>
        <v>2554284</v>
      </c>
      <c r="T122" t="str">
        <f t="shared" si="17"/>
        <v>R2_14_2</v>
      </c>
      <c r="U122" s="9">
        <f t="shared" si="11"/>
        <v>2554284</v>
      </c>
      <c r="V122">
        <f t="shared" si="18"/>
        <v>-2554284</v>
      </c>
      <c r="W122" s="1">
        <f t="shared" si="12"/>
        <v>638571</v>
      </c>
      <c r="X122" s="1">
        <f t="shared" si="19"/>
        <v>-638571</v>
      </c>
    </row>
    <row r="123" spans="1:28">
      <c r="A123" s="9" t="s">
        <v>38</v>
      </c>
      <c r="B123" s="20" t="s">
        <v>235</v>
      </c>
      <c r="C123">
        <v>931</v>
      </c>
      <c r="D123" s="22">
        <v>4</v>
      </c>
      <c r="E123" s="22" t="s">
        <v>15</v>
      </c>
      <c r="F123" s="6">
        <v>3750000</v>
      </c>
      <c r="H123">
        <f>D123/SUM(D121:D123)</f>
        <v>0.5714285714285714</v>
      </c>
      <c r="J123">
        <f t="shared" si="14"/>
        <v>2142857.1428571427</v>
      </c>
      <c r="L123">
        <f t="shared" si="15"/>
        <v>1995000</v>
      </c>
      <c r="N123" s="1">
        <f t="shared" si="9"/>
        <v>1995000</v>
      </c>
      <c r="O123" s="1"/>
      <c r="P123">
        <f t="shared" si="10"/>
        <v>7980000</v>
      </c>
      <c r="T123" t="str">
        <f t="shared" si="17"/>
        <v>R2_14_3</v>
      </c>
      <c r="U123" s="9">
        <f t="shared" si="11"/>
        <v>7980000</v>
      </c>
      <c r="V123">
        <f t="shared" si="18"/>
        <v>-7980000</v>
      </c>
      <c r="W123" s="1">
        <f t="shared" si="12"/>
        <v>1995000</v>
      </c>
      <c r="X123" s="1">
        <f t="shared" si="19"/>
        <v>-1995000</v>
      </c>
    </row>
    <row r="124" spans="1:28">
      <c r="A124" t="s">
        <v>122</v>
      </c>
      <c r="B124" s="20" t="s">
        <v>235</v>
      </c>
      <c r="C124">
        <v>794</v>
      </c>
      <c r="D124" s="22">
        <v>1</v>
      </c>
      <c r="E124" s="22" t="s">
        <v>15</v>
      </c>
      <c r="F124" s="6">
        <v>3750000</v>
      </c>
      <c r="H124">
        <f>D124/SUM(D124:D126)</f>
        <v>0.14285714285714285</v>
      </c>
      <c r="J124">
        <f t="shared" si="14"/>
        <v>535714.28571428568</v>
      </c>
      <c r="L124">
        <f t="shared" si="15"/>
        <v>425357.14285714284</v>
      </c>
      <c r="N124" s="1">
        <f t="shared" si="9"/>
        <v>425357</v>
      </c>
      <c r="O124" s="1"/>
      <c r="P124">
        <f t="shared" si="10"/>
        <v>1701428</v>
      </c>
      <c r="R124">
        <f>SUM(L124:L126)</f>
        <v>2551071.4285714282</v>
      </c>
      <c r="T124" t="str">
        <f t="shared" si="17"/>
        <v>R2_151_1</v>
      </c>
      <c r="U124" s="9">
        <f t="shared" si="11"/>
        <v>1701428</v>
      </c>
      <c r="V124">
        <f t="shared" si="18"/>
        <v>-1701428</v>
      </c>
      <c r="W124" s="1">
        <f t="shared" si="12"/>
        <v>425357</v>
      </c>
      <c r="X124" s="1">
        <f t="shared" si="19"/>
        <v>-425357</v>
      </c>
    </row>
    <row r="125" spans="1:28">
      <c r="A125" t="s">
        <v>123</v>
      </c>
      <c r="B125" s="20" t="s">
        <v>235</v>
      </c>
      <c r="C125">
        <v>1000</v>
      </c>
      <c r="D125" s="22">
        <v>2</v>
      </c>
      <c r="E125" s="22" t="s">
        <v>15</v>
      </c>
      <c r="F125" s="6">
        <v>3750000</v>
      </c>
      <c r="H125">
        <f>D125/SUM(D124:D126)</f>
        <v>0.2857142857142857</v>
      </c>
      <c r="J125">
        <f t="shared" si="14"/>
        <v>1071428.5714285714</v>
      </c>
      <c r="L125">
        <f t="shared" si="15"/>
        <v>1071428.5714285714</v>
      </c>
      <c r="N125" s="1">
        <f t="shared" si="9"/>
        <v>1071428</v>
      </c>
      <c r="O125" s="1"/>
      <c r="P125">
        <f t="shared" si="10"/>
        <v>4285712</v>
      </c>
      <c r="T125" t="str">
        <f t="shared" si="17"/>
        <v>R2_151_2</v>
      </c>
      <c r="U125" s="9">
        <f t="shared" si="11"/>
        <v>4285712</v>
      </c>
      <c r="V125">
        <f t="shared" si="18"/>
        <v>-4285712</v>
      </c>
      <c r="W125" s="1">
        <f t="shared" si="12"/>
        <v>1071428</v>
      </c>
      <c r="X125" s="1">
        <f t="shared" si="19"/>
        <v>-1071428</v>
      </c>
      <c r="Z125" s="6"/>
    </row>
    <row r="126" spans="1:28">
      <c r="A126" t="s">
        <v>124</v>
      </c>
      <c r="B126" s="20" t="s">
        <v>235</v>
      </c>
      <c r="C126">
        <v>492</v>
      </c>
      <c r="D126" s="22">
        <v>4</v>
      </c>
      <c r="E126" s="22" t="s">
        <v>15</v>
      </c>
      <c r="F126" s="6">
        <v>3750000</v>
      </c>
      <c r="H126">
        <f>D126/SUM(D124:D126)</f>
        <v>0.5714285714285714</v>
      </c>
      <c r="J126">
        <f t="shared" si="14"/>
        <v>2142857.1428571427</v>
      </c>
      <c r="L126">
        <f t="shared" si="15"/>
        <v>1054285.7142857143</v>
      </c>
      <c r="N126" s="1">
        <f t="shared" si="9"/>
        <v>1054285</v>
      </c>
      <c r="O126" s="1"/>
      <c r="P126">
        <f t="shared" si="10"/>
        <v>4217140</v>
      </c>
      <c r="T126" t="str">
        <f t="shared" si="17"/>
        <v>R2_151_3</v>
      </c>
      <c r="U126" s="9">
        <f t="shared" si="11"/>
        <v>4217140</v>
      </c>
      <c r="V126">
        <f t="shared" si="18"/>
        <v>-4217140</v>
      </c>
      <c r="W126" s="1">
        <f t="shared" si="12"/>
        <v>1054285</v>
      </c>
      <c r="X126" s="1">
        <f t="shared" si="19"/>
        <v>-1054285</v>
      </c>
      <c r="AB126" s="9"/>
    </row>
    <row r="127" spans="1:28">
      <c r="A127" t="s">
        <v>127</v>
      </c>
      <c r="B127" s="20" t="s">
        <v>235</v>
      </c>
      <c r="C127">
        <v>664</v>
      </c>
      <c r="D127" s="22">
        <v>1</v>
      </c>
      <c r="E127" s="22" t="s">
        <v>15</v>
      </c>
      <c r="F127" s="6">
        <v>7500000</v>
      </c>
      <c r="H127">
        <f>D127/SUM(D127:D129)</f>
        <v>0.14285714285714285</v>
      </c>
      <c r="J127">
        <f t="shared" si="14"/>
        <v>1071428.5714285714</v>
      </c>
      <c r="L127">
        <f t="shared" si="15"/>
        <v>711428.57142857148</v>
      </c>
      <c r="N127" s="1">
        <f t="shared" si="9"/>
        <v>711428</v>
      </c>
      <c r="O127" s="1"/>
      <c r="P127">
        <f t="shared" si="10"/>
        <v>2845712</v>
      </c>
      <c r="R127">
        <f>SUM(L127:L129)</f>
        <v>9912857.1428571418</v>
      </c>
      <c r="T127" t="str">
        <f t="shared" si="17"/>
        <v>R2_153_1</v>
      </c>
      <c r="U127" s="9">
        <f t="shared" si="11"/>
        <v>2845712</v>
      </c>
      <c r="V127">
        <f t="shared" si="18"/>
        <v>-2845712</v>
      </c>
      <c r="W127" s="1">
        <f t="shared" si="12"/>
        <v>711428</v>
      </c>
      <c r="X127" s="1">
        <f t="shared" si="19"/>
        <v>-711428</v>
      </c>
      <c r="Z127" s="6"/>
      <c r="AB127" s="9"/>
    </row>
    <row r="128" spans="1:28">
      <c r="A128" t="s">
        <v>128</v>
      </c>
      <c r="B128" s="20" t="s">
        <v>235</v>
      </c>
      <c r="C128">
        <v>922</v>
      </c>
      <c r="D128" s="22">
        <v>2</v>
      </c>
      <c r="E128" s="22" t="s">
        <v>15</v>
      </c>
      <c r="F128" s="6">
        <v>7500000</v>
      </c>
      <c r="H128">
        <f>D128/SUM(D127:D129)</f>
        <v>0.2857142857142857</v>
      </c>
      <c r="J128">
        <f t="shared" si="14"/>
        <v>2142857.1428571427</v>
      </c>
      <c r="L128">
        <f t="shared" si="15"/>
        <v>1975714.2857142857</v>
      </c>
      <c r="N128" s="1">
        <f t="shared" si="9"/>
        <v>1975714</v>
      </c>
      <c r="O128" s="1"/>
      <c r="P128">
        <f t="shared" si="10"/>
        <v>7902856</v>
      </c>
      <c r="T128" t="str">
        <f t="shared" si="17"/>
        <v>R2_153_2</v>
      </c>
      <c r="U128" s="9">
        <f t="shared" si="11"/>
        <v>7902856</v>
      </c>
      <c r="V128">
        <f t="shared" si="18"/>
        <v>-7902856</v>
      </c>
      <c r="W128" s="1">
        <f t="shared" si="12"/>
        <v>1975714</v>
      </c>
      <c r="X128" s="1">
        <f t="shared" si="19"/>
        <v>-1975714</v>
      </c>
    </row>
    <row r="129" spans="1:30">
      <c r="A129" t="s">
        <v>129</v>
      </c>
      <c r="B129" s="20" t="s">
        <v>235</v>
      </c>
      <c r="C129">
        <v>1686</v>
      </c>
      <c r="D129" s="22">
        <v>4</v>
      </c>
      <c r="E129" s="22" t="s">
        <v>15</v>
      </c>
      <c r="F129" s="6">
        <v>7500000</v>
      </c>
      <c r="H129">
        <f>D129/SUM(D127:D129)</f>
        <v>0.5714285714285714</v>
      </c>
      <c r="J129">
        <f t="shared" si="14"/>
        <v>4285714.2857142854</v>
      </c>
      <c r="L129">
        <f t="shared" si="15"/>
        <v>7225714.2857142854</v>
      </c>
      <c r="N129" s="1">
        <f t="shared" si="9"/>
        <v>7225714</v>
      </c>
      <c r="O129" s="1"/>
      <c r="P129">
        <f t="shared" si="10"/>
        <v>28902856</v>
      </c>
      <c r="T129" t="str">
        <f t="shared" si="17"/>
        <v>R2_153_3</v>
      </c>
      <c r="U129" s="9">
        <f t="shared" si="11"/>
        <v>28902856</v>
      </c>
      <c r="V129">
        <f t="shared" si="18"/>
        <v>-28902856</v>
      </c>
      <c r="W129" s="1">
        <f t="shared" si="12"/>
        <v>7225714</v>
      </c>
      <c r="X129" s="1">
        <f t="shared" si="19"/>
        <v>-7225714</v>
      </c>
      <c r="Z129" s="6"/>
    </row>
    <row r="130" spans="1:30">
      <c r="A130" s="9" t="s">
        <v>51</v>
      </c>
      <c r="B130" s="20" t="s">
        <v>235</v>
      </c>
      <c r="C130">
        <v>997</v>
      </c>
      <c r="D130" s="22">
        <v>1</v>
      </c>
      <c r="E130" s="22" t="s">
        <v>15</v>
      </c>
      <c r="F130" s="6">
        <v>7500000</v>
      </c>
      <c r="H130">
        <f>D130/SUM(D130:D132)</f>
        <v>0.14285714285714285</v>
      </c>
      <c r="J130">
        <f t="shared" si="14"/>
        <v>1071428.5714285714</v>
      </c>
      <c r="L130">
        <f t="shared" si="15"/>
        <v>1068214.2857142857</v>
      </c>
      <c r="N130" s="1">
        <f t="shared" ref="N130:N165" si="79">INT(L130)</f>
        <v>1068214</v>
      </c>
      <c r="O130" s="1"/>
      <c r="P130">
        <f t="shared" ref="P130:P165" si="80">N130*4</f>
        <v>4272856</v>
      </c>
      <c r="R130">
        <f>SUM(L130:L132)</f>
        <v>9123214.2857142854</v>
      </c>
      <c r="T130" t="str">
        <f t="shared" si="17"/>
        <v>R2_28_1</v>
      </c>
      <c r="U130" s="9">
        <f t="shared" ref="U130:U165" si="81">P130</f>
        <v>4272856</v>
      </c>
      <c r="V130">
        <f t="shared" si="18"/>
        <v>-4272856</v>
      </c>
      <c r="W130" s="1">
        <f t="shared" ref="W130:W165" si="82">N130</f>
        <v>1068214</v>
      </c>
      <c r="X130" s="1">
        <f t="shared" si="19"/>
        <v>-1068214</v>
      </c>
    </row>
    <row r="131" spans="1:30">
      <c r="A131" s="9" t="s">
        <v>52</v>
      </c>
      <c r="B131" s="20" t="s">
        <v>235</v>
      </c>
      <c r="C131">
        <v>2547</v>
      </c>
      <c r="D131" s="22">
        <v>2</v>
      </c>
      <c r="E131" s="22" t="s">
        <v>15</v>
      </c>
      <c r="F131" s="6">
        <v>7500000</v>
      </c>
      <c r="H131">
        <f>D131/SUM(D130:D132)</f>
        <v>0.2857142857142857</v>
      </c>
      <c r="J131">
        <f t="shared" ref="J131:J165" si="83">H131*F131</f>
        <v>2142857.1428571427</v>
      </c>
      <c r="L131">
        <f t="shared" ref="L131:L165" si="84">J131*(C131/1000)</f>
        <v>5457857.1428571427</v>
      </c>
      <c r="N131" s="1">
        <f t="shared" si="79"/>
        <v>5457857</v>
      </c>
      <c r="O131" s="1"/>
      <c r="P131">
        <f t="shared" si="80"/>
        <v>21831428</v>
      </c>
      <c r="T131" t="str">
        <f t="shared" ref="T131:T165" si="85">A131</f>
        <v>R2_28_2</v>
      </c>
      <c r="U131" s="9">
        <f t="shared" si="81"/>
        <v>21831428</v>
      </c>
      <c r="V131">
        <f t="shared" ref="V131:V165" si="86">-U131</f>
        <v>-21831428</v>
      </c>
      <c r="W131" s="1">
        <f t="shared" si="82"/>
        <v>5457857</v>
      </c>
      <c r="X131" s="1">
        <f t="shared" ref="X131:X165" si="87">-W131</f>
        <v>-5457857</v>
      </c>
    </row>
    <row r="132" spans="1:30">
      <c r="A132" s="9" t="s">
        <v>53</v>
      </c>
      <c r="B132" s="20" t="s">
        <v>235</v>
      </c>
      <c r="C132">
        <v>606</v>
      </c>
      <c r="D132" s="22">
        <v>4</v>
      </c>
      <c r="E132" s="22" t="s">
        <v>15</v>
      </c>
      <c r="F132" s="6">
        <v>7500000</v>
      </c>
      <c r="H132">
        <f>D132/SUM(D130:D132)</f>
        <v>0.5714285714285714</v>
      </c>
      <c r="J132">
        <f t="shared" si="83"/>
        <v>4285714.2857142854</v>
      </c>
      <c r="L132">
        <f t="shared" si="84"/>
        <v>2597142.8571428568</v>
      </c>
      <c r="N132" s="1">
        <f t="shared" si="79"/>
        <v>2597142</v>
      </c>
      <c r="O132" s="1"/>
      <c r="P132">
        <f t="shared" si="80"/>
        <v>10388568</v>
      </c>
      <c r="T132" t="str">
        <f t="shared" si="85"/>
        <v>R2_28_3</v>
      </c>
      <c r="U132" s="9">
        <f t="shared" si="81"/>
        <v>10388568</v>
      </c>
      <c r="V132">
        <f t="shared" si="86"/>
        <v>-10388568</v>
      </c>
      <c r="W132" s="1">
        <f t="shared" si="82"/>
        <v>2597142</v>
      </c>
      <c r="X132" s="1">
        <f t="shared" si="87"/>
        <v>-2597142</v>
      </c>
    </row>
    <row r="133" spans="1:30">
      <c r="A133" s="9" t="s">
        <v>54</v>
      </c>
      <c r="B133" s="20" t="s">
        <v>235</v>
      </c>
      <c r="C133">
        <v>868</v>
      </c>
      <c r="D133" s="22">
        <v>1</v>
      </c>
      <c r="E133" s="22" t="s">
        <v>15</v>
      </c>
      <c r="F133" s="6">
        <v>7500000</v>
      </c>
      <c r="H133">
        <f>D133/SUM(D133:D135)</f>
        <v>0.14285714285714285</v>
      </c>
      <c r="J133">
        <f t="shared" si="83"/>
        <v>1071428.5714285714</v>
      </c>
      <c r="L133">
        <f t="shared" si="84"/>
        <v>929999.99999999988</v>
      </c>
      <c r="N133" s="1">
        <f t="shared" si="79"/>
        <v>930000</v>
      </c>
      <c r="O133" s="1"/>
      <c r="P133">
        <f t="shared" si="80"/>
        <v>3720000</v>
      </c>
      <c r="R133">
        <f>SUM(L133:L135)</f>
        <v>8496428.5714285709</v>
      </c>
      <c r="T133" t="str">
        <f t="shared" si="85"/>
        <v>R2_32_1</v>
      </c>
      <c r="U133" s="9">
        <f t="shared" si="81"/>
        <v>3720000</v>
      </c>
      <c r="V133">
        <f t="shared" si="86"/>
        <v>-3720000</v>
      </c>
      <c r="W133" s="1">
        <f t="shared" si="82"/>
        <v>930000</v>
      </c>
      <c r="X133" s="1">
        <f t="shared" si="87"/>
        <v>-930000</v>
      </c>
    </row>
    <row r="134" spans="1:30">
      <c r="A134" s="9" t="s">
        <v>55</v>
      </c>
      <c r="B134" s="20" t="s">
        <v>235</v>
      </c>
      <c r="C134">
        <v>1235</v>
      </c>
      <c r="D134" s="22">
        <v>2</v>
      </c>
      <c r="E134" s="22" t="s">
        <v>15</v>
      </c>
      <c r="F134" s="6">
        <v>7500000</v>
      </c>
      <c r="H134">
        <f>D134/SUM(D133:D135)</f>
        <v>0.2857142857142857</v>
      </c>
      <c r="J134">
        <f t="shared" si="83"/>
        <v>2142857.1428571427</v>
      </c>
      <c r="L134">
        <f t="shared" si="84"/>
        <v>2646428.5714285714</v>
      </c>
      <c r="N134" s="1">
        <f t="shared" si="79"/>
        <v>2646428</v>
      </c>
      <c r="O134" s="1"/>
      <c r="P134">
        <f t="shared" si="80"/>
        <v>10585712</v>
      </c>
      <c r="T134" t="str">
        <f t="shared" si="85"/>
        <v>R2_32_2</v>
      </c>
      <c r="U134" s="9">
        <f t="shared" si="81"/>
        <v>10585712</v>
      </c>
      <c r="V134">
        <f t="shared" si="86"/>
        <v>-10585712</v>
      </c>
      <c r="W134" s="1">
        <f t="shared" si="82"/>
        <v>2646428</v>
      </c>
      <c r="X134" s="1">
        <f t="shared" si="87"/>
        <v>-2646428</v>
      </c>
      <c r="Z134" s="6"/>
    </row>
    <row r="135" spans="1:30">
      <c r="A135" s="9" t="s">
        <v>56</v>
      </c>
      <c r="B135" s="20" t="s">
        <v>235</v>
      </c>
      <c r="C135">
        <v>1148</v>
      </c>
      <c r="D135" s="22">
        <v>4</v>
      </c>
      <c r="E135" s="22" t="s">
        <v>15</v>
      </c>
      <c r="F135" s="6">
        <v>7500000</v>
      </c>
      <c r="H135">
        <f>D135/SUM(D133:D135)</f>
        <v>0.5714285714285714</v>
      </c>
      <c r="J135">
        <f t="shared" si="83"/>
        <v>4285714.2857142854</v>
      </c>
      <c r="L135">
        <f t="shared" si="84"/>
        <v>4919999.9999999991</v>
      </c>
      <c r="N135" s="1">
        <f t="shared" si="79"/>
        <v>4920000</v>
      </c>
      <c r="O135" s="1"/>
      <c r="P135">
        <f t="shared" si="80"/>
        <v>19680000</v>
      </c>
      <c r="T135" t="str">
        <f t="shared" si="85"/>
        <v>R2_32_3</v>
      </c>
      <c r="U135" s="9">
        <f t="shared" si="81"/>
        <v>19680000</v>
      </c>
      <c r="V135">
        <f t="shared" si="86"/>
        <v>-19680000</v>
      </c>
      <c r="W135" s="1">
        <f t="shared" si="82"/>
        <v>4920000</v>
      </c>
      <c r="X135" s="1">
        <f t="shared" si="87"/>
        <v>-4920000</v>
      </c>
      <c r="Z135" s="9"/>
      <c r="AA135" s="9"/>
      <c r="AC135" s="9"/>
      <c r="AD135" s="9"/>
    </row>
    <row r="136" spans="1:30">
      <c r="A136" s="9" t="s">
        <v>58</v>
      </c>
      <c r="B136" s="20" t="s">
        <v>235</v>
      </c>
      <c r="C136">
        <v>1143</v>
      </c>
      <c r="D136" s="22">
        <v>1</v>
      </c>
      <c r="E136" s="22" t="s">
        <v>15</v>
      </c>
      <c r="F136" s="6">
        <v>15000000</v>
      </c>
      <c r="H136">
        <f>D136/SUM(D136:D138)</f>
        <v>0.14285714285714285</v>
      </c>
      <c r="J136">
        <f t="shared" si="83"/>
        <v>2142857.1428571427</v>
      </c>
      <c r="L136">
        <f t="shared" si="84"/>
        <v>2449285.7142857141</v>
      </c>
      <c r="N136" s="1">
        <f t="shared" si="79"/>
        <v>2449285</v>
      </c>
      <c r="O136" s="1"/>
      <c r="P136">
        <f t="shared" si="80"/>
        <v>9797140</v>
      </c>
      <c r="R136">
        <f>SUM(L136:L138)</f>
        <v>21105000</v>
      </c>
      <c r="T136" t="str">
        <f t="shared" si="85"/>
        <v>R2_37_1</v>
      </c>
      <c r="U136" s="9">
        <f t="shared" si="81"/>
        <v>9797140</v>
      </c>
      <c r="V136">
        <f t="shared" si="86"/>
        <v>-9797140</v>
      </c>
      <c r="W136" s="1">
        <f t="shared" si="82"/>
        <v>2449285</v>
      </c>
      <c r="X136" s="1">
        <f t="shared" si="87"/>
        <v>-2449285</v>
      </c>
      <c r="Z136" s="9"/>
      <c r="AA136" s="9"/>
      <c r="AC136" s="9"/>
      <c r="AD136" s="9"/>
    </row>
    <row r="137" spans="1:30">
      <c r="A137" s="9" t="s">
        <v>59</v>
      </c>
      <c r="B137" s="20" t="s">
        <v>235</v>
      </c>
      <c r="C137">
        <v>2187</v>
      </c>
      <c r="D137" s="22">
        <v>2</v>
      </c>
      <c r="E137" s="22" t="s">
        <v>15</v>
      </c>
      <c r="F137" s="6">
        <v>15000000</v>
      </c>
      <c r="H137">
        <f>D137/SUM(D136:D138)</f>
        <v>0.2857142857142857</v>
      </c>
      <c r="J137">
        <f t="shared" si="83"/>
        <v>4285714.2857142854</v>
      </c>
      <c r="L137">
        <f t="shared" si="84"/>
        <v>9372857.1428571418</v>
      </c>
      <c r="N137" s="1">
        <f t="shared" si="79"/>
        <v>9372857</v>
      </c>
      <c r="O137" s="1"/>
      <c r="P137">
        <f t="shared" si="80"/>
        <v>37491428</v>
      </c>
      <c r="T137" t="str">
        <f t="shared" si="85"/>
        <v>R2_37_2</v>
      </c>
      <c r="U137" s="9">
        <f t="shared" si="81"/>
        <v>37491428</v>
      </c>
      <c r="V137">
        <f t="shared" si="86"/>
        <v>-37491428</v>
      </c>
      <c r="W137" s="1">
        <f t="shared" si="82"/>
        <v>9372857</v>
      </c>
      <c r="X137" s="1">
        <f t="shared" si="87"/>
        <v>-9372857</v>
      </c>
      <c r="Z137" s="9"/>
      <c r="AC137" s="9"/>
      <c r="AD137" s="9"/>
    </row>
    <row r="138" spans="1:30">
      <c r="A138" s="9" t="s">
        <v>60</v>
      </c>
      <c r="B138" s="20" t="s">
        <v>235</v>
      </c>
      <c r="C138">
        <v>1083</v>
      </c>
      <c r="D138" s="22">
        <v>4</v>
      </c>
      <c r="E138" s="22" t="s">
        <v>15</v>
      </c>
      <c r="F138" s="6">
        <v>15000000</v>
      </c>
      <c r="H138">
        <f>D138/SUM(D136:D138)</f>
        <v>0.5714285714285714</v>
      </c>
      <c r="J138">
        <f t="shared" si="83"/>
        <v>8571428.5714285709</v>
      </c>
      <c r="L138">
        <f t="shared" si="84"/>
        <v>9282857.1428571418</v>
      </c>
      <c r="N138" s="1">
        <f t="shared" si="79"/>
        <v>9282857</v>
      </c>
      <c r="O138" s="1"/>
      <c r="P138">
        <f t="shared" si="80"/>
        <v>37131428</v>
      </c>
      <c r="T138" t="str">
        <f t="shared" si="85"/>
        <v>R2_37_3</v>
      </c>
      <c r="U138" s="9">
        <f t="shared" si="81"/>
        <v>37131428</v>
      </c>
      <c r="V138">
        <f t="shared" si="86"/>
        <v>-37131428</v>
      </c>
      <c r="W138" s="1">
        <f t="shared" si="82"/>
        <v>9282857</v>
      </c>
      <c r="X138" s="1">
        <f t="shared" si="87"/>
        <v>-9282857</v>
      </c>
      <c r="Z138" s="9"/>
      <c r="AA138" s="9"/>
      <c r="AC138" s="9"/>
      <c r="AD138" s="9"/>
    </row>
    <row r="139" spans="1:30">
      <c r="A139" s="9" t="s">
        <v>67</v>
      </c>
      <c r="B139" s="20" t="s">
        <v>235</v>
      </c>
      <c r="C139">
        <v>1367</v>
      </c>
      <c r="D139" s="22">
        <v>1</v>
      </c>
      <c r="E139" s="22" t="s">
        <v>15</v>
      </c>
      <c r="F139" s="6">
        <v>15000000</v>
      </c>
      <c r="H139">
        <f>D139/SUM(D139:D141)</f>
        <v>0.14285714285714285</v>
      </c>
      <c r="J139">
        <f t="shared" si="83"/>
        <v>2142857.1428571427</v>
      </c>
      <c r="L139">
        <f t="shared" si="84"/>
        <v>2929285.7142857141</v>
      </c>
      <c r="N139" s="1">
        <f t="shared" si="79"/>
        <v>2929285</v>
      </c>
      <c r="O139" s="1"/>
      <c r="P139">
        <f t="shared" si="80"/>
        <v>11717140</v>
      </c>
      <c r="R139">
        <f>SUM(L139:L141)</f>
        <v>10519285.714285713</v>
      </c>
      <c r="T139" t="str">
        <f t="shared" si="85"/>
        <v>R2_42_1</v>
      </c>
      <c r="U139" s="9">
        <f t="shared" si="81"/>
        <v>11717140</v>
      </c>
      <c r="V139">
        <f t="shared" si="86"/>
        <v>-11717140</v>
      </c>
      <c r="W139" s="1">
        <f t="shared" si="82"/>
        <v>2929285</v>
      </c>
      <c r="X139" s="1">
        <f t="shared" si="87"/>
        <v>-2929285</v>
      </c>
      <c r="Z139" s="9"/>
      <c r="AA139" s="9"/>
      <c r="AC139" s="9"/>
      <c r="AD139" s="9"/>
    </row>
    <row r="140" spans="1:30">
      <c r="A140" s="9" t="s">
        <v>68</v>
      </c>
      <c r="B140" s="20" t="s">
        <v>235</v>
      </c>
      <c r="C140">
        <v>655</v>
      </c>
      <c r="D140" s="22">
        <v>2</v>
      </c>
      <c r="E140" s="22" t="s">
        <v>15</v>
      </c>
      <c r="F140" s="6">
        <v>15000000</v>
      </c>
      <c r="H140">
        <f>D140/SUM(D139:D141)</f>
        <v>0.2857142857142857</v>
      </c>
      <c r="J140">
        <f t="shared" si="83"/>
        <v>4285714.2857142854</v>
      </c>
      <c r="L140">
        <f t="shared" si="84"/>
        <v>2807142.8571428573</v>
      </c>
      <c r="N140" s="1">
        <f t="shared" si="79"/>
        <v>2807142</v>
      </c>
      <c r="O140" s="1"/>
      <c r="P140">
        <f t="shared" si="80"/>
        <v>11228568</v>
      </c>
      <c r="T140" t="str">
        <f t="shared" si="85"/>
        <v>R2_42_2</v>
      </c>
      <c r="U140" s="9">
        <f t="shared" si="81"/>
        <v>11228568</v>
      </c>
      <c r="V140">
        <f t="shared" si="86"/>
        <v>-11228568</v>
      </c>
      <c r="W140" s="1">
        <f t="shared" si="82"/>
        <v>2807142</v>
      </c>
      <c r="X140" s="1">
        <f t="shared" si="87"/>
        <v>-2807142</v>
      </c>
    </row>
    <row r="141" spans="1:30">
      <c r="A141" s="9" t="s">
        <v>69</v>
      </c>
      <c r="B141" s="20" t="s">
        <v>235</v>
      </c>
      <c r="C141">
        <v>558</v>
      </c>
      <c r="D141" s="22">
        <v>4</v>
      </c>
      <c r="E141" s="22" t="s">
        <v>15</v>
      </c>
      <c r="F141" s="6">
        <v>15000000</v>
      </c>
      <c r="H141">
        <f>D141/SUM(D139:D141)</f>
        <v>0.5714285714285714</v>
      </c>
      <c r="J141">
        <f t="shared" si="83"/>
        <v>8571428.5714285709</v>
      </c>
      <c r="L141">
        <f t="shared" si="84"/>
        <v>4782857.1428571427</v>
      </c>
      <c r="N141" s="1">
        <f t="shared" si="79"/>
        <v>4782857</v>
      </c>
      <c r="O141" s="1"/>
      <c r="P141">
        <f t="shared" si="80"/>
        <v>19131428</v>
      </c>
      <c r="T141" t="str">
        <f t="shared" si="85"/>
        <v>R2_42_3</v>
      </c>
      <c r="U141" s="9">
        <f t="shared" si="81"/>
        <v>19131428</v>
      </c>
      <c r="V141">
        <f t="shared" si="86"/>
        <v>-19131428</v>
      </c>
      <c r="W141" s="1">
        <f t="shared" si="82"/>
        <v>4782857</v>
      </c>
      <c r="X141" s="1">
        <f t="shared" si="87"/>
        <v>-4782857</v>
      </c>
    </row>
    <row r="142" spans="1:30">
      <c r="A142" s="19" t="s">
        <v>74</v>
      </c>
      <c r="B142" s="20" t="s">
        <v>235</v>
      </c>
      <c r="C142" s="19">
        <v>1921</v>
      </c>
      <c r="D142" s="22">
        <v>1</v>
      </c>
      <c r="E142" s="22" t="s">
        <v>15</v>
      </c>
      <c r="F142" s="6">
        <v>15000000</v>
      </c>
      <c r="H142">
        <f>D142/SUM(D142:D144)</f>
        <v>0.14285714285714285</v>
      </c>
      <c r="J142">
        <f t="shared" si="83"/>
        <v>2142857.1428571427</v>
      </c>
      <c r="L142">
        <f t="shared" si="84"/>
        <v>4116428.5714285714</v>
      </c>
      <c r="N142" s="1">
        <f t="shared" si="79"/>
        <v>4116428</v>
      </c>
      <c r="O142" s="1"/>
      <c r="P142">
        <f t="shared" si="80"/>
        <v>16465712</v>
      </c>
      <c r="R142">
        <f>SUM(L142:L144)</f>
        <v>14436428.571428571</v>
      </c>
      <c r="T142" t="str">
        <f t="shared" si="85"/>
        <v>R2_46_1</v>
      </c>
      <c r="U142" s="9">
        <f t="shared" si="81"/>
        <v>16465712</v>
      </c>
      <c r="V142">
        <f t="shared" si="86"/>
        <v>-16465712</v>
      </c>
      <c r="W142" s="1">
        <f t="shared" si="82"/>
        <v>4116428</v>
      </c>
      <c r="X142" s="1">
        <f t="shared" si="87"/>
        <v>-4116428</v>
      </c>
      <c r="Z142" s="6"/>
      <c r="AB142" s="9"/>
    </row>
    <row r="143" spans="1:30">
      <c r="A143" t="s">
        <v>75</v>
      </c>
      <c r="B143" s="20" t="s">
        <v>235</v>
      </c>
      <c r="C143">
        <v>402</v>
      </c>
      <c r="D143" s="22">
        <v>2</v>
      </c>
      <c r="E143" s="22" t="s">
        <v>15</v>
      </c>
      <c r="F143" s="6">
        <v>15000000</v>
      </c>
      <c r="H143">
        <f>D143/SUM(D142:D144)</f>
        <v>0.2857142857142857</v>
      </c>
      <c r="J143">
        <f t="shared" si="83"/>
        <v>4285714.2857142854</v>
      </c>
      <c r="L143">
        <f t="shared" si="84"/>
        <v>1722857.142857143</v>
      </c>
      <c r="N143" s="1">
        <f t="shared" si="79"/>
        <v>1722857</v>
      </c>
      <c r="O143" s="1"/>
      <c r="P143">
        <f t="shared" si="80"/>
        <v>6891428</v>
      </c>
      <c r="T143" t="str">
        <f t="shared" si="85"/>
        <v>R2_46_2</v>
      </c>
      <c r="U143" s="9">
        <f t="shared" si="81"/>
        <v>6891428</v>
      </c>
      <c r="V143">
        <f t="shared" si="86"/>
        <v>-6891428</v>
      </c>
      <c r="W143" s="1">
        <f t="shared" si="82"/>
        <v>1722857</v>
      </c>
      <c r="X143" s="1">
        <f t="shared" si="87"/>
        <v>-1722857</v>
      </c>
      <c r="AB143" s="9"/>
    </row>
    <row r="144" spans="1:30">
      <c r="A144" t="s">
        <v>76</v>
      </c>
      <c r="B144" s="20" t="s">
        <v>235</v>
      </c>
      <c r="C144">
        <v>1003</v>
      </c>
      <c r="D144" s="22">
        <v>4</v>
      </c>
      <c r="E144" s="22" t="s">
        <v>15</v>
      </c>
      <c r="F144" s="6">
        <v>15000000</v>
      </c>
      <c r="H144">
        <f>D144/SUM(D142:D144)</f>
        <v>0.5714285714285714</v>
      </c>
      <c r="J144">
        <f t="shared" si="83"/>
        <v>8571428.5714285709</v>
      </c>
      <c r="L144">
        <f t="shared" si="84"/>
        <v>8597142.8571428563</v>
      </c>
      <c r="N144" s="1">
        <f t="shared" si="79"/>
        <v>8597142</v>
      </c>
      <c r="O144" s="1"/>
      <c r="P144">
        <f t="shared" si="80"/>
        <v>34388568</v>
      </c>
      <c r="T144" t="str">
        <f t="shared" si="85"/>
        <v>R2_46_3</v>
      </c>
      <c r="U144" s="9">
        <f t="shared" si="81"/>
        <v>34388568</v>
      </c>
      <c r="V144">
        <f t="shared" si="86"/>
        <v>-34388568</v>
      </c>
      <c r="W144" s="1">
        <f t="shared" si="82"/>
        <v>8597142</v>
      </c>
      <c r="X144" s="1">
        <f t="shared" si="87"/>
        <v>-8597142</v>
      </c>
      <c r="AB144" s="9"/>
    </row>
    <row r="145" spans="1:28">
      <c r="A145" t="s">
        <v>79</v>
      </c>
      <c r="B145" s="20" t="s">
        <v>235</v>
      </c>
      <c r="C145">
        <v>1916</v>
      </c>
      <c r="D145" s="22">
        <v>1</v>
      </c>
      <c r="E145" s="22" t="s">
        <v>15</v>
      </c>
      <c r="F145" s="6">
        <v>30000000</v>
      </c>
      <c r="H145">
        <f>D145/SUM(D145:D147)</f>
        <v>0.14285714285714285</v>
      </c>
      <c r="J145">
        <f t="shared" si="83"/>
        <v>4285714.2857142854</v>
      </c>
      <c r="L145">
        <f t="shared" si="84"/>
        <v>8211428.5714285709</v>
      </c>
      <c r="N145" s="1">
        <f t="shared" si="79"/>
        <v>8211428</v>
      </c>
      <c r="O145" s="1"/>
      <c r="P145">
        <f t="shared" si="80"/>
        <v>32845712</v>
      </c>
      <c r="R145">
        <f>SUM(L145:L147)</f>
        <v>53957142.857142851</v>
      </c>
      <c r="T145" t="str">
        <f t="shared" si="85"/>
        <v>R2_53_1</v>
      </c>
      <c r="U145" s="9">
        <f t="shared" si="81"/>
        <v>32845712</v>
      </c>
      <c r="V145">
        <f t="shared" si="86"/>
        <v>-32845712</v>
      </c>
      <c r="W145" s="1">
        <f t="shared" si="82"/>
        <v>8211428</v>
      </c>
      <c r="X145" s="1">
        <f t="shared" si="87"/>
        <v>-8211428</v>
      </c>
      <c r="AB145" s="9"/>
    </row>
    <row r="146" spans="1:28">
      <c r="A146" t="s">
        <v>80</v>
      </c>
      <c r="B146" s="20" t="s">
        <v>235</v>
      </c>
      <c r="C146">
        <v>1989</v>
      </c>
      <c r="D146" s="22">
        <v>2</v>
      </c>
      <c r="E146" s="22" t="s">
        <v>15</v>
      </c>
      <c r="F146" s="6">
        <v>30000000</v>
      </c>
      <c r="H146">
        <f>D146/SUM(D145:D147)</f>
        <v>0.2857142857142857</v>
      </c>
      <c r="J146">
        <f t="shared" si="83"/>
        <v>8571428.5714285709</v>
      </c>
      <c r="L146">
        <f t="shared" si="84"/>
        <v>17048571.428571429</v>
      </c>
      <c r="N146" s="1">
        <f t="shared" si="79"/>
        <v>17048571</v>
      </c>
      <c r="O146" s="1"/>
      <c r="P146">
        <f t="shared" si="80"/>
        <v>68194284</v>
      </c>
      <c r="T146" t="str">
        <f t="shared" si="85"/>
        <v>R2_53_2</v>
      </c>
      <c r="U146" s="9">
        <f t="shared" si="81"/>
        <v>68194284</v>
      </c>
      <c r="V146">
        <f t="shared" si="86"/>
        <v>-68194284</v>
      </c>
      <c r="W146" s="1">
        <f t="shared" si="82"/>
        <v>17048571</v>
      </c>
      <c r="X146" s="1">
        <f t="shared" si="87"/>
        <v>-17048571</v>
      </c>
    </row>
    <row r="147" spans="1:28">
      <c r="A147" t="s">
        <v>81</v>
      </c>
      <c r="B147" s="20" t="s">
        <v>235</v>
      </c>
      <c r="C147">
        <v>1674</v>
      </c>
      <c r="D147" s="22">
        <v>4</v>
      </c>
      <c r="E147" s="22" t="s">
        <v>15</v>
      </c>
      <c r="F147" s="6">
        <v>30000000</v>
      </c>
      <c r="H147">
        <f>D147/SUM(D145:D147)</f>
        <v>0.5714285714285714</v>
      </c>
      <c r="J147">
        <f t="shared" si="83"/>
        <v>17142857.142857142</v>
      </c>
      <c r="L147">
        <f t="shared" si="84"/>
        <v>28697142.857142854</v>
      </c>
      <c r="N147" s="1">
        <f t="shared" si="79"/>
        <v>28697142</v>
      </c>
      <c r="O147" s="1"/>
      <c r="P147">
        <f t="shared" si="80"/>
        <v>114788568</v>
      </c>
      <c r="T147" t="str">
        <f t="shared" si="85"/>
        <v>R2_53_3</v>
      </c>
      <c r="U147" s="9">
        <f t="shared" si="81"/>
        <v>114788568</v>
      </c>
      <c r="V147">
        <f t="shared" si="86"/>
        <v>-114788568</v>
      </c>
      <c r="W147" s="1">
        <f t="shared" si="82"/>
        <v>28697142</v>
      </c>
      <c r="X147" s="1">
        <f t="shared" si="87"/>
        <v>-28697142</v>
      </c>
    </row>
    <row r="148" spans="1:28">
      <c r="A148" t="s">
        <v>88</v>
      </c>
      <c r="B148" s="20" t="s">
        <v>235</v>
      </c>
      <c r="C148">
        <v>2625</v>
      </c>
      <c r="D148" s="22">
        <v>1</v>
      </c>
      <c r="E148" s="22" t="s">
        <v>15</v>
      </c>
      <c r="F148" s="6">
        <v>30000000</v>
      </c>
      <c r="H148">
        <f>D148/SUM(D148:D150)</f>
        <v>0.14285714285714285</v>
      </c>
      <c r="J148">
        <f t="shared" si="83"/>
        <v>4285714.2857142854</v>
      </c>
      <c r="L148">
        <f t="shared" si="84"/>
        <v>11250000</v>
      </c>
      <c r="N148" s="1">
        <f t="shared" si="79"/>
        <v>11250000</v>
      </c>
      <c r="O148" s="1"/>
      <c r="P148">
        <f t="shared" si="80"/>
        <v>45000000</v>
      </c>
      <c r="R148">
        <f>SUM(L148:L150)</f>
        <v>51107142.857142851</v>
      </c>
      <c r="T148" t="str">
        <f t="shared" si="85"/>
        <v>R2_59_1</v>
      </c>
      <c r="U148" s="9">
        <f t="shared" si="81"/>
        <v>45000000</v>
      </c>
      <c r="V148">
        <f t="shared" si="86"/>
        <v>-45000000</v>
      </c>
      <c r="W148" s="1">
        <f t="shared" si="82"/>
        <v>11250000</v>
      </c>
      <c r="X148" s="1">
        <f t="shared" si="87"/>
        <v>-11250000</v>
      </c>
    </row>
    <row r="149" spans="1:28">
      <c r="A149" t="s">
        <v>89</v>
      </c>
      <c r="B149" s="20" t="s">
        <v>235</v>
      </c>
      <c r="C149">
        <v>2484</v>
      </c>
      <c r="D149" s="22">
        <v>2</v>
      </c>
      <c r="E149" s="22" t="s">
        <v>15</v>
      </c>
      <c r="F149" s="6">
        <v>30000000</v>
      </c>
      <c r="H149">
        <f>D149/SUM(D148:D150)</f>
        <v>0.2857142857142857</v>
      </c>
      <c r="J149">
        <f t="shared" si="83"/>
        <v>8571428.5714285709</v>
      </c>
      <c r="L149">
        <f t="shared" si="84"/>
        <v>21291428.571428571</v>
      </c>
      <c r="N149" s="1">
        <f t="shared" si="79"/>
        <v>21291428</v>
      </c>
      <c r="O149" s="1"/>
      <c r="P149">
        <f t="shared" si="80"/>
        <v>85165712</v>
      </c>
      <c r="T149" t="str">
        <f t="shared" si="85"/>
        <v>R2_59_2</v>
      </c>
      <c r="U149" s="9">
        <f t="shared" si="81"/>
        <v>85165712</v>
      </c>
      <c r="V149">
        <f t="shared" si="86"/>
        <v>-85165712</v>
      </c>
      <c r="W149" s="1">
        <f t="shared" si="82"/>
        <v>21291428</v>
      </c>
      <c r="X149" s="1">
        <f t="shared" si="87"/>
        <v>-21291428</v>
      </c>
      <c r="AB149" s="6"/>
    </row>
    <row r="150" spans="1:28">
      <c r="A150" t="s">
        <v>90</v>
      </c>
      <c r="B150" s="20" t="s">
        <v>235</v>
      </c>
      <c r="C150">
        <v>1083</v>
      </c>
      <c r="D150" s="22">
        <v>4</v>
      </c>
      <c r="E150" s="22" t="s">
        <v>15</v>
      </c>
      <c r="F150" s="6">
        <v>30000000</v>
      </c>
      <c r="H150">
        <f>D150/SUM(D148:D150)</f>
        <v>0.5714285714285714</v>
      </c>
      <c r="J150">
        <f t="shared" si="83"/>
        <v>17142857.142857142</v>
      </c>
      <c r="L150">
        <f t="shared" si="84"/>
        <v>18565714.285714284</v>
      </c>
      <c r="N150" s="1">
        <f t="shared" si="79"/>
        <v>18565714</v>
      </c>
      <c r="O150" s="1"/>
      <c r="P150">
        <f t="shared" si="80"/>
        <v>74262856</v>
      </c>
      <c r="T150" t="str">
        <f t="shared" si="85"/>
        <v>R2_59_3</v>
      </c>
      <c r="U150" s="9">
        <f t="shared" si="81"/>
        <v>74262856</v>
      </c>
      <c r="V150">
        <f t="shared" si="86"/>
        <v>-74262856</v>
      </c>
      <c r="W150" s="1">
        <f t="shared" si="82"/>
        <v>18565714</v>
      </c>
      <c r="X150" s="1">
        <f t="shared" si="87"/>
        <v>-18565714</v>
      </c>
      <c r="Z150" s="6"/>
    </row>
    <row r="151" spans="1:28">
      <c r="A151" t="s">
        <v>109</v>
      </c>
      <c r="B151" s="20" t="s">
        <v>235</v>
      </c>
      <c r="C151">
        <v>908</v>
      </c>
      <c r="D151" s="22">
        <v>1</v>
      </c>
      <c r="E151" s="22" t="s">
        <v>15</v>
      </c>
      <c r="F151" s="6">
        <v>30000000</v>
      </c>
      <c r="H151">
        <f>D151/SUM(D151:D153)</f>
        <v>0.14285714285714285</v>
      </c>
      <c r="J151">
        <f t="shared" si="83"/>
        <v>4285714.2857142854</v>
      </c>
      <c r="L151">
        <f t="shared" si="84"/>
        <v>3891428.5714285714</v>
      </c>
      <c r="N151" s="1">
        <f t="shared" si="79"/>
        <v>3891428</v>
      </c>
      <c r="O151" s="1"/>
      <c r="P151">
        <f t="shared" si="80"/>
        <v>15565712</v>
      </c>
      <c r="R151">
        <f>SUM(L151:L153)</f>
        <v>26811428.571428567</v>
      </c>
      <c r="T151" t="str">
        <f t="shared" si="85"/>
        <v>R2_76_1</v>
      </c>
      <c r="U151" s="9">
        <f t="shared" si="81"/>
        <v>15565712</v>
      </c>
      <c r="V151">
        <f t="shared" si="86"/>
        <v>-15565712</v>
      </c>
      <c r="W151" s="1">
        <f t="shared" si="82"/>
        <v>3891428</v>
      </c>
      <c r="X151" s="1">
        <f t="shared" si="87"/>
        <v>-3891428</v>
      </c>
    </row>
    <row r="152" spans="1:28">
      <c r="A152" t="s">
        <v>110</v>
      </c>
      <c r="B152" s="20" t="s">
        <v>235</v>
      </c>
      <c r="C152">
        <v>1030</v>
      </c>
      <c r="D152" s="22">
        <v>2</v>
      </c>
      <c r="E152" s="22" t="s">
        <v>15</v>
      </c>
      <c r="F152" s="6">
        <v>30000000</v>
      </c>
      <c r="H152">
        <f>D152/SUM(D151:D153)</f>
        <v>0.2857142857142857</v>
      </c>
      <c r="J152">
        <f t="shared" si="83"/>
        <v>8571428.5714285709</v>
      </c>
      <c r="L152">
        <f t="shared" si="84"/>
        <v>8828571.4285714291</v>
      </c>
      <c r="N152" s="1">
        <f t="shared" si="79"/>
        <v>8828571</v>
      </c>
      <c r="O152" s="1"/>
      <c r="P152">
        <f t="shared" si="80"/>
        <v>35314284</v>
      </c>
      <c r="T152" t="str">
        <f t="shared" si="85"/>
        <v>R2_76_2</v>
      </c>
      <c r="U152" s="9">
        <f t="shared" si="81"/>
        <v>35314284</v>
      </c>
      <c r="V152">
        <f t="shared" si="86"/>
        <v>-35314284</v>
      </c>
      <c r="W152" s="1">
        <f t="shared" si="82"/>
        <v>8828571</v>
      </c>
      <c r="X152" s="1">
        <f t="shared" si="87"/>
        <v>-8828571</v>
      </c>
    </row>
    <row r="153" spans="1:28">
      <c r="A153" t="s">
        <v>111</v>
      </c>
      <c r="B153" s="20" t="s">
        <v>235</v>
      </c>
      <c r="C153">
        <v>822</v>
      </c>
      <c r="D153" s="22">
        <v>4</v>
      </c>
      <c r="E153" s="22" t="s">
        <v>15</v>
      </c>
      <c r="F153" s="6">
        <v>30000000</v>
      </c>
      <c r="H153">
        <f>D153/SUM(D151:D153)</f>
        <v>0.5714285714285714</v>
      </c>
      <c r="J153">
        <f t="shared" si="83"/>
        <v>17142857.142857142</v>
      </c>
      <c r="L153">
        <f t="shared" si="84"/>
        <v>14091428.571428569</v>
      </c>
      <c r="N153" s="1">
        <f t="shared" si="79"/>
        <v>14091428</v>
      </c>
      <c r="O153" s="1"/>
      <c r="P153">
        <f t="shared" si="80"/>
        <v>56365712</v>
      </c>
      <c r="T153" t="str">
        <f t="shared" si="85"/>
        <v>R2_76_3</v>
      </c>
      <c r="U153" s="9">
        <f t="shared" si="81"/>
        <v>56365712</v>
      </c>
      <c r="V153">
        <f t="shared" si="86"/>
        <v>-56365712</v>
      </c>
      <c r="W153" s="1">
        <f t="shared" si="82"/>
        <v>14091428</v>
      </c>
      <c r="X153" s="1">
        <f t="shared" si="87"/>
        <v>-14091428</v>
      </c>
      <c r="AB153" s="6"/>
    </row>
    <row r="154" spans="1:28">
      <c r="A154" s="9" t="s">
        <v>61</v>
      </c>
      <c r="B154" s="20" t="s">
        <v>236</v>
      </c>
      <c r="C154">
        <v>829</v>
      </c>
      <c r="D154" s="22">
        <v>1</v>
      </c>
      <c r="E154" s="22" t="s">
        <v>15</v>
      </c>
      <c r="F154">
        <v>60000000</v>
      </c>
      <c r="H154">
        <f>D154/SUM(D154:D157)</f>
        <v>6.6666666666666666E-2</v>
      </c>
      <c r="J154">
        <f t="shared" si="83"/>
        <v>4000000</v>
      </c>
      <c r="L154">
        <f t="shared" si="84"/>
        <v>3316000</v>
      </c>
      <c r="N154" s="1">
        <f t="shared" si="79"/>
        <v>3316000</v>
      </c>
      <c r="O154" s="1"/>
      <c r="P154">
        <f t="shared" si="80"/>
        <v>13264000</v>
      </c>
      <c r="R154">
        <f>SUM(L154:L157)</f>
        <v>41684000</v>
      </c>
      <c r="T154" t="str">
        <f t="shared" si="85"/>
        <v>R2_38_1</v>
      </c>
      <c r="U154" s="9">
        <f t="shared" si="81"/>
        <v>13264000</v>
      </c>
      <c r="V154">
        <f t="shared" si="86"/>
        <v>-13264000</v>
      </c>
      <c r="W154" s="1">
        <f t="shared" si="82"/>
        <v>3316000</v>
      </c>
      <c r="X154" s="1">
        <f t="shared" si="87"/>
        <v>-3316000</v>
      </c>
    </row>
    <row r="155" spans="1:28">
      <c r="A155" s="9" t="s">
        <v>62</v>
      </c>
      <c r="B155" s="20" t="s">
        <v>236</v>
      </c>
      <c r="C155">
        <v>760</v>
      </c>
      <c r="D155" s="22">
        <v>2</v>
      </c>
      <c r="E155" s="22" t="s">
        <v>15</v>
      </c>
      <c r="F155">
        <v>60000000</v>
      </c>
      <c r="H155">
        <f>D155/SUM(D154:D157)</f>
        <v>0.13333333333333333</v>
      </c>
      <c r="J155">
        <f t="shared" si="83"/>
        <v>8000000</v>
      </c>
      <c r="L155">
        <f t="shared" si="84"/>
        <v>6080000</v>
      </c>
      <c r="N155" s="1">
        <f t="shared" si="79"/>
        <v>6080000</v>
      </c>
      <c r="O155" s="1"/>
      <c r="P155">
        <f t="shared" si="80"/>
        <v>24320000</v>
      </c>
      <c r="T155" t="str">
        <f t="shared" si="85"/>
        <v>R2_38_2</v>
      </c>
      <c r="U155" s="9">
        <f t="shared" si="81"/>
        <v>24320000</v>
      </c>
      <c r="V155">
        <f t="shared" si="86"/>
        <v>-24320000</v>
      </c>
      <c r="W155" s="1">
        <f t="shared" si="82"/>
        <v>6080000</v>
      </c>
      <c r="X155" s="1">
        <f t="shared" si="87"/>
        <v>-6080000</v>
      </c>
      <c r="Z155" s="6"/>
      <c r="AB155" s="9"/>
    </row>
    <row r="156" spans="1:28">
      <c r="A156" s="9" t="s">
        <v>63</v>
      </c>
      <c r="B156" s="20" t="s">
        <v>236</v>
      </c>
      <c r="C156">
        <v>872</v>
      </c>
      <c r="D156" s="22">
        <v>4</v>
      </c>
      <c r="E156" s="22" t="s">
        <v>15</v>
      </c>
      <c r="F156">
        <v>60000000</v>
      </c>
      <c r="H156">
        <f>D156/SUM(D154:D157)</f>
        <v>0.26666666666666666</v>
      </c>
      <c r="J156">
        <f t="shared" si="83"/>
        <v>16000000</v>
      </c>
      <c r="L156">
        <f t="shared" si="84"/>
        <v>13952000</v>
      </c>
      <c r="N156" s="1">
        <f t="shared" si="79"/>
        <v>13952000</v>
      </c>
      <c r="O156" s="1"/>
      <c r="P156">
        <f t="shared" si="80"/>
        <v>55808000</v>
      </c>
      <c r="T156" t="str">
        <f t="shared" si="85"/>
        <v>R2_38_3</v>
      </c>
      <c r="U156" s="9">
        <f t="shared" si="81"/>
        <v>55808000</v>
      </c>
      <c r="V156">
        <f t="shared" si="86"/>
        <v>-55808000</v>
      </c>
      <c r="W156" s="1">
        <f t="shared" si="82"/>
        <v>13952000</v>
      </c>
      <c r="X156" s="1">
        <f t="shared" si="87"/>
        <v>-13952000</v>
      </c>
    </row>
    <row r="157" spans="1:28">
      <c r="A157" s="9" t="s">
        <v>64</v>
      </c>
      <c r="B157" s="20" t="s">
        <v>236</v>
      </c>
      <c r="C157">
        <v>573</v>
      </c>
      <c r="D157" s="22">
        <v>8</v>
      </c>
      <c r="E157" s="22" t="s">
        <v>15</v>
      </c>
      <c r="F157">
        <v>60000000</v>
      </c>
      <c r="H157">
        <f>D157/SUM(D154:D157)</f>
        <v>0.53333333333333333</v>
      </c>
      <c r="J157">
        <f t="shared" si="83"/>
        <v>32000000</v>
      </c>
      <c r="L157">
        <f t="shared" si="84"/>
        <v>18336000</v>
      </c>
      <c r="N157" s="1">
        <f t="shared" si="79"/>
        <v>18336000</v>
      </c>
      <c r="O157" s="1"/>
      <c r="P157">
        <f t="shared" si="80"/>
        <v>73344000</v>
      </c>
      <c r="T157" t="str">
        <f t="shared" si="85"/>
        <v>R2_38_4</v>
      </c>
      <c r="U157" s="9">
        <f t="shared" si="81"/>
        <v>73344000</v>
      </c>
      <c r="V157">
        <f t="shared" si="86"/>
        <v>-73344000</v>
      </c>
      <c r="W157" s="1">
        <f t="shared" si="82"/>
        <v>18336000</v>
      </c>
      <c r="X157" s="1">
        <f t="shared" si="87"/>
        <v>-18336000</v>
      </c>
      <c r="Z157" s="6"/>
    </row>
    <row r="158" spans="1:28">
      <c r="A158" s="9" t="s">
        <v>70</v>
      </c>
      <c r="B158" s="20" t="s">
        <v>236</v>
      </c>
      <c r="C158">
        <v>1379</v>
      </c>
      <c r="D158" s="22">
        <v>1</v>
      </c>
      <c r="E158" s="22" t="s">
        <v>15</v>
      </c>
      <c r="F158">
        <v>60000000</v>
      </c>
      <c r="H158">
        <f>D158/SUM(D158:D161)</f>
        <v>6.6666666666666666E-2</v>
      </c>
      <c r="J158">
        <f t="shared" si="83"/>
        <v>4000000</v>
      </c>
      <c r="L158">
        <f t="shared" si="84"/>
        <v>5516000</v>
      </c>
      <c r="N158" s="1">
        <f t="shared" si="79"/>
        <v>5516000</v>
      </c>
      <c r="O158" s="1"/>
      <c r="P158">
        <f t="shared" si="80"/>
        <v>22064000</v>
      </c>
      <c r="R158">
        <f>SUM(L158:L161)</f>
        <v>106764000</v>
      </c>
      <c r="T158" t="str">
        <f t="shared" si="85"/>
        <v>R2_45_1</v>
      </c>
      <c r="U158" s="9">
        <f t="shared" si="81"/>
        <v>22064000</v>
      </c>
      <c r="V158">
        <f t="shared" si="86"/>
        <v>-22064000</v>
      </c>
      <c r="W158" s="1">
        <f t="shared" si="82"/>
        <v>5516000</v>
      </c>
      <c r="X158" s="1">
        <f t="shared" si="87"/>
        <v>-5516000</v>
      </c>
    </row>
    <row r="159" spans="1:28">
      <c r="A159" s="9" t="s">
        <v>71</v>
      </c>
      <c r="B159" s="20" t="s">
        <v>236</v>
      </c>
      <c r="C159">
        <v>1862</v>
      </c>
      <c r="D159" s="22">
        <v>2</v>
      </c>
      <c r="E159" s="22" t="s">
        <v>15</v>
      </c>
      <c r="F159">
        <v>60000000</v>
      </c>
      <c r="H159">
        <f>D159/SUM(D158:D161)</f>
        <v>0.13333333333333333</v>
      </c>
      <c r="J159">
        <f t="shared" si="83"/>
        <v>8000000</v>
      </c>
      <c r="L159">
        <f t="shared" si="84"/>
        <v>14896000</v>
      </c>
      <c r="N159" s="1">
        <f t="shared" si="79"/>
        <v>14896000</v>
      </c>
      <c r="O159" s="1"/>
      <c r="P159">
        <f t="shared" si="80"/>
        <v>59584000</v>
      </c>
      <c r="T159" t="str">
        <f t="shared" si="85"/>
        <v>R2_45_2</v>
      </c>
      <c r="U159" s="9">
        <f t="shared" si="81"/>
        <v>59584000</v>
      </c>
      <c r="V159">
        <f t="shared" si="86"/>
        <v>-59584000</v>
      </c>
      <c r="W159" s="1">
        <f t="shared" si="82"/>
        <v>14896000</v>
      </c>
      <c r="X159" s="1">
        <f t="shared" si="87"/>
        <v>-14896000</v>
      </c>
    </row>
    <row r="160" spans="1:28">
      <c r="A160" t="s">
        <v>72</v>
      </c>
      <c r="B160" s="20" t="s">
        <v>236</v>
      </c>
      <c r="C160">
        <v>1963</v>
      </c>
      <c r="D160" s="22">
        <v>4</v>
      </c>
      <c r="E160" s="22" t="s">
        <v>15</v>
      </c>
      <c r="F160">
        <v>60000000</v>
      </c>
      <c r="H160">
        <f>D160/SUM(D158:D161)</f>
        <v>0.26666666666666666</v>
      </c>
      <c r="J160">
        <f t="shared" si="83"/>
        <v>16000000</v>
      </c>
      <c r="L160">
        <f t="shared" si="84"/>
        <v>31408000</v>
      </c>
      <c r="N160" s="1">
        <f t="shared" si="79"/>
        <v>31408000</v>
      </c>
      <c r="O160" s="1"/>
      <c r="P160">
        <f t="shared" si="80"/>
        <v>125632000</v>
      </c>
      <c r="T160" t="str">
        <f t="shared" si="85"/>
        <v>R2_45_3</v>
      </c>
      <c r="U160" s="9">
        <f t="shared" si="81"/>
        <v>125632000</v>
      </c>
      <c r="V160">
        <f t="shared" si="86"/>
        <v>-125632000</v>
      </c>
      <c r="W160" s="1">
        <f t="shared" si="82"/>
        <v>31408000</v>
      </c>
      <c r="X160" s="1">
        <f t="shared" si="87"/>
        <v>-31408000</v>
      </c>
      <c r="Z160" s="6"/>
    </row>
    <row r="161" spans="1:28">
      <c r="A161" t="s">
        <v>73</v>
      </c>
      <c r="B161" s="20" t="s">
        <v>236</v>
      </c>
      <c r="C161">
        <v>1717</v>
      </c>
      <c r="D161" s="22">
        <v>8</v>
      </c>
      <c r="E161" s="22" t="s">
        <v>15</v>
      </c>
      <c r="F161">
        <v>60000000</v>
      </c>
      <c r="H161">
        <f>D161/SUM(D158:D161)</f>
        <v>0.53333333333333333</v>
      </c>
      <c r="J161">
        <f t="shared" si="83"/>
        <v>32000000</v>
      </c>
      <c r="L161">
        <f t="shared" si="84"/>
        <v>54944000</v>
      </c>
      <c r="N161" s="1">
        <f t="shared" si="79"/>
        <v>54944000</v>
      </c>
      <c r="O161" s="1"/>
      <c r="P161">
        <f t="shared" si="80"/>
        <v>219776000</v>
      </c>
      <c r="T161" t="str">
        <f t="shared" si="85"/>
        <v>R2_45_4</v>
      </c>
      <c r="U161" s="9">
        <f t="shared" si="81"/>
        <v>219776000</v>
      </c>
      <c r="V161">
        <f t="shared" si="86"/>
        <v>-219776000</v>
      </c>
      <c r="W161" s="1">
        <f t="shared" si="82"/>
        <v>54944000</v>
      </c>
      <c r="X161" s="1">
        <f t="shared" si="87"/>
        <v>-54944000</v>
      </c>
    </row>
    <row r="162" spans="1:28">
      <c r="A162" t="s">
        <v>103</v>
      </c>
      <c r="B162" s="20" t="s">
        <v>236</v>
      </c>
      <c r="C162">
        <v>1639</v>
      </c>
      <c r="D162" s="22">
        <v>1</v>
      </c>
      <c r="E162" s="22" t="s">
        <v>15</v>
      </c>
      <c r="F162">
        <v>60000000</v>
      </c>
      <c r="H162">
        <f>D162/SUM(D162:D165)</f>
        <v>6.6666666666666666E-2</v>
      </c>
      <c r="J162">
        <f t="shared" si="83"/>
        <v>4000000</v>
      </c>
      <c r="L162">
        <f t="shared" si="84"/>
        <v>6556000</v>
      </c>
      <c r="N162" s="1">
        <f t="shared" si="79"/>
        <v>6556000</v>
      </c>
      <c r="O162" s="1"/>
      <c r="P162">
        <f t="shared" si="80"/>
        <v>26224000</v>
      </c>
      <c r="R162">
        <f>SUM(L162:L165)</f>
        <v>96828000</v>
      </c>
      <c r="T162" t="str">
        <f t="shared" si="85"/>
        <v>R2_72_1</v>
      </c>
      <c r="U162" s="9">
        <f t="shared" si="81"/>
        <v>26224000</v>
      </c>
      <c r="V162">
        <f t="shared" si="86"/>
        <v>-26224000</v>
      </c>
      <c r="W162" s="1">
        <f t="shared" si="82"/>
        <v>6556000</v>
      </c>
      <c r="X162" s="1">
        <f t="shared" si="87"/>
        <v>-6556000</v>
      </c>
      <c r="AB162" s="6"/>
    </row>
    <row r="163" spans="1:28">
      <c r="A163" t="s">
        <v>104</v>
      </c>
      <c r="B163" s="20" t="s">
        <v>236</v>
      </c>
      <c r="C163">
        <v>1792</v>
      </c>
      <c r="D163" s="22">
        <v>2</v>
      </c>
      <c r="E163" s="22" t="s">
        <v>15</v>
      </c>
      <c r="F163">
        <v>60000000</v>
      </c>
      <c r="H163">
        <f>D163/SUM(D162:D165)</f>
        <v>0.13333333333333333</v>
      </c>
      <c r="J163">
        <f t="shared" si="83"/>
        <v>8000000</v>
      </c>
      <c r="L163">
        <f t="shared" si="84"/>
        <v>14336000</v>
      </c>
      <c r="N163" s="1">
        <f t="shared" si="79"/>
        <v>14336000</v>
      </c>
      <c r="O163" s="1"/>
      <c r="P163">
        <f t="shared" si="80"/>
        <v>57344000</v>
      </c>
      <c r="T163" t="str">
        <f t="shared" si="85"/>
        <v>R2_72_2</v>
      </c>
      <c r="U163" s="9">
        <f t="shared" si="81"/>
        <v>57344000</v>
      </c>
      <c r="V163">
        <f t="shared" si="86"/>
        <v>-57344000</v>
      </c>
      <c r="W163" s="1">
        <f t="shared" si="82"/>
        <v>14336000</v>
      </c>
      <c r="X163" s="1">
        <f t="shared" si="87"/>
        <v>-14336000</v>
      </c>
      <c r="Z163" s="6"/>
    </row>
    <row r="164" spans="1:28">
      <c r="A164" t="s">
        <v>105</v>
      </c>
      <c r="B164" s="20" t="s">
        <v>236</v>
      </c>
      <c r="C164">
        <v>1862</v>
      </c>
      <c r="D164" s="22">
        <v>4</v>
      </c>
      <c r="E164" s="22" t="s">
        <v>15</v>
      </c>
      <c r="F164">
        <v>60000000</v>
      </c>
      <c r="H164">
        <f>D164/SUM(D162:D165)</f>
        <v>0.26666666666666666</v>
      </c>
      <c r="J164">
        <f t="shared" si="83"/>
        <v>16000000</v>
      </c>
      <c r="L164">
        <f t="shared" si="84"/>
        <v>29792000</v>
      </c>
      <c r="N164" s="1">
        <f t="shared" si="79"/>
        <v>29792000</v>
      </c>
      <c r="O164" s="1"/>
      <c r="P164">
        <f t="shared" si="80"/>
        <v>119168000</v>
      </c>
      <c r="T164" t="str">
        <f t="shared" si="85"/>
        <v>R2_72_3</v>
      </c>
      <c r="U164" s="9">
        <f t="shared" si="81"/>
        <v>119168000</v>
      </c>
      <c r="V164">
        <f t="shared" si="86"/>
        <v>-119168000</v>
      </c>
      <c r="W164" s="1">
        <f t="shared" si="82"/>
        <v>29792000</v>
      </c>
      <c r="X164" s="1">
        <f t="shared" si="87"/>
        <v>-29792000</v>
      </c>
      <c r="Z164" s="6"/>
    </row>
    <row r="165" spans="1:28">
      <c r="A165" t="s">
        <v>106</v>
      </c>
      <c r="B165" s="20" t="s">
        <v>236</v>
      </c>
      <c r="C165">
        <v>1442</v>
      </c>
      <c r="D165" s="22">
        <v>8</v>
      </c>
      <c r="E165" s="22" t="s">
        <v>15</v>
      </c>
      <c r="F165">
        <v>60000000</v>
      </c>
      <c r="H165">
        <f>D165/SUM(D162:D165)</f>
        <v>0.53333333333333333</v>
      </c>
      <c r="J165">
        <f t="shared" si="83"/>
        <v>32000000</v>
      </c>
      <c r="L165">
        <f t="shared" si="84"/>
        <v>46144000</v>
      </c>
      <c r="N165" s="1">
        <f t="shared" si="79"/>
        <v>46144000</v>
      </c>
      <c r="O165" s="1"/>
      <c r="P165">
        <f t="shared" si="80"/>
        <v>184576000</v>
      </c>
      <c r="T165" t="str">
        <f t="shared" si="85"/>
        <v>R2_72_4</v>
      </c>
      <c r="U165" s="9">
        <f t="shared" si="81"/>
        <v>184576000</v>
      </c>
      <c r="V165">
        <f t="shared" si="86"/>
        <v>-184576000</v>
      </c>
      <c r="W165" s="1">
        <f t="shared" si="82"/>
        <v>46144000</v>
      </c>
      <c r="X165" s="1">
        <f t="shared" si="87"/>
        <v>-46144000</v>
      </c>
      <c r="Z165" s="6"/>
    </row>
    <row r="167" spans="1:28">
      <c r="L167" s="3"/>
      <c r="X167" s="1"/>
    </row>
    <row r="169" spans="1:28">
      <c r="X169" s="1"/>
    </row>
  </sheetData>
  <sortState ref="AB12:AB175">
    <sortCondition descending="1" ref="AB12:AB17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baseColWidth="10" defaultRowHeight="15" x14ac:dyDescent="0"/>
  <cols>
    <col min="1" max="1" width="9.5" bestFit="1" customWidth="1"/>
    <col min="2" max="2" width="13.33203125" bestFit="1" customWidth="1"/>
    <col min="3" max="3" width="10" bestFit="1" customWidth="1"/>
    <col min="4" max="4" width="6.1640625" style="6" bestFit="1" customWidth="1"/>
    <col min="5" max="5" width="11.33203125" style="6" bestFit="1" customWidth="1"/>
    <col min="6" max="6" width="14.33203125" style="6" bestFit="1" customWidth="1"/>
    <col min="8" max="18" width="10.83203125" customWidth="1"/>
  </cols>
  <sheetData>
    <row r="1" spans="1:43" s="4" customFormat="1">
      <c r="A1" s="4" t="s">
        <v>0</v>
      </c>
      <c r="B1" s="4" t="s">
        <v>339</v>
      </c>
      <c r="C1" s="4" t="s">
        <v>1</v>
      </c>
      <c r="D1" s="4" t="s">
        <v>238</v>
      </c>
      <c r="E1" s="4" t="s">
        <v>340</v>
      </c>
      <c r="F1" s="5" t="s">
        <v>239</v>
      </c>
      <c r="H1" s="4" t="s">
        <v>2</v>
      </c>
      <c r="J1" s="4" t="s">
        <v>3</v>
      </c>
      <c r="K1" s="4" t="s">
        <v>240</v>
      </c>
      <c r="L1" s="4" t="s">
        <v>4</v>
      </c>
      <c r="N1" s="4" t="s">
        <v>5</v>
      </c>
      <c r="P1" s="4" t="s">
        <v>6</v>
      </c>
      <c r="R1" s="4" t="s">
        <v>28</v>
      </c>
      <c r="T1" s="2" t="s">
        <v>7</v>
      </c>
      <c r="U1" s="2" t="s">
        <v>8</v>
      </c>
      <c r="V1" s="2" t="s">
        <v>24</v>
      </c>
      <c r="W1" s="2" t="s">
        <v>8</v>
      </c>
      <c r="X1" s="2" t="s">
        <v>25</v>
      </c>
      <c r="Y1" s="7"/>
      <c r="Z1" s="7"/>
      <c r="AA1" s="7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/>
      <c r="AO1"/>
      <c r="AP1"/>
      <c r="AQ1"/>
    </row>
    <row r="2" spans="1:43">
      <c r="A2" t="s">
        <v>345</v>
      </c>
      <c r="B2" s="20" t="s">
        <v>12</v>
      </c>
      <c r="C2">
        <v>703</v>
      </c>
      <c r="D2" s="12">
        <v>2</v>
      </c>
      <c r="E2" s="12" t="s">
        <v>12</v>
      </c>
      <c r="F2" s="6">
        <v>28.6102294921875</v>
      </c>
      <c r="H2">
        <f>D2/SUM(D2:D3)</f>
        <v>0.66666666666666663</v>
      </c>
      <c r="J2">
        <f t="shared" ref="J2:J33" si="0">H2*F2</f>
        <v>19.073486328125</v>
      </c>
      <c r="L2">
        <f t="shared" ref="L2:L33" si="1">J2*(C2/1000)</f>
        <v>13.408660888671875</v>
      </c>
      <c r="N2" s="1">
        <f t="shared" ref="N2:N65" si="2">INT(L2)</f>
        <v>13</v>
      </c>
      <c r="O2" s="1"/>
      <c r="P2">
        <f t="shared" ref="P2:P65" si="3">N2*4</f>
        <v>52</v>
      </c>
      <c r="R2">
        <f>SUM(L2:L3)</f>
        <v>20.895004272460938</v>
      </c>
      <c r="T2" t="str">
        <f t="shared" ref="T2:T33" si="4">A2</f>
        <v>R1_11_1</v>
      </c>
      <c r="U2" s="9">
        <f t="shared" ref="U2:U65" si="5">P2</f>
        <v>52</v>
      </c>
      <c r="V2">
        <f>-U2</f>
        <v>-52</v>
      </c>
      <c r="W2" s="1">
        <f t="shared" ref="W2:W65" si="6">N2</f>
        <v>13</v>
      </c>
      <c r="X2" s="1">
        <f>-W2</f>
        <v>-13</v>
      </c>
      <c r="Y2" s="6"/>
    </row>
    <row r="3" spans="1:43">
      <c r="A3" t="s">
        <v>346</v>
      </c>
      <c r="B3" s="20" t="s">
        <v>12</v>
      </c>
      <c r="C3">
        <v>785</v>
      </c>
      <c r="D3" s="12">
        <v>1</v>
      </c>
      <c r="E3" s="12" t="s">
        <v>12</v>
      </c>
      <c r="F3" s="6">
        <v>28.6102294921875</v>
      </c>
      <c r="H3">
        <f>D3/SUM(D2:D3)</f>
        <v>0.33333333333333331</v>
      </c>
      <c r="J3">
        <f t="shared" si="0"/>
        <v>9.5367431640625</v>
      </c>
      <c r="L3">
        <f t="shared" si="1"/>
        <v>7.4863433837890625</v>
      </c>
      <c r="N3" s="1">
        <f t="shared" si="2"/>
        <v>7</v>
      </c>
      <c r="O3" s="1"/>
      <c r="P3">
        <f t="shared" si="3"/>
        <v>28</v>
      </c>
      <c r="T3" t="str">
        <f t="shared" si="4"/>
        <v>R1_11_2</v>
      </c>
      <c r="U3" s="9">
        <f t="shared" si="5"/>
        <v>28</v>
      </c>
      <c r="V3">
        <f t="shared" ref="V3:V66" si="7">-U3</f>
        <v>-28</v>
      </c>
      <c r="W3" s="1">
        <f t="shared" si="6"/>
        <v>7</v>
      </c>
      <c r="X3" s="1">
        <f t="shared" ref="X3:X66" si="8">-W3</f>
        <v>-7</v>
      </c>
    </row>
    <row r="4" spans="1:43">
      <c r="A4" t="s">
        <v>347</v>
      </c>
      <c r="B4" s="20" t="s">
        <v>12</v>
      </c>
      <c r="C4">
        <v>1940</v>
      </c>
      <c r="D4" s="12">
        <v>2</v>
      </c>
      <c r="E4" s="12" t="s">
        <v>12</v>
      </c>
      <c r="F4" s="6">
        <v>28.6102294921875</v>
      </c>
      <c r="H4">
        <f>D4/SUM(D4:D5)</f>
        <v>0.66666666666666663</v>
      </c>
      <c r="J4">
        <f t="shared" si="0"/>
        <v>19.073486328125</v>
      </c>
      <c r="L4">
        <f t="shared" si="1"/>
        <v>37.0025634765625</v>
      </c>
      <c r="N4" s="1">
        <f t="shared" si="2"/>
        <v>37</v>
      </c>
      <c r="O4" s="1"/>
      <c r="P4">
        <f t="shared" si="3"/>
        <v>148</v>
      </c>
      <c r="R4">
        <f>SUM(L4:L5)</f>
        <v>43.659210205078125</v>
      </c>
      <c r="T4" t="str">
        <f t="shared" si="4"/>
        <v>R1_13_1</v>
      </c>
      <c r="U4" s="9">
        <f t="shared" si="5"/>
        <v>148</v>
      </c>
      <c r="V4">
        <f t="shared" si="7"/>
        <v>-148</v>
      </c>
      <c r="W4" s="1">
        <f t="shared" si="6"/>
        <v>37</v>
      </c>
      <c r="X4" s="1">
        <f t="shared" si="8"/>
        <v>-37</v>
      </c>
    </row>
    <row r="5" spans="1:43">
      <c r="A5" t="s">
        <v>348</v>
      </c>
      <c r="B5" s="20" t="s">
        <v>12</v>
      </c>
      <c r="C5">
        <v>698</v>
      </c>
      <c r="D5" s="12">
        <v>1</v>
      </c>
      <c r="E5" s="12" t="s">
        <v>12</v>
      </c>
      <c r="F5" s="6">
        <v>28.6102294921875</v>
      </c>
      <c r="H5">
        <f>D5/SUM(D4:D5)</f>
        <v>0.33333333333333331</v>
      </c>
      <c r="J5">
        <f t="shared" si="0"/>
        <v>9.5367431640625</v>
      </c>
      <c r="L5">
        <f t="shared" si="1"/>
        <v>6.656646728515625</v>
      </c>
      <c r="N5" s="1">
        <f t="shared" si="2"/>
        <v>6</v>
      </c>
      <c r="O5" s="1"/>
      <c r="P5">
        <f t="shared" si="3"/>
        <v>24</v>
      </c>
      <c r="T5" t="str">
        <f t="shared" si="4"/>
        <v>R1_13_2</v>
      </c>
      <c r="U5" s="9">
        <f t="shared" si="5"/>
        <v>24</v>
      </c>
      <c r="V5">
        <f t="shared" si="7"/>
        <v>-24</v>
      </c>
      <c r="W5" s="1">
        <f t="shared" si="6"/>
        <v>6</v>
      </c>
      <c r="X5" s="1">
        <f t="shared" si="8"/>
        <v>-6</v>
      </c>
      <c r="Y5" s="6"/>
    </row>
    <row r="6" spans="1:43">
      <c r="A6" t="s">
        <v>349</v>
      </c>
      <c r="B6" s="20" t="s">
        <v>12</v>
      </c>
      <c r="C6">
        <v>719</v>
      </c>
      <c r="D6" s="12">
        <v>2</v>
      </c>
      <c r="E6" s="12" t="s">
        <v>12</v>
      </c>
      <c r="F6" s="6">
        <v>57.220458984375</v>
      </c>
      <c r="H6">
        <f>D6/SUM(D6:D7)</f>
        <v>0.66666666666666663</v>
      </c>
      <c r="J6">
        <f t="shared" si="0"/>
        <v>38.14697265625</v>
      </c>
      <c r="L6">
        <f t="shared" si="1"/>
        <v>27.42767333984375</v>
      </c>
      <c r="N6" s="1">
        <f t="shared" si="2"/>
        <v>27</v>
      </c>
      <c r="O6" s="1"/>
      <c r="P6">
        <f t="shared" si="3"/>
        <v>108</v>
      </c>
      <c r="R6">
        <f>SUM(L6:L7)</f>
        <v>35.6292724609375</v>
      </c>
      <c r="T6" t="str">
        <f t="shared" si="4"/>
        <v>R1_101_1</v>
      </c>
      <c r="U6" s="9">
        <f t="shared" si="5"/>
        <v>108</v>
      </c>
      <c r="V6">
        <f t="shared" si="7"/>
        <v>-108</v>
      </c>
      <c r="W6" s="1">
        <f t="shared" si="6"/>
        <v>27</v>
      </c>
      <c r="X6" s="1">
        <f t="shared" si="8"/>
        <v>-27</v>
      </c>
      <c r="Y6" s="6"/>
      <c r="Z6" s="3"/>
      <c r="AB6" s="3"/>
      <c r="AH6" s="9"/>
    </row>
    <row r="7" spans="1:43">
      <c r="A7" t="s">
        <v>350</v>
      </c>
      <c r="B7" s="20" t="s">
        <v>12</v>
      </c>
      <c r="C7">
        <v>430</v>
      </c>
      <c r="D7" s="12">
        <v>1</v>
      </c>
      <c r="E7" s="12" t="s">
        <v>12</v>
      </c>
      <c r="F7" s="6">
        <v>57.220458984375</v>
      </c>
      <c r="H7">
        <f>D7/SUM(D6:D7)</f>
        <v>0.33333333333333331</v>
      </c>
      <c r="J7">
        <f t="shared" si="0"/>
        <v>19.073486328125</v>
      </c>
      <c r="L7">
        <f t="shared" si="1"/>
        <v>8.20159912109375</v>
      </c>
      <c r="N7" s="1">
        <f t="shared" si="2"/>
        <v>8</v>
      </c>
      <c r="O7" s="1"/>
      <c r="P7">
        <f t="shared" si="3"/>
        <v>32</v>
      </c>
      <c r="T7" t="str">
        <f t="shared" si="4"/>
        <v>R1_101_2</v>
      </c>
      <c r="U7" s="9">
        <f t="shared" si="5"/>
        <v>32</v>
      </c>
      <c r="V7">
        <f t="shared" si="7"/>
        <v>-32</v>
      </c>
      <c r="W7" s="1">
        <f t="shared" si="6"/>
        <v>8</v>
      </c>
      <c r="X7" s="1">
        <f t="shared" si="8"/>
        <v>-8</v>
      </c>
      <c r="Y7" s="6"/>
      <c r="AD7" s="3"/>
      <c r="AH7" s="9"/>
    </row>
    <row r="8" spans="1:43">
      <c r="A8" t="s">
        <v>351</v>
      </c>
      <c r="B8" s="20" t="s">
        <v>12</v>
      </c>
      <c r="C8">
        <v>2361</v>
      </c>
      <c r="D8" s="12">
        <v>2</v>
      </c>
      <c r="E8" s="12" t="s">
        <v>12</v>
      </c>
      <c r="F8" s="6">
        <v>57.220458984375</v>
      </c>
      <c r="H8">
        <f>D8/SUM(D8:D9)</f>
        <v>0.66666666666666663</v>
      </c>
      <c r="J8">
        <f t="shared" si="0"/>
        <v>38.14697265625</v>
      </c>
      <c r="L8">
        <f t="shared" si="1"/>
        <v>90.065002441406264</v>
      </c>
      <c r="N8" s="1">
        <f t="shared" si="2"/>
        <v>90</v>
      </c>
      <c r="O8" s="1"/>
      <c r="P8">
        <f t="shared" si="3"/>
        <v>360</v>
      </c>
      <c r="R8">
        <f>SUM(L8:L9)</f>
        <v>109.55810546875001</v>
      </c>
      <c r="T8" t="str">
        <f t="shared" si="4"/>
        <v>R1_33_1</v>
      </c>
      <c r="U8" s="9">
        <f t="shared" si="5"/>
        <v>360</v>
      </c>
      <c r="V8">
        <f t="shared" si="7"/>
        <v>-360</v>
      </c>
      <c r="W8" s="1">
        <f t="shared" si="6"/>
        <v>90</v>
      </c>
      <c r="X8" s="1">
        <f t="shared" si="8"/>
        <v>-90</v>
      </c>
      <c r="Z8" s="25"/>
      <c r="AC8" s="25"/>
      <c r="AF8" s="3"/>
      <c r="AG8" s="3"/>
    </row>
    <row r="9" spans="1:43">
      <c r="A9" t="s">
        <v>352</v>
      </c>
      <c r="B9" s="20" t="s">
        <v>12</v>
      </c>
      <c r="C9">
        <v>1022</v>
      </c>
      <c r="D9" s="12">
        <v>1</v>
      </c>
      <c r="E9" s="12" t="s">
        <v>12</v>
      </c>
      <c r="F9" s="6">
        <v>57.220458984375</v>
      </c>
      <c r="H9">
        <f>D9/SUM(D8:D9)</f>
        <v>0.33333333333333331</v>
      </c>
      <c r="J9">
        <f t="shared" si="0"/>
        <v>19.073486328125</v>
      </c>
      <c r="L9">
        <f t="shared" si="1"/>
        <v>19.49310302734375</v>
      </c>
      <c r="N9" s="1">
        <f t="shared" si="2"/>
        <v>19</v>
      </c>
      <c r="O9" s="1"/>
      <c r="P9">
        <f t="shared" si="3"/>
        <v>76</v>
      </c>
      <c r="T9" t="str">
        <f t="shared" si="4"/>
        <v>R1_33_2</v>
      </c>
      <c r="U9" s="9">
        <f t="shared" si="5"/>
        <v>76</v>
      </c>
      <c r="V9">
        <f t="shared" si="7"/>
        <v>-76</v>
      </c>
      <c r="W9" s="1">
        <f t="shared" si="6"/>
        <v>19</v>
      </c>
      <c r="X9" s="1">
        <f t="shared" si="8"/>
        <v>-19</v>
      </c>
      <c r="Y9" s="6"/>
      <c r="Z9" s="25"/>
      <c r="AC9" s="25"/>
    </row>
    <row r="10" spans="1:43">
      <c r="A10" t="s">
        <v>353</v>
      </c>
      <c r="B10" s="20" t="s">
        <v>12</v>
      </c>
      <c r="C10">
        <v>975</v>
      </c>
      <c r="D10" s="12">
        <v>2</v>
      </c>
      <c r="E10" s="12" t="s">
        <v>12</v>
      </c>
      <c r="F10" s="6">
        <v>57.220458984375</v>
      </c>
      <c r="H10">
        <f>D10/SUM(D10:D11)</f>
        <v>0.66666666666666663</v>
      </c>
      <c r="J10">
        <f t="shared" si="0"/>
        <v>38.14697265625</v>
      </c>
      <c r="L10">
        <f t="shared" si="1"/>
        <v>37.19329833984375</v>
      </c>
      <c r="N10" s="1">
        <f t="shared" si="2"/>
        <v>37</v>
      </c>
      <c r="O10" s="1"/>
      <c r="P10">
        <f t="shared" si="3"/>
        <v>148</v>
      </c>
      <c r="R10">
        <f>SUM(L10:L11)</f>
        <v>48.71368408203125</v>
      </c>
      <c r="T10" t="str">
        <f t="shared" si="4"/>
        <v>R1_42_1</v>
      </c>
      <c r="U10" s="9">
        <f t="shared" si="5"/>
        <v>148</v>
      </c>
      <c r="V10">
        <f t="shared" si="7"/>
        <v>-148</v>
      </c>
      <c r="W10" s="1">
        <f t="shared" si="6"/>
        <v>37</v>
      </c>
      <c r="X10" s="1">
        <f t="shared" si="8"/>
        <v>-37</v>
      </c>
      <c r="Z10" s="25"/>
      <c r="AC10" s="25"/>
      <c r="AH10" s="3"/>
    </row>
    <row r="11" spans="1:43">
      <c r="A11" t="s">
        <v>354</v>
      </c>
      <c r="B11" s="20" t="s">
        <v>12</v>
      </c>
      <c r="C11">
        <v>604</v>
      </c>
      <c r="D11" s="12">
        <v>1</v>
      </c>
      <c r="E11" s="12" t="s">
        <v>12</v>
      </c>
      <c r="F11" s="6">
        <v>57.220458984375</v>
      </c>
      <c r="H11">
        <f>D11/SUM(D10:D11)</f>
        <v>0.33333333333333331</v>
      </c>
      <c r="J11">
        <f t="shared" si="0"/>
        <v>19.073486328125</v>
      </c>
      <c r="L11">
        <f t="shared" si="1"/>
        <v>11.5203857421875</v>
      </c>
      <c r="N11" s="1">
        <f t="shared" si="2"/>
        <v>11</v>
      </c>
      <c r="O11" s="1"/>
      <c r="P11">
        <f t="shared" si="3"/>
        <v>44</v>
      </c>
      <c r="T11" t="str">
        <f t="shared" si="4"/>
        <v>R1_42_2</v>
      </c>
      <c r="U11" s="9">
        <f t="shared" si="5"/>
        <v>44</v>
      </c>
      <c r="V11">
        <f t="shared" si="7"/>
        <v>-44</v>
      </c>
      <c r="W11" s="1">
        <f t="shared" si="6"/>
        <v>11</v>
      </c>
      <c r="X11" s="1">
        <f t="shared" si="8"/>
        <v>-11</v>
      </c>
      <c r="Y11" s="6"/>
      <c r="AC11" s="25"/>
      <c r="AI11" s="9"/>
    </row>
    <row r="12" spans="1:43">
      <c r="A12" t="s">
        <v>355</v>
      </c>
      <c r="B12" s="20" t="s">
        <v>12</v>
      </c>
      <c r="C12">
        <v>1118</v>
      </c>
      <c r="D12" s="12">
        <v>2</v>
      </c>
      <c r="E12" s="12" t="s">
        <v>12</v>
      </c>
      <c r="F12" s="6">
        <v>114.44091796875</v>
      </c>
      <c r="H12">
        <f>D12/SUM(D12:D13)</f>
        <v>0.66666666666666663</v>
      </c>
      <c r="J12">
        <f t="shared" si="0"/>
        <v>76.2939453125</v>
      </c>
      <c r="L12">
        <f t="shared" si="1"/>
        <v>85.296630859375014</v>
      </c>
      <c r="N12" s="1">
        <f t="shared" si="2"/>
        <v>85</v>
      </c>
      <c r="O12" s="1"/>
      <c r="P12">
        <f t="shared" si="3"/>
        <v>340</v>
      </c>
      <c r="R12">
        <f>SUM(L12:L13)</f>
        <v>142.669677734375</v>
      </c>
      <c r="T12" t="str">
        <f t="shared" si="4"/>
        <v>R1_52_1</v>
      </c>
      <c r="U12" s="9">
        <f t="shared" si="5"/>
        <v>340</v>
      </c>
      <c r="V12">
        <f t="shared" si="7"/>
        <v>-340</v>
      </c>
      <c r="W12" s="1">
        <f t="shared" si="6"/>
        <v>85</v>
      </c>
      <c r="X12" s="1">
        <f t="shared" si="8"/>
        <v>-85</v>
      </c>
      <c r="AC12" s="25"/>
    </row>
    <row r="13" spans="1:43">
      <c r="A13" t="s">
        <v>356</v>
      </c>
      <c r="B13" s="20" t="s">
        <v>12</v>
      </c>
      <c r="C13">
        <v>1504</v>
      </c>
      <c r="D13" s="12">
        <v>1</v>
      </c>
      <c r="E13" s="12" t="s">
        <v>12</v>
      </c>
      <c r="F13" s="6">
        <v>114.44091796875</v>
      </c>
      <c r="H13">
        <f>D13/SUM(D12:D13)</f>
        <v>0.33333333333333331</v>
      </c>
      <c r="J13">
        <f t="shared" si="0"/>
        <v>38.14697265625</v>
      </c>
      <c r="L13">
        <f t="shared" si="1"/>
        <v>57.373046875</v>
      </c>
      <c r="N13" s="1">
        <f t="shared" si="2"/>
        <v>57</v>
      </c>
      <c r="O13" s="1"/>
      <c r="P13">
        <f t="shared" si="3"/>
        <v>228</v>
      </c>
      <c r="T13" t="str">
        <f t="shared" si="4"/>
        <v>R1_52_2</v>
      </c>
      <c r="U13" s="9">
        <f t="shared" si="5"/>
        <v>228</v>
      </c>
      <c r="V13">
        <f t="shared" si="7"/>
        <v>-228</v>
      </c>
      <c r="W13" s="1">
        <f t="shared" si="6"/>
        <v>57</v>
      </c>
      <c r="X13" s="1">
        <f t="shared" si="8"/>
        <v>-57</v>
      </c>
      <c r="Z13" s="25"/>
      <c r="AC13" s="25"/>
    </row>
    <row r="14" spans="1:43">
      <c r="A14" t="s">
        <v>357</v>
      </c>
      <c r="B14" s="20" t="s">
        <v>12</v>
      </c>
      <c r="C14">
        <v>955</v>
      </c>
      <c r="D14" s="12">
        <v>2</v>
      </c>
      <c r="E14" s="12" t="s">
        <v>12</v>
      </c>
      <c r="F14" s="6">
        <v>114.44091796875</v>
      </c>
      <c r="H14">
        <f>D14/SUM(D14:D15)</f>
        <v>0.66666666666666663</v>
      </c>
      <c r="J14">
        <f t="shared" si="0"/>
        <v>76.2939453125</v>
      </c>
      <c r="L14">
        <f t="shared" si="1"/>
        <v>72.8607177734375</v>
      </c>
      <c r="N14" s="1">
        <f t="shared" si="2"/>
        <v>72</v>
      </c>
      <c r="O14" s="1"/>
      <c r="P14">
        <f t="shared" si="3"/>
        <v>288</v>
      </c>
      <c r="R14">
        <f>SUM(L14:L15)</f>
        <v>96.77886962890625</v>
      </c>
      <c r="T14" t="str">
        <f t="shared" si="4"/>
        <v>R1_62_1</v>
      </c>
      <c r="U14" s="9">
        <f t="shared" si="5"/>
        <v>288</v>
      </c>
      <c r="V14">
        <f t="shared" si="7"/>
        <v>-288</v>
      </c>
      <c r="W14" s="1">
        <f t="shared" si="6"/>
        <v>72</v>
      </c>
      <c r="X14" s="1">
        <f t="shared" si="8"/>
        <v>-72</v>
      </c>
      <c r="Z14" s="25"/>
      <c r="AC14" s="25"/>
    </row>
    <row r="15" spans="1:43">
      <c r="A15" t="s">
        <v>358</v>
      </c>
      <c r="B15" s="20" t="s">
        <v>12</v>
      </c>
      <c r="C15">
        <v>627</v>
      </c>
      <c r="D15" s="12">
        <v>1</v>
      </c>
      <c r="E15" s="12" t="s">
        <v>12</v>
      </c>
      <c r="F15" s="6">
        <v>114.44091796875</v>
      </c>
      <c r="H15">
        <f>D15/SUM(D14:D15)</f>
        <v>0.33333333333333331</v>
      </c>
      <c r="J15">
        <f t="shared" si="0"/>
        <v>38.14697265625</v>
      </c>
      <c r="L15">
        <f t="shared" si="1"/>
        <v>23.91815185546875</v>
      </c>
      <c r="N15" s="1">
        <f t="shared" si="2"/>
        <v>23</v>
      </c>
      <c r="O15" s="1"/>
      <c r="P15">
        <f t="shared" si="3"/>
        <v>92</v>
      </c>
      <c r="T15" t="str">
        <f t="shared" si="4"/>
        <v>R1_62_2</v>
      </c>
      <c r="U15" s="9">
        <f t="shared" si="5"/>
        <v>92</v>
      </c>
      <c r="V15">
        <f t="shared" si="7"/>
        <v>-92</v>
      </c>
      <c r="W15" s="1">
        <f t="shared" si="6"/>
        <v>23</v>
      </c>
      <c r="X15" s="1">
        <f t="shared" si="8"/>
        <v>-23</v>
      </c>
      <c r="Z15" s="25"/>
      <c r="AC15" s="25"/>
    </row>
    <row r="16" spans="1:43">
      <c r="A16" t="s">
        <v>359</v>
      </c>
      <c r="B16" s="20" t="s">
        <v>12</v>
      </c>
      <c r="C16">
        <v>988</v>
      </c>
      <c r="D16" s="12">
        <v>2</v>
      </c>
      <c r="E16" s="12" t="s">
        <v>12</v>
      </c>
      <c r="F16" s="6">
        <v>114.44091796875</v>
      </c>
      <c r="H16">
        <f>D16/SUM(D16:D17)</f>
        <v>0.66666666666666663</v>
      </c>
      <c r="J16">
        <f t="shared" si="0"/>
        <v>76.2939453125</v>
      </c>
      <c r="L16">
        <f t="shared" si="1"/>
        <v>75.37841796875</v>
      </c>
      <c r="N16" s="1">
        <f t="shared" si="2"/>
        <v>75</v>
      </c>
      <c r="O16" s="1"/>
      <c r="P16">
        <f t="shared" si="3"/>
        <v>300</v>
      </c>
      <c r="R16">
        <f>SUM(L16:L17)</f>
        <v>122.18475341796875</v>
      </c>
      <c r="T16" t="str">
        <f t="shared" si="4"/>
        <v>R1_72_1</v>
      </c>
      <c r="U16" s="9">
        <f t="shared" si="5"/>
        <v>300</v>
      </c>
      <c r="V16">
        <f t="shared" si="7"/>
        <v>-300</v>
      </c>
      <c r="W16" s="1">
        <f t="shared" si="6"/>
        <v>75</v>
      </c>
      <c r="X16" s="1">
        <f t="shared" si="8"/>
        <v>-75</v>
      </c>
      <c r="Y16" s="6"/>
      <c r="Z16" s="25"/>
      <c r="AC16" s="25"/>
    </row>
    <row r="17" spans="1:36">
      <c r="A17" t="s">
        <v>360</v>
      </c>
      <c r="B17" s="20" t="s">
        <v>12</v>
      </c>
      <c r="C17">
        <v>1227</v>
      </c>
      <c r="D17" s="12">
        <v>1</v>
      </c>
      <c r="E17" s="12" t="s">
        <v>12</v>
      </c>
      <c r="F17" s="6">
        <v>114.44091796875</v>
      </c>
      <c r="H17">
        <f>D17/SUM(D16:D17)</f>
        <v>0.33333333333333331</v>
      </c>
      <c r="J17">
        <f t="shared" si="0"/>
        <v>38.14697265625</v>
      </c>
      <c r="L17">
        <f t="shared" si="1"/>
        <v>46.80633544921875</v>
      </c>
      <c r="N17" s="1">
        <f t="shared" si="2"/>
        <v>46</v>
      </c>
      <c r="O17" s="1"/>
      <c r="P17">
        <f t="shared" si="3"/>
        <v>184</v>
      </c>
      <c r="T17" t="str">
        <f t="shared" si="4"/>
        <v>R1_72_2</v>
      </c>
      <c r="U17" s="9">
        <f t="shared" si="5"/>
        <v>184</v>
      </c>
      <c r="V17">
        <f t="shared" si="7"/>
        <v>-184</v>
      </c>
      <c r="W17" s="1">
        <f t="shared" si="6"/>
        <v>46</v>
      </c>
      <c r="X17" s="1">
        <f t="shared" si="8"/>
        <v>-46</v>
      </c>
      <c r="Z17" s="25"/>
      <c r="AC17" s="25"/>
    </row>
    <row r="18" spans="1:36">
      <c r="A18" t="s">
        <v>361</v>
      </c>
      <c r="B18" s="20" t="s">
        <v>12</v>
      </c>
      <c r="C18">
        <v>1914</v>
      </c>
      <c r="D18" s="12">
        <v>2</v>
      </c>
      <c r="E18" s="12" t="s">
        <v>12</v>
      </c>
      <c r="F18" s="6">
        <v>228.8818359375</v>
      </c>
      <c r="H18">
        <f>D18/SUM(D18:D19)</f>
        <v>0.66666666666666663</v>
      </c>
      <c r="J18">
        <f t="shared" si="0"/>
        <v>152.587890625</v>
      </c>
      <c r="L18">
        <f t="shared" si="1"/>
        <v>292.05322265625</v>
      </c>
      <c r="N18" s="1">
        <f t="shared" si="2"/>
        <v>292</v>
      </c>
      <c r="O18" s="1"/>
      <c r="P18">
        <f t="shared" si="3"/>
        <v>1168</v>
      </c>
      <c r="R18">
        <f>SUM(L18:L19)</f>
        <v>510.6353759765625</v>
      </c>
      <c r="T18" t="str">
        <f t="shared" si="4"/>
        <v>R1_73_1</v>
      </c>
      <c r="U18" s="9">
        <f t="shared" si="5"/>
        <v>1168</v>
      </c>
      <c r="V18">
        <f t="shared" si="7"/>
        <v>-1168</v>
      </c>
      <c r="W18" s="1">
        <f t="shared" si="6"/>
        <v>292</v>
      </c>
      <c r="X18" s="1">
        <f t="shared" si="8"/>
        <v>-292</v>
      </c>
      <c r="Z18" s="25"/>
      <c r="AC18" s="25"/>
    </row>
    <row r="19" spans="1:36">
      <c r="A19" t="s">
        <v>362</v>
      </c>
      <c r="B19" s="20" t="s">
        <v>12</v>
      </c>
      <c r="C19">
        <v>2865</v>
      </c>
      <c r="D19" s="12">
        <v>1</v>
      </c>
      <c r="E19" s="12" t="s">
        <v>12</v>
      </c>
      <c r="F19" s="6">
        <v>228.8818359375</v>
      </c>
      <c r="H19">
        <f>D19/SUM(D18:D19)</f>
        <v>0.33333333333333331</v>
      </c>
      <c r="J19">
        <f t="shared" si="0"/>
        <v>76.2939453125</v>
      </c>
      <c r="L19">
        <f t="shared" si="1"/>
        <v>218.58215332031253</v>
      </c>
      <c r="N19" s="1">
        <f t="shared" si="2"/>
        <v>218</v>
      </c>
      <c r="O19" s="1"/>
      <c r="P19">
        <f t="shared" si="3"/>
        <v>872</v>
      </c>
      <c r="T19" t="str">
        <f t="shared" si="4"/>
        <v>R1_73_2</v>
      </c>
      <c r="U19" s="9">
        <f t="shared" si="5"/>
        <v>872</v>
      </c>
      <c r="V19">
        <f t="shared" si="7"/>
        <v>-872</v>
      </c>
      <c r="W19" s="1">
        <f t="shared" si="6"/>
        <v>218</v>
      </c>
      <c r="X19" s="1">
        <f t="shared" si="8"/>
        <v>-218</v>
      </c>
      <c r="Z19" s="25"/>
      <c r="AC19" s="25"/>
    </row>
    <row r="20" spans="1:36">
      <c r="A20" t="s">
        <v>363</v>
      </c>
      <c r="B20" s="20" t="s">
        <v>12</v>
      </c>
      <c r="C20">
        <v>1648</v>
      </c>
      <c r="D20" s="12">
        <v>2</v>
      </c>
      <c r="E20" s="12" t="s">
        <v>12</v>
      </c>
      <c r="F20" s="6">
        <v>228.8818359375</v>
      </c>
      <c r="H20">
        <f>D20/SUM(D20:D21)</f>
        <v>0.66666666666666663</v>
      </c>
      <c r="J20">
        <f t="shared" si="0"/>
        <v>152.587890625</v>
      </c>
      <c r="L20">
        <f t="shared" si="1"/>
        <v>251.46484375</v>
      </c>
      <c r="N20" s="1">
        <f t="shared" si="2"/>
        <v>251</v>
      </c>
      <c r="O20" s="1"/>
      <c r="P20">
        <f t="shared" si="3"/>
        <v>1004</v>
      </c>
      <c r="R20">
        <f>SUM(L20:L21)</f>
        <v>323.5626220703125</v>
      </c>
      <c r="T20" t="str">
        <f t="shared" si="4"/>
        <v>R1_83_1</v>
      </c>
      <c r="U20" s="9">
        <f t="shared" si="5"/>
        <v>1004</v>
      </c>
      <c r="V20">
        <f t="shared" si="7"/>
        <v>-1004</v>
      </c>
      <c r="W20" s="1">
        <f t="shared" si="6"/>
        <v>251</v>
      </c>
      <c r="X20" s="1">
        <f t="shared" si="8"/>
        <v>-251</v>
      </c>
      <c r="Y20" s="6"/>
      <c r="Z20" s="25"/>
      <c r="AC20" s="25"/>
    </row>
    <row r="21" spans="1:36">
      <c r="A21" t="s">
        <v>364</v>
      </c>
      <c r="B21" s="20" t="s">
        <v>12</v>
      </c>
      <c r="C21">
        <v>945</v>
      </c>
      <c r="D21" s="12">
        <v>1</v>
      </c>
      <c r="E21" s="12" t="s">
        <v>12</v>
      </c>
      <c r="F21" s="6">
        <v>228.8818359375</v>
      </c>
      <c r="H21">
        <f>D21/SUM(D20:D21)</f>
        <v>0.33333333333333331</v>
      </c>
      <c r="J21">
        <f t="shared" si="0"/>
        <v>76.2939453125</v>
      </c>
      <c r="L21">
        <f t="shared" si="1"/>
        <v>72.0977783203125</v>
      </c>
      <c r="N21" s="1">
        <f t="shared" si="2"/>
        <v>72</v>
      </c>
      <c r="O21" s="1"/>
      <c r="P21">
        <f t="shared" si="3"/>
        <v>288</v>
      </c>
      <c r="T21" t="str">
        <f t="shared" si="4"/>
        <v>R1_83_2</v>
      </c>
      <c r="U21" s="9">
        <f t="shared" si="5"/>
        <v>288</v>
      </c>
      <c r="V21">
        <f t="shared" si="7"/>
        <v>-288</v>
      </c>
      <c r="W21" s="1">
        <f t="shared" si="6"/>
        <v>72</v>
      </c>
      <c r="X21" s="1">
        <f t="shared" si="8"/>
        <v>-72</v>
      </c>
      <c r="Z21" s="25"/>
      <c r="AC21" s="25"/>
    </row>
    <row r="22" spans="1:36">
      <c r="A22" t="s">
        <v>113</v>
      </c>
      <c r="B22" s="20" t="s">
        <v>12</v>
      </c>
      <c r="C22">
        <v>794</v>
      </c>
      <c r="D22" s="12">
        <v>2</v>
      </c>
      <c r="E22" s="12" t="s">
        <v>12</v>
      </c>
      <c r="F22" s="6">
        <v>228.8818359375</v>
      </c>
      <c r="H22">
        <f>D22/SUM(D22:D23)</f>
        <v>0.66666666666666663</v>
      </c>
      <c r="J22">
        <f t="shared" si="0"/>
        <v>152.587890625</v>
      </c>
      <c r="L22">
        <f t="shared" si="1"/>
        <v>121.15478515625</v>
      </c>
      <c r="N22" s="1">
        <f t="shared" si="2"/>
        <v>121</v>
      </c>
      <c r="O22" s="1"/>
      <c r="P22">
        <f t="shared" si="3"/>
        <v>484</v>
      </c>
      <c r="R22">
        <f>SUM(L22:L23)</f>
        <v>200.8819580078125</v>
      </c>
      <c r="T22" t="str">
        <f t="shared" si="4"/>
        <v>R2_115_1</v>
      </c>
      <c r="U22" s="9">
        <f t="shared" si="5"/>
        <v>484</v>
      </c>
      <c r="V22">
        <f t="shared" si="7"/>
        <v>-484</v>
      </c>
      <c r="W22" s="1">
        <f t="shared" si="6"/>
        <v>121</v>
      </c>
      <c r="X22" s="1">
        <f t="shared" si="8"/>
        <v>-121</v>
      </c>
      <c r="Z22" s="25"/>
      <c r="AC22" s="25"/>
    </row>
    <row r="23" spans="1:36">
      <c r="A23" t="s">
        <v>114</v>
      </c>
      <c r="B23" s="20" t="s">
        <v>12</v>
      </c>
      <c r="C23">
        <v>1045</v>
      </c>
      <c r="D23" s="12">
        <v>1</v>
      </c>
      <c r="E23" s="12" t="s">
        <v>12</v>
      </c>
      <c r="F23" s="6">
        <v>228.8818359375</v>
      </c>
      <c r="H23">
        <f>D23/SUM(D22:D23)</f>
        <v>0.33333333333333331</v>
      </c>
      <c r="J23">
        <f t="shared" si="0"/>
        <v>76.2939453125</v>
      </c>
      <c r="L23">
        <f t="shared" si="1"/>
        <v>79.7271728515625</v>
      </c>
      <c r="N23" s="1">
        <f t="shared" si="2"/>
        <v>79</v>
      </c>
      <c r="O23" s="1"/>
      <c r="P23">
        <f t="shared" si="3"/>
        <v>316</v>
      </c>
      <c r="T23" t="str">
        <f t="shared" si="4"/>
        <v>R2_115_2</v>
      </c>
      <c r="U23" s="9">
        <f t="shared" si="5"/>
        <v>316</v>
      </c>
      <c r="V23">
        <f t="shared" si="7"/>
        <v>-316</v>
      </c>
      <c r="W23" s="1">
        <f t="shared" si="6"/>
        <v>79</v>
      </c>
      <c r="X23" s="1">
        <f t="shared" si="8"/>
        <v>-79</v>
      </c>
      <c r="Z23" s="25"/>
      <c r="AC23" s="25"/>
    </row>
    <row r="24" spans="1:36">
      <c r="A24" s="9" t="s">
        <v>41</v>
      </c>
      <c r="B24" s="20" t="s">
        <v>12</v>
      </c>
      <c r="C24">
        <v>1688</v>
      </c>
      <c r="D24" s="12">
        <v>2</v>
      </c>
      <c r="E24" s="12" t="s">
        <v>12</v>
      </c>
      <c r="F24" s="6">
        <v>457.763671875</v>
      </c>
      <c r="H24">
        <f>D24/SUM(D24:D25)</f>
        <v>0.66666666666666663</v>
      </c>
      <c r="J24">
        <f t="shared" si="0"/>
        <v>305.17578125</v>
      </c>
      <c r="L24">
        <f t="shared" si="1"/>
        <v>515.13671875</v>
      </c>
      <c r="N24" s="1">
        <f t="shared" si="2"/>
        <v>515</v>
      </c>
      <c r="O24" s="1"/>
      <c r="P24">
        <f t="shared" si="3"/>
        <v>2060</v>
      </c>
      <c r="R24">
        <f>SUM(L24:L25)</f>
        <v>1574.554443359375</v>
      </c>
      <c r="T24" t="str">
        <f t="shared" si="4"/>
        <v>R2_19_1</v>
      </c>
      <c r="U24" s="9">
        <f t="shared" si="5"/>
        <v>2060</v>
      </c>
      <c r="V24">
        <f t="shared" si="7"/>
        <v>-2060</v>
      </c>
      <c r="W24" s="1">
        <f t="shared" si="6"/>
        <v>515</v>
      </c>
      <c r="X24" s="1">
        <f t="shared" si="8"/>
        <v>-515</v>
      </c>
      <c r="Z24" s="25"/>
      <c r="AC24" s="25"/>
    </row>
    <row r="25" spans="1:36">
      <c r="A25" s="9" t="s">
        <v>42</v>
      </c>
      <c r="B25" s="20" t="s">
        <v>12</v>
      </c>
      <c r="C25">
        <v>6943</v>
      </c>
      <c r="D25" s="12">
        <v>1</v>
      </c>
      <c r="E25" s="12" t="s">
        <v>12</v>
      </c>
      <c r="F25" s="6">
        <v>457.763671875</v>
      </c>
      <c r="H25">
        <f>D25/SUM(D24:D25)</f>
        <v>0.33333333333333331</v>
      </c>
      <c r="J25">
        <f t="shared" si="0"/>
        <v>152.587890625</v>
      </c>
      <c r="L25">
        <f t="shared" si="1"/>
        <v>1059.417724609375</v>
      </c>
      <c r="N25" s="1">
        <f t="shared" si="2"/>
        <v>1059</v>
      </c>
      <c r="O25" s="1"/>
      <c r="P25">
        <f t="shared" si="3"/>
        <v>4236</v>
      </c>
      <c r="T25" t="str">
        <f t="shared" si="4"/>
        <v>R2_19_2</v>
      </c>
      <c r="U25" s="9">
        <f t="shared" si="5"/>
        <v>4236</v>
      </c>
      <c r="V25">
        <f t="shared" si="7"/>
        <v>-4236</v>
      </c>
      <c r="W25" s="1">
        <f t="shared" si="6"/>
        <v>1059</v>
      </c>
      <c r="X25" s="1">
        <f t="shared" si="8"/>
        <v>-1059</v>
      </c>
      <c r="Z25" s="25"/>
      <c r="AC25" s="25"/>
    </row>
    <row r="26" spans="1:36">
      <c r="A26" s="9" t="s">
        <v>43</v>
      </c>
      <c r="B26" s="20" t="s">
        <v>12</v>
      </c>
      <c r="C26">
        <v>1258</v>
      </c>
      <c r="D26" s="12">
        <v>2</v>
      </c>
      <c r="E26" s="12" t="s">
        <v>12</v>
      </c>
      <c r="F26" s="16">
        <v>457.763671875</v>
      </c>
      <c r="H26">
        <f>D26/SUM(D26:D27)</f>
        <v>0.66666666666666663</v>
      </c>
      <c r="J26">
        <f t="shared" si="0"/>
        <v>305.17578125</v>
      </c>
      <c r="L26">
        <f t="shared" si="1"/>
        <v>383.9111328125</v>
      </c>
      <c r="N26" s="1">
        <f t="shared" si="2"/>
        <v>383</v>
      </c>
      <c r="O26" s="1"/>
      <c r="P26">
        <f t="shared" si="3"/>
        <v>1532</v>
      </c>
      <c r="R26">
        <f>SUM(L26:L27)</f>
        <v>588.836669921875</v>
      </c>
      <c r="T26" t="str">
        <f t="shared" si="4"/>
        <v>R2_20_1</v>
      </c>
      <c r="U26" s="9">
        <f t="shared" si="5"/>
        <v>1532</v>
      </c>
      <c r="V26">
        <f t="shared" si="7"/>
        <v>-1532</v>
      </c>
      <c r="W26" s="1">
        <f t="shared" si="6"/>
        <v>383</v>
      </c>
      <c r="X26" s="1">
        <f t="shared" si="8"/>
        <v>-383</v>
      </c>
      <c r="Y26" s="6"/>
      <c r="Z26" s="25"/>
      <c r="AC26" s="25"/>
    </row>
    <row r="27" spans="1:36" s="9" customFormat="1">
      <c r="A27" s="9" t="s">
        <v>44</v>
      </c>
      <c r="B27" s="24" t="s">
        <v>12</v>
      </c>
      <c r="C27" s="9">
        <v>1343</v>
      </c>
      <c r="D27" s="23">
        <v>1</v>
      </c>
      <c r="E27" s="12" t="s">
        <v>12</v>
      </c>
      <c r="F27" s="9">
        <v>457.763671875</v>
      </c>
      <c r="G27"/>
      <c r="H27" s="9">
        <f>D27/SUM(D26:D27)</f>
        <v>0.33333333333333331</v>
      </c>
      <c r="J27">
        <f t="shared" si="0"/>
        <v>152.587890625</v>
      </c>
      <c r="K27"/>
      <c r="L27">
        <f t="shared" si="1"/>
        <v>204.925537109375</v>
      </c>
      <c r="N27" s="1">
        <f t="shared" si="2"/>
        <v>204</v>
      </c>
      <c r="O27" s="17"/>
      <c r="P27">
        <f t="shared" si="3"/>
        <v>816</v>
      </c>
      <c r="R27"/>
      <c r="T27" t="str">
        <f t="shared" si="4"/>
        <v>R2_20_2</v>
      </c>
      <c r="U27" s="9">
        <f t="shared" si="5"/>
        <v>816</v>
      </c>
      <c r="V27">
        <f t="shared" si="7"/>
        <v>-816</v>
      </c>
      <c r="W27" s="1">
        <f t="shared" si="6"/>
        <v>204</v>
      </c>
      <c r="X27" s="1">
        <f t="shared" si="8"/>
        <v>-204</v>
      </c>
      <c r="Z27" s="25"/>
      <c r="AA27"/>
      <c r="AB27"/>
      <c r="AC27" s="25"/>
      <c r="AD27"/>
      <c r="AE27"/>
      <c r="AF27"/>
      <c r="AG27"/>
      <c r="AI27"/>
      <c r="AJ27"/>
    </row>
    <row r="28" spans="1:36" s="9" customFormat="1">
      <c r="A28" s="9" t="s">
        <v>65</v>
      </c>
      <c r="B28" s="24" t="s">
        <v>12</v>
      </c>
      <c r="C28" s="9">
        <v>2182</v>
      </c>
      <c r="D28" s="23">
        <v>2</v>
      </c>
      <c r="E28" s="12" t="s">
        <v>12</v>
      </c>
      <c r="F28" s="16">
        <v>457.763671875</v>
      </c>
      <c r="G28"/>
      <c r="H28" s="9">
        <f>D28/SUM(D28:D29)</f>
        <v>0.66666666666666663</v>
      </c>
      <c r="J28">
        <f t="shared" si="0"/>
        <v>305.17578125</v>
      </c>
      <c r="K28"/>
      <c r="L28">
        <f t="shared" si="1"/>
        <v>665.8935546875</v>
      </c>
      <c r="N28" s="1">
        <f t="shared" si="2"/>
        <v>665</v>
      </c>
      <c r="O28" s="17"/>
      <c r="P28">
        <f t="shared" si="3"/>
        <v>2660</v>
      </c>
      <c r="R28">
        <f>SUM(L28:L29)</f>
        <v>759.8876953125</v>
      </c>
      <c r="T28" t="str">
        <f t="shared" si="4"/>
        <v>R2_41_1</v>
      </c>
      <c r="U28" s="9">
        <f t="shared" si="5"/>
        <v>2660</v>
      </c>
      <c r="V28">
        <f t="shared" si="7"/>
        <v>-2660</v>
      </c>
      <c r="W28" s="1">
        <f t="shared" si="6"/>
        <v>665</v>
      </c>
      <c r="X28" s="1">
        <f t="shared" si="8"/>
        <v>-665</v>
      </c>
      <c r="Z28" s="25"/>
      <c r="AA28"/>
      <c r="AB28"/>
      <c r="AC28" s="25"/>
      <c r="AD28"/>
      <c r="AE28"/>
      <c r="AF28"/>
      <c r="AG28"/>
      <c r="AI28"/>
      <c r="AJ28"/>
    </row>
    <row r="29" spans="1:36" s="9" customFormat="1">
      <c r="A29" s="9" t="s">
        <v>66</v>
      </c>
      <c r="B29" s="24" t="s">
        <v>12</v>
      </c>
      <c r="C29" s="9">
        <v>616</v>
      </c>
      <c r="D29" s="23">
        <v>1</v>
      </c>
      <c r="E29" s="12" t="s">
        <v>12</v>
      </c>
      <c r="F29" s="9">
        <v>457.763671875</v>
      </c>
      <c r="G29"/>
      <c r="H29" s="9">
        <f>D29/SUM(D28:D29)</f>
        <v>0.33333333333333331</v>
      </c>
      <c r="J29">
        <f t="shared" si="0"/>
        <v>152.587890625</v>
      </c>
      <c r="K29"/>
      <c r="L29">
        <f t="shared" si="1"/>
        <v>93.994140625</v>
      </c>
      <c r="N29" s="1">
        <f t="shared" si="2"/>
        <v>93</v>
      </c>
      <c r="O29" s="17"/>
      <c r="P29">
        <f t="shared" si="3"/>
        <v>372</v>
      </c>
      <c r="R29"/>
      <c r="T29" t="str">
        <f t="shared" si="4"/>
        <v>R2_41_2</v>
      </c>
      <c r="U29" s="9">
        <f t="shared" si="5"/>
        <v>372</v>
      </c>
      <c r="V29">
        <f t="shared" si="7"/>
        <v>-372</v>
      </c>
      <c r="W29" s="1">
        <f t="shared" si="6"/>
        <v>93</v>
      </c>
      <c r="X29" s="1">
        <f t="shared" si="8"/>
        <v>-93</v>
      </c>
      <c r="Z29" s="25"/>
      <c r="AA29"/>
      <c r="AB29"/>
      <c r="AC29" s="25"/>
      <c r="AD29"/>
      <c r="AE29" s="3"/>
      <c r="AF29"/>
      <c r="AG29"/>
      <c r="AI29"/>
    </row>
    <row r="30" spans="1:36" s="9" customFormat="1">
      <c r="A30" s="9" t="s">
        <v>77</v>
      </c>
      <c r="B30" s="24" t="s">
        <v>12</v>
      </c>
      <c r="C30" s="9">
        <v>3894</v>
      </c>
      <c r="D30" s="23">
        <v>2</v>
      </c>
      <c r="E30" s="12" t="s">
        <v>12</v>
      </c>
      <c r="F30" s="16">
        <v>915.52734375</v>
      </c>
      <c r="G30"/>
      <c r="H30" s="9">
        <f>D30/SUM(D30:D31)</f>
        <v>0.66666666666666663</v>
      </c>
      <c r="J30">
        <f t="shared" si="0"/>
        <v>610.3515625</v>
      </c>
      <c r="K30"/>
      <c r="L30">
        <f t="shared" si="1"/>
        <v>2376.708984375</v>
      </c>
      <c r="N30" s="1">
        <f t="shared" si="2"/>
        <v>2376</v>
      </c>
      <c r="O30" s="17"/>
      <c r="P30">
        <f t="shared" si="3"/>
        <v>9504</v>
      </c>
      <c r="R30">
        <f>SUM(L30:L31)</f>
        <v>2743.22509765625</v>
      </c>
      <c r="T30" t="str">
        <f t="shared" si="4"/>
        <v>R2_47_1</v>
      </c>
      <c r="U30" s="9">
        <f t="shared" si="5"/>
        <v>9504</v>
      </c>
      <c r="V30">
        <f t="shared" si="7"/>
        <v>-9504</v>
      </c>
      <c r="W30" s="1">
        <f t="shared" si="6"/>
        <v>2376</v>
      </c>
      <c r="X30" s="1">
        <f t="shared" si="8"/>
        <v>-2376</v>
      </c>
      <c r="Z30" s="25"/>
      <c r="AA30"/>
      <c r="AB30"/>
      <c r="AC30" s="25"/>
      <c r="AD30"/>
      <c r="AE30"/>
      <c r="AF30"/>
      <c r="AG30"/>
      <c r="AH30"/>
      <c r="AI30"/>
    </row>
    <row r="31" spans="1:36" s="9" customFormat="1">
      <c r="A31" s="9" t="s">
        <v>78</v>
      </c>
      <c r="B31" s="24" t="s">
        <v>12</v>
      </c>
      <c r="C31" s="9">
        <v>1201</v>
      </c>
      <c r="D31" s="23">
        <v>1</v>
      </c>
      <c r="E31" s="12" t="s">
        <v>12</v>
      </c>
      <c r="F31" s="9">
        <v>915.52734375</v>
      </c>
      <c r="G31"/>
      <c r="H31" s="9">
        <f>D31/SUM(D30:D31)</f>
        <v>0.33333333333333331</v>
      </c>
      <c r="J31">
        <f t="shared" si="0"/>
        <v>305.17578125</v>
      </c>
      <c r="K31"/>
      <c r="L31">
        <f t="shared" si="1"/>
        <v>366.51611328125</v>
      </c>
      <c r="N31" s="1">
        <f t="shared" si="2"/>
        <v>366</v>
      </c>
      <c r="O31" s="17"/>
      <c r="P31">
        <f t="shared" si="3"/>
        <v>1464</v>
      </c>
      <c r="R31"/>
      <c r="T31" t="str">
        <f t="shared" si="4"/>
        <v>R2_47_2</v>
      </c>
      <c r="U31" s="9">
        <f t="shared" si="5"/>
        <v>1464</v>
      </c>
      <c r="V31">
        <f t="shared" si="7"/>
        <v>-1464</v>
      </c>
      <c r="W31" s="1">
        <f t="shared" si="6"/>
        <v>366</v>
      </c>
      <c r="X31" s="1">
        <f t="shared" si="8"/>
        <v>-366</v>
      </c>
      <c r="Z31" s="25"/>
      <c r="AA31"/>
      <c r="AB31"/>
      <c r="AC31" s="25"/>
      <c r="AD31"/>
      <c r="AE31"/>
      <c r="AG31"/>
      <c r="AI31"/>
    </row>
    <row r="32" spans="1:36">
      <c r="A32" t="s">
        <v>82</v>
      </c>
      <c r="B32" s="20" t="s">
        <v>12</v>
      </c>
      <c r="C32">
        <v>2993</v>
      </c>
      <c r="D32" s="12">
        <v>2</v>
      </c>
      <c r="E32" s="12" t="s">
        <v>12</v>
      </c>
      <c r="F32" s="16">
        <v>915.52734375</v>
      </c>
      <c r="H32">
        <f>D32/SUM(D32:D33)</f>
        <v>0.66666666666666663</v>
      </c>
      <c r="J32">
        <f t="shared" si="0"/>
        <v>610.3515625</v>
      </c>
      <c r="L32">
        <f t="shared" si="1"/>
        <v>1826.7822265625</v>
      </c>
      <c r="N32" s="1">
        <f t="shared" si="2"/>
        <v>1826</v>
      </c>
      <c r="O32" s="1"/>
      <c r="P32">
        <f t="shared" si="3"/>
        <v>7304</v>
      </c>
      <c r="R32">
        <f>SUM(L32:L33)</f>
        <v>2291.56494140625</v>
      </c>
      <c r="T32" t="str">
        <f t="shared" si="4"/>
        <v>R2_54_1</v>
      </c>
      <c r="U32" s="9">
        <f t="shared" si="5"/>
        <v>7304</v>
      </c>
      <c r="V32">
        <f t="shared" si="7"/>
        <v>-7304</v>
      </c>
      <c r="W32" s="1">
        <f t="shared" si="6"/>
        <v>1826</v>
      </c>
      <c r="X32" s="1">
        <f t="shared" si="8"/>
        <v>-1826</v>
      </c>
      <c r="Z32" s="25"/>
      <c r="AC32" s="25"/>
    </row>
    <row r="33" spans="1:35">
      <c r="A33" t="s">
        <v>83</v>
      </c>
      <c r="B33" s="20" t="s">
        <v>12</v>
      </c>
      <c r="C33">
        <v>1523</v>
      </c>
      <c r="D33" s="12">
        <v>1</v>
      </c>
      <c r="E33" s="12" t="s">
        <v>12</v>
      </c>
      <c r="F33" s="6">
        <v>915.52734375</v>
      </c>
      <c r="H33">
        <f>D33/SUM(D32:D33)</f>
        <v>0.33333333333333331</v>
      </c>
      <c r="J33">
        <f t="shared" si="0"/>
        <v>305.17578125</v>
      </c>
      <c r="L33">
        <f t="shared" si="1"/>
        <v>464.78271484375</v>
      </c>
      <c r="N33" s="1">
        <f t="shared" si="2"/>
        <v>464</v>
      </c>
      <c r="O33" s="1"/>
      <c r="P33">
        <f t="shared" si="3"/>
        <v>1856</v>
      </c>
      <c r="T33" t="str">
        <f t="shared" si="4"/>
        <v>R2_54_2</v>
      </c>
      <c r="U33" s="9">
        <f t="shared" si="5"/>
        <v>1856</v>
      </c>
      <c r="V33">
        <f t="shared" si="7"/>
        <v>-1856</v>
      </c>
      <c r="W33" s="1">
        <f t="shared" si="6"/>
        <v>464</v>
      </c>
      <c r="X33" s="1">
        <f t="shared" si="8"/>
        <v>-464</v>
      </c>
      <c r="AC33" s="25"/>
    </row>
    <row r="34" spans="1:35">
      <c r="A34" t="s">
        <v>365</v>
      </c>
      <c r="B34" s="20" t="s">
        <v>406</v>
      </c>
      <c r="C34">
        <v>1310</v>
      </c>
      <c r="D34" s="12">
        <v>1</v>
      </c>
      <c r="E34" s="12" t="s">
        <v>14</v>
      </c>
      <c r="F34" s="6">
        <v>457.763671875</v>
      </c>
      <c r="H34">
        <f>D34/SUM(D34:D35)</f>
        <v>5.8823529411764705E-2</v>
      </c>
      <c r="J34">
        <f t="shared" ref="J34:J65" si="9">H34*F34</f>
        <v>26.927274816176471</v>
      </c>
      <c r="L34">
        <f t="shared" ref="L34:L65" si="10">J34*(C34/1000)</f>
        <v>35.274730009191181</v>
      </c>
      <c r="N34" s="1">
        <f t="shared" si="2"/>
        <v>35</v>
      </c>
      <c r="O34" s="1"/>
      <c r="P34">
        <f t="shared" si="3"/>
        <v>140</v>
      </c>
      <c r="R34">
        <f>SUM(L34:L35)</f>
        <v>716.85791015625011</v>
      </c>
      <c r="T34" t="str">
        <f t="shared" ref="T34:T65" si="11">A34</f>
        <v>R1_12_1</v>
      </c>
      <c r="U34" s="9">
        <f t="shared" si="5"/>
        <v>140</v>
      </c>
      <c r="V34">
        <f t="shared" si="7"/>
        <v>-140</v>
      </c>
      <c r="W34" s="1">
        <f t="shared" si="6"/>
        <v>35</v>
      </c>
      <c r="X34" s="1">
        <f t="shared" si="8"/>
        <v>-35</v>
      </c>
      <c r="Y34" s="6"/>
      <c r="AC34" s="25"/>
    </row>
    <row r="35" spans="1:35">
      <c r="A35" t="s">
        <v>366</v>
      </c>
      <c r="B35" s="20" t="s">
        <v>406</v>
      </c>
      <c r="C35">
        <v>1582</v>
      </c>
      <c r="D35" s="22">
        <v>16</v>
      </c>
      <c r="E35" s="12" t="s">
        <v>14</v>
      </c>
      <c r="F35" s="6">
        <v>457.763671875</v>
      </c>
      <c r="H35">
        <f>D35/SUM(D34:D35)</f>
        <v>0.94117647058823528</v>
      </c>
      <c r="J35">
        <f t="shared" si="9"/>
        <v>430.83639705882354</v>
      </c>
      <c r="L35">
        <f t="shared" si="10"/>
        <v>681.5831801470589</v>
      </c>
      <c r="N35" s="1">
        <f t="shared" si="2"/>
        <v>681</v>
      </c>
      <c r="O35" s="1"/>
      <c r="P35">
        <f t="shared" si="3"/>
        <v>2724</v>
      </c>
      <c r="T35" t="str">
        <f t="shared" si="11"/>
        <v>R1_12_2</v>
      </c>
      <c r="U35" s="9">
        <f t="shared" si="5"/>
        <v>2724</v>
      </c>
      <c r="V35">
        <f t="shared" si="7"/>
        <v>-2724</v>
      </c>
      <c r="W35" s="1">
        <f t="shared" si="6"/>
        <v>681</v>
      </c>
      <c r="X35" s="1">
        <f t="shared" si="8"/>
        <v>-681</v>
      </c>
      <c r="AC35" s="25"/>
    </row>
    <row r="36" spans="1:35">
      <c r="A36" t="s">
        <v>367</v>
      </c>
      <c r="B36" s="20" t="s">
        <v>406</v>
      </c>
      <c r="C36">
        <v>1490</v>
      </c>
      <c r="D36" s="22">
        <v>1</v>
      </c>
      <c r="E36" s="12" t="s">
        <v>14</v>
      </c>
      <c r="F36" s="6">
        <v>915.52734375</v>
      </c>
      <c r="H36">
        <f>D36/SUM(D36:D37)</f>
        <v>5.8823529411764705E-2</v>
      </c>
      <c r="J36">
        <f t="shared" si="9"/>
        <v>53.854549632352942</v>
      </c>
      <c r="L36">
        <f t="shared" si="10"/>
        <v>80.243278952205884</v>
      </c>
      <c r="N36" s="1">
        <f t="shared" si="2"/>
        <v>80</v>
      </c>
      <c r="O36" s="1"/>
      <c r="P36">
        <f t="shared" si="3"/>
        <v>320</v>
      </c>
      <c r="R36">
        <f>SUM(L36:L37)</f>
        <v>1253.8416245404412</v>
      </c>
      <c r="T36" t="str">
        <f t="shared" si="11"/>
        <v>R1_102_1</v>
      </c>
      <c r="U36" s="9">
        <f t="shared" si="5"/>
        <v>320</v>
      </c>
      <c r="V36">
        <f t="shared" si="7"/>
        <v>-320</v>
      </c>
      <c r="W36" s="1">
        <f t="shared" si="6"/>
        <v>80</v>
      </c>
      <c r="X36" s="1">
        <f t="shared" si="8"/>
        <v>-80</v>
      </c>
      <c r="Y36" s="6"/>
      <c r="AC36" s="25"/>
    </row>
    <row r="37" spans="1:35">
      <c r="A37" t="s">
        <v>368</v>
      </c>
      <c r="B37" s="20" t="s">
        <v>406</v>
      </c>
      <c r="C37">
        <v>1362</v>
      </c>
      <c r="D37" s="12">
        <v>16</v>
      </c>
      <c r="E37" s="12" t="s">
        <v>14</v>
      </c>
      <c r="F37" s="6">
        <v>915.52734375</v>
      </c>
      <c r="H37">
        <f>D37/SUM(D36:D37)</f>
        <v>0.94117647058823528</v>
      </c>
      <c r="J37">
        <f t="shared" si="9"/>
        <v>861.67279411764707</v>
      </c>
      <c r="L37">
        <f t="shared" si="10"/>
        <v>1173.5983455882354</v>
      </c>
      <c r="N37" s="1">
        <f t="shared" si="2"/>
        <v>1173</v>
      </c>
      <c r="O37" s="1"/>
      <c r="P37">
        <f t="shared" si="3"/>
        <v>4692</v>
      </c>
      <c r="T37" t="str">
        <f t="shared" si="11"/>
        <v>R1_102_2</v>
      </c>
      <c r="U37" s="9">
        <f t="shared" si="5"/>
        <v>4692</v>
      </c>
      <c r="V37">
        <f t="shared" si="7"/>
        <v>-4692</v>
      </c>
      <c r="W37" s="1">
        <f t="shared" si="6"/>
        <v>1173</v>
      </c>
      <c r="X37" s="1">
        <f t="shared" si="8"/>
        <v>-1173</v>
      </c>
      <c r="AC37" s="25"/>
    </row>
    <row r="38" spans="1:35">
      <c r="A38" t="s">
        <v>369</v>
      </c>
      <c r="B38" s="20" t="s">
        <v>406</v>
      </c>
      <c r="C38">
        <v>1689</v>
      </c>
      <c r="D38" s="12">
        <v>1</v>
      </c>
      <c r="E38" s="12" t="s">
        <v>14</v>
      </c>
      <c r="F38" s="6">
        <v>915.52734375</v>
      </c>
      <c r="H38">
        <f>D38/SUM(D38:D39)</f>
        <v>5.8823529411764705E-2</v>
      </c>
      <c r="J38">
        <f t="shared" si="9"/>
        <v>53.854549632352942</v>
      </c>
      <c r="L38">
        <f t="shared" si="10"/>
        <v>90.960334329044116</v>
      </c>
      <c r="N38" s="1">
        <f t="shared" si="2"/>
        <v>90</v>
      </c>
      <c r="O38" s="1"/>
      <c r="P38">
        <f t="shared" si="3"/>
        <v>360</v>
      </c>
      <c r="R38">
        <f>SUM(L38:L39)</f>
        <v>1109.4575769761029</v>
      </c>
      <c r="T38" t="str">
        <f t="shared" si="11"/>
        <v>R1_23_1</v>
      </c>
      <c r="U38" s="9">
        <f t="shared" si="5"/>
        <v>360</v>
      </c>
      <c r="V38">
        <f t="shared" si="7"/>
        <v>-360</v>
      </c>
      <c r="W38" s="1">
        <f t="shared" si="6"/>
        <v>90</v>
      </c>
      <c r="X38" s="1">
        <f t="shared" si="8"/>
        <v>-90</v>
      </c>
      <c r="AC38" s="25"/>
    </row>
    <row r="39" spans="1:35">
      <c r="A39" t="s">
        <v>370</v>
      </c>
      <c r="B39" s="20" t="s">
        <v>406</v>
      </c>
      <c r="C39">
        <v>1182</v>
      </c>
      <c r="D39" s="12">
        <v>16</v>
      </c>
      <c r="E39" s="12" t="s">
        <v>14</v>
      </c>
      <c r="F39" s="6">
        <v>915.52734375</v>
      </c>
      <c r="H39">
        <f>D39/SUM(D38:D39)</f>
        <v>0.94117647058823528</v>
      </c>
      <c r="J39">
        <f t="shared" si="9"/>
        <v>861.67279411764707</v>
      </c>
      <c r="L39">
        <f t="shared" si="10"/>
        <v>1018.4972426470588</v>
      </c>
      <c r="N39" s="1">
        <f t="shared" si="2"/>
        <v>1018</v>
      </c>
      <c r="O39" s="1"/>
      <c r="P39">
        <f t="shared" si="3"/>
        <v>4072</v>
      </c>
      <c r="T39" t="str">
        <f t="shared" si="11"/>
        <v>R1_23_2</v>
      </c>
      <c r="U39" s="9">
        <f t="shared" si="5"/>
        <v>4072</v>
      </c>
      <c r="V39">
        <f t="shared" si="7"/>
        <v>-4072</v>
      </c>
      <c r="W39" s="1">
        <f t="shared" si="6"/>
        <v>1018</v>
      </c>
      <c r="X39" s="1">
        <f t="shared" si="8"/>
        <v>-1018</v>
      </c>
      <c r="AC39" s="25"/>
    </row>
    <row r="40" spans="1:35">
      <c r="A40" t="s">
        <v>371</v>
      </c>
      <c r="B40" s="20" t="s">
        <v>406</v>
      </c>
      <c r="C40">
        <v>944</v>
      </c>
      <c r="D40" s="12">
        <v>1</v>
      </c>
      <c r="E40" s="12" t="s">
        <v>14</v>
      </c>
      <c r="F40" s="6">
        <v>915.52734375</v>
      </c>
      <c r="H40">
        <f>D40/SUM(D40:D41)</f>
        <v>5.8823529411764705E-2</v>
      </c>
      <c r="J40">
        <f t="shared" si="9"/>
        <v>53.854549632352942</v>
      </c>
      <c r="L40">
        <f t="shared" si="10"/>
        <v>50.838694852941174</v>
      </c>
      <c r="N40" s="1">
        <f t="shared" si="2"/>
        <v>50</v>
      </c>
      <c r="O40" s="1"/>
      <c r="P40">
        <f t="shared" si="3"/>
        <v>200</v>
      </c>
      <c r="R40">
        <f>SUM(L40:L41)</f>
        <v>725.5284926470589</v>
      </c>
      <c r="T40" t="str">
        <f t="shared" si="11"/>
        <v>R1_32_1</v>
      </c>
      <c r="U40" s="9">
        <f t="shared" si="5"/>
        <v>200</v>
      </c>
      <c r="V40">
        <f t="shared" si="7"/>
        <v>-200</v>
      </c>
      <c r="W40" s="1">
        <f t="shared" si="6"/>
        <v>50</v>
      </c>
      <c r="X40" s="1">
        <f t="shared" si="8"/>
        <v>-50</v>
      </c>
      <c r="AC40" s="25"/>
    </row>
    <row r="41" spans="1:35">
      <c r="A41" t="s">
        <v>372</v>
      </c>
      <c r="B41" s="20" t="s">
        <v>406</v>
      </c>
      <c r="C41">
        <v>783</v>
      </c>
      <c r="D41" s="12">
        <v>16</v>
      </c>
      <c r="E41" s="12" t="s">
        <v>14</v>
      </c>
      <c r="F41" s="6">
        <v>915.52734375</v>
      </c>
      <c r="H41">
        <f>D41/SUM(D40:D41)</f>
        <v>0.94117647058823528</v>
      </c>
      <c r="J41">
        <f t="shared" si="9"/>
        <v>861.67279411764707</v>
      </c>
      <c r="L41">
        <f t="shared" si="10"/>
        <v>674.68979779411768</v>
      </c>
      <c r="N41" s="1">
        <f t="shared" si="2"/>
        <v>674</v>
      </c>
      <c r="O41" s="1"/>
      <c r="P41">
        <f t="shared" si="3"/>
        <v>2696</v>
      </c>
      <c r="T41" t="str">
        <f t="shared" si="11"/>
        <v>R1_32_2</v>
      </c>
      <c r="U41" s="9">
        <f t="shared" si="5"/>
        <v>2696</v>
      </c>
      <c r="V41">
        <f t="shared" si="7"/>
        <v>-2696</v>
      </c>
      <c r="W41" s="1">
        <f t="shared" si="6"/>
        <v>674</v>
      </c>
      <c r="X41" s="1">
        <f t="shared" si="8"/>
        <v>-674</v>
      </c>
      <c r="AC41" s="25"/>
    </row>
    <row r="42" spans="1:35">
      <c r="A42" t="s">
        <v>373</v>
      </c>
      <c r="B42" s="20" t="s">
        <v>406</v>
      </c>
      <c r="C42">
        <v>439</v>
      </c>
      <c r="D42" s="23">
        <v>1</v>
      </c>
      <c r="E42" s="12" t="s">
        <v>14</v>
      </c>
      <c r="F42" s="6">
        <v>1831.0546875</v>
      </c>
      <c r="H42">
        <f>D42/SUM(D42:D43)</f>
        <v>5.8823529411764705E-2</v>
      </c>
      <c r="J42">
        <f t="shared" si="9"/>
        <v>107.70909926470588</v>
      </c>
      <c r="L42">
        <f t="shared" si="10"/>
        <v>47.284294577205884</v>
      </c>
      <c r="N42" s="1">
        <f t="shared" si="2"/>
        <v>47</v>
      </c>
      <c r="O42" s="1"/>
      <c r="P42">
        <f t="shared" si="3"/>
        <v>188</v>
      </c>
      <c r="R42">
        <f>SUM(L42:L43)</f>
        <v>1772.3532284007351</v>
      </c>
      <c r="T42" t="str">
        <f t="shared" si="11"/>
        <v>R1_41_1</v>
      </c>
      <c r="U42" s="9">
        <f t="shared" si="5"/>
        <v>188</v>
      </c>
      <c r="V42">
        <f t="shared" si="7"/>
        <v>-188</v>
      </c>
      <c r="W42" s="1">
        <f t="shared" si="6"/>
        <v>47</v>
      </c>
      <c r="X42" s="1">
        <f t="shared" si="8"/>
        <v>-47</v>
      </c>
      <c r="AC42" s="25"/>
    </row>
    <row r="43" spans="1:35">
      <c r="A43" t="s">
        <v>374</v>
      </c>
      <c r="B43" s="20" t="s">
        <v>406</v>
      </c>
      <c r="C43">
        <v>1001</v>
      </c>
      <c r="D43" s="12">
        <v>16</v>
      </c>
      <c r="E43" s="12" t="s">
        <v>14</v>
      </c>
      <c r="F43" s="6">
        <v>1831.0546875</v>
      </c>
      <c r="H43">
        <f>D43/SUM(D42:D43)</f>
        <v>0.94117647058823528</v>
      </c>
      <c r="J43">
        <f t="shared" si="9"/>
        <v>1723.3455882352941</v>
      </c>
      <c r="L43">
        <f t="shared" si="10"/>
        <v>1725.0689338235293</v>
      </c>
      <c r="N43" s="1">
        <f t="shared" si="2"/>
        <v>1725</v>
      </c>
      <c r="O43" s="1"/>
      <c r="P43">
        <f t="shared" si="3"/>
        <v>6900</v>
      </c>
      <c r="T43" t="str">
        <f t="shared" si="11"/>
        <v>R1_41_2</v>
      </c>
      <c r="U43" s="9">
        <f t="shared" si="5"/>
        <v>6900</v>
      </c>
      <c r="V43">
        <f t="shared" si="7"/>
        <v>-6900</v>
      </c>
      <c r="W43" s="1">
        <f t="shared" si="6"/>
        <v>1725</v>
      </c>
      <c r="X43" s="1">
        <f t="shared" si="8"/>
        <v>-1725</v>
      </c>
      <c r="AC43" s="25"/>
    </row>
    <row r="44" spans="1:35">
      <c r="A44" t="s">
        <v>375</v>
      </c>
      <c r="B44" s="20" t="s">
        <v>406</v>
      </c>
      <c r="C44">
        <v>663</v>
      </c>
      <c r="D44" s="12">
        <v>1</v>
      </c>
      <c r="E44" s="12" t="s">
        <v>14</v>
      </c>
      <c r="F44" s="6">
        <v>1831.0546875</v>
      </c>
      <c r="H44">
        <f>D44/SUM(D44:D45)</f>
        <v>5.8823529411764705E-2</v>
      </c>
      <c r="J44">
        <f t="shared" si="9"/>
        <v>107.70909926470588</v>
      </c>
      <c r="L44">
        <f t="shared" si="10"/>
        <v>71.4111328125</v>
      </c>
      <c r="N44" s="1">
        <f t="shared" si="2"/>
        <v>71</v>
      </c>
      <c r="O44" s="1"/>
      <c r="P44">
        <f t="shared" si="3"/>
        <v>284</v>
      </c>
      <c r="R44">
        <f>SUM(L44:L45)</f>
        <v>993.40102251838243</v>
      </c>
      <c r="T44" t="str">
        <f t="shared" si="11"/>
        <v>R1_61_1</v>
      </c>
      <c r="U44" s="9">
        <f t="shared" si="5"/>
        <v>284</v>
      </c>
      <c r="V44">
        <f t="shared" si="7"/>
        <v>-284</v>
      </c>
      <c r="W44" s="1">
        <f t="shared" si="6"/>
        <v>71</v>
      </c>
      <c r="X44" s="1">
        <f t="shared" si="8"/>
        <v>-71</v>
      </c>
      <c r="AC44" s="25"/>
    </row>
    <row r="45" spans="1:35">
      <c r="A45" t="s">
        <v>376</v>
      </c>
      <c r="B45" s="20" t="s">
        <v>406</v>
      </c>
      <c r="C45">
        <v>535</v>
      </c>
      <c r="D45" s="12">
        <v>16</v>
      </c>
      <c r="E45" s="12" t="s">
        <v>14</v>
      </c>
      <c r="F45" s="6">
        <v>1831.0546875</v>
      </c>
      <c r="H45">
        <f>D45/SUM(D44:D45)</f>
        <v>0.94117647058823528</v>
      </c>
      <c r="J45">
        <f t="shared" si="9"/>
        <v>1723.3455882352941</v>
      </c>
      <c r="L45">
        <f t="shared" si="10"/>
        <v>921.98988970588243</v>
      </c>
      <c r="N45" s="1">
        <f t="shared" si="2"/>
        <v>921</v>
      </c>
      <c r="O45" s="1"/>
      <c r="P45">
        <f t="shared" si="3"/>
        <v>3684</v>
      </c>
      <c r="T45" t="str">
        <f t="shared" si="11"/>
        <v>R1_61_2</v>
      </c>
      <c r="U45" s="9">
        <f t="shared" si="5"/>
        <v>3684</v>
      </c>
      <c r="V45">
        <f t="shared" si="7"/>
        <v>-3684</v>
      </c>
      <c r="W45" s="1">
        <f t="shared" si="6"/>
        <v>921</v>
      </c>
      <c r="X45" s="1">
        <f t="shared" si="8"/>
        <v>-921</v>
      </c>
      <c r="AC45" s="25"/>
      <c r="AE45" s="9"/>
      <c r="AI45" s="9"/>
    </row>
    <row r="46" spans="1:35">
      <c r="A46" t="s">
        <v>377</v>
      </c>
      <c r="B46" s="20" t="s">
        <v>406</v>
      </c>
      <c r="C46">
        <v>2336</v>
      </c>
      <c r="D46" s="23">
        <v>1</v>
      </c>
      <c r="E46" s="12" t="s">
        <v>14</v>
      </c>
      <c r="F46" s="6">
        <v>1831.0546875</v>
      </c>
      <c r="H46">
        <f>D46/SUM(D46:D47)</f>
        <v>5.8823529411764705E-2</v>
      </c>
      <c r="J46">
        <f t="shared" si="9"/>
        <v>107.70909926470588</v>
      </c>
      <c r="L46">
        <f t="shared" si="10"/>
        <v>251.60845588235293</v>
      </c>
      <c r="N46" s="1">
        <f t="shared" si="2"/>
        <v>251</v>
      </c>
      <c r="O46" s="1"/>
      <c r="P46">
        <f t="shared" si="3"/>
        <v>1004</v>
      </c>
      <c r="R46">
        <f>SUM(L46:L47)</f>
        <v>2846.9669117647063</v>
      </c>
      <c r="T46" t="str">
        <f t="shared" si="11"/>
        <v>R1_63_1</v>
      </c>
      <c r="U46" s="9">
        <f t="shared" si="5"/>
        <v>1004</v>
      </c>
      <c r="V46">
        <f t="shared" si="7"/>
        <v>-1004</v>
      </c>
      <c r="W46" s="1">
        <f t="shared" si="6"/>
        <v>251</v>
      </c>
      <c r="X46" s="1">
        <f t="shared" si="8"/>
        <v>-251</v>
      </c>
      <c r="Y46" s="6"/>
      <c r="AC46" s="25"/>
      <c r="AE46" s="9"/>
      <c r="AF46" s="9"/>
      <c r="AI46" s="9"/>
    </row>
    <row r="47" spans="1:35">
      <c r="A47" t="s">
        <v>378</v>
      </c>
      <c r="B47" s="20" t="s">
        <v>406</v>
      </c>
      <c r="C47">
        <v>1506</v>
      </c>
      <c r="D47" s="23">
        <v>16</v>
      </c>
      <c r="E47" s="12" t="s">
        <v>14</v>
      </c>
      <c r="F47" s="6">
        <v>1831.0546875</v>
      </c>
      <c r="H47">
        <f>D47/SUM(D46:D47)</f>
        <v>0.94117647058823528</v>
      </c>
      <c r="J47">
        <f t="shared" si="9"/>
        <v>1723.3455882352941</v>
      </c>
      <c r="L47">
        <f t="shared" si="10"/>
        <v>2595.3584558823532</v>
      </c>
      <c r="N47" s="1">
        <f t="shared" si="2"/>
        <v>2595</v>
      </c>
      <c r="O47" s="1"/>
      <c r="P47">
        <f t="shared" si="3"/>
        <v>10380</v>
      </c>
      <c r="T47" t="str">
        <f t="shared" si="11"/>
        <v>R1_63_2</v>
      </c>
      <c r="U47" s="9">
        <f t="shared" si="5"/>
        <v>10380</v>
      </c>
      <c r="V47">
        <f t="shared" si="7"/>
        <v>-10380</v>
      </c>
      <c r="W47" s="1">
        <f t="shared" si="6"/>
        <v>2595</v>
      </c>
      <c r="X47" s="1">
        <f t="shared" si="8"/>
        <v>-2595</v>
      </c>
      <c r="AC47" s="25"/>
      <c r="AF47" s="9"/>
      <c r="AI47" s="9"/>
    </row>
    <row r="48" spans="1:35">
      <c r="A48" t="s">
        <v>379</v>
      </c>
      <c r="B48" s="20" t="s">
        <v>407</v>
      </c>
      <c r="C48">
        <v>1400</v>
      </c>
      <c r="D48" s="12">
        <v>1</v>
      </c>
      <c r="E48" s="12" t="s">
        <v>14</v>
      </c>
      <c r="F48" s="6">
        <v>3662.109375</v>
      </c>
      <c r="H48">
        <f>D48/SUM(D48:D49)</f>
        <v>3.0303030303030304E-2</v>
      </c>
      <c r="J48">
        <f t="shared" si="9"/>
        <v>110.97301136363636</v>
      </c>
      <c r="L48">
        <f t="shared" si="10"/>
        <v>155.36221590909091</v>
      </c>
      <c r="N48" s="1">
        <f t="shared" si="2"/>
        <v>155</v>
      </c>
      <c r="O48" s="1"/>
      <c r="P48">
        <f t="shared" si="3"/>
        <v>620</v>
      </c>
      <c r="R48">
        <f>SUM(L48:L49)</f>
        <v>3642.578125</v>
      </c>
      <c r="T48" t="str">
        <f t="shared" si="11"/>
        <v>R1_82_1</v>
      </c>
      <c r="U48" s="9">
        <f t="shared" si="5"/>
        <v>620</v>
      </c>
      <c r="V48">
        <f t="shared" si="7"/>
        <v>-620</v>
      </c>
      <c r="W48" s="1">
        <f t="shared" si="6"/>
        <v>155</v>
      </c>
      <c r="X48" s="1">
        <f t="shared" si="8"/>
        <v>-155</v>
      </c>
      <c r="AC48" s="25"/>
      <c r="AE48" s="9"/>
      <c r="AF48" s="9"/>
      <c r="AI48" s="9"/>
    </row>
    <row r="49" spans="1:32">
      <c r="A49" t="s">
        <v>380</v>
      </c>
      <c r="B49" s="20" t="s">
        <v>407</v>
      </c>
      <c r="C49">
        <v>982</v>
      </c>
      <c r="D49" s="22">
        <v>32</v>
      </c>
      <c r="E49" s="12" t="s">
        <v>14</v>
      </c>
      <c r="F49" s="6">
        <v>3662.109375</v>
      </c>
      <c r="H49">
        <f>D49/SUM(D48:D49)</f>
        <v>0.96969696969696972</v>
      </c>
      <c r="J49">
        <f t="shared" si="9"/>
        <v>3551.1363636363635</v>
      </c>
      <c r="L49">
        <f t="shared" si="10"/>
        <v>3487.215909090909</v>
      </c>
      <c r="N49" s="1">
        <f t="shared" si="2"/>
        <v>3487</v>
      </c>
      <c r="O49" s="1"/>
      <c r="P49">
        <f t="shared" si="3"/>
        <v>13948</v>
      </c>
      <c r="T49" t="str">
        <f t="shared" si="11"/>
        <v>R1_82_2</v>
      </c>
      <c r="U49" s="9">
        <f t="shared" si="5"/>
        <v>13948</v>
      </c>
      <c r="V49">
        <f t="shared" si="7"/>
        <v>-13948</v>
      </c>
      <c r="W49" s="1">
        <f t="shared" si="6"/>
        <v>3487</v>
      </c>
      <c r="X49" s="1">
        <f t="shared" si="8"/>
        <v>-3487</v>
      </c>
      <c r="Y49" s="6"/>
      <c r="AC49" s="25"/>
      <c r="AF49" s="9"/>
    </row>
    <row r="50" spans="1:32">
      <c r="A50" t="s">
        <v>381</v>
      </c>
      <c r="B50" s="20" t="s">
        <v>407</v>
      </c>
      <c r="C50">
        <v>605</v>
      </c>
      <c r="D50" s="22">
        <v>1</v>
      </c>
      <c r="E50" s="12" t="s">
        <v>14</v>
      </c>
      <c r="F50" s="6">
        <v>3662.109375</v>
      </c>
      <c r="H50">
        <f>D50/SUM(D50:D51)</f>
        <v>3.0303030303030304E-2</v>
      </c>
      <c r="J50">
        <f t="shared" si="9"/>
        <v>110.97301136363636</v>
      </c>
      <c r="L50">
        <f t="shared" si="10"/>
        <v>67.138671875</v>
      </c>
      <c r="N50" s="1">
        <f t="shared" si="2"/>
        <v>67</v>
      </c>
      <c r="O50" s="1"/>
      <c r="P50">
        <f t="shared" si="3"/>
        <v>268</v>
      </c>
      <c r="R50">
        <f>SUM(L50:L51)</f>
        <v>3454.9227627840905</v>
      </c>
      <c r="T50" t="str">
        <f t="shared" si="11"/>
        <v>R1_91_1</v>
      </c>
      <c r="U50" s="9">
        <f t="shared" si="5"/>
        <v>268</v>
      </c>
      <c r="V50">
        <f t="shared" si="7"/>
        <v>-268</v>
      </c>
      <c r="W50" s="1">
        <f t="shared" si="6"/>
        <v>67</v>
      </c>
      <c r="X50" s="1">
        <f t="shared" si="8"/>
        <v>-67</v>
      </c>
      <c r="AC50" s="25"/>
    </row>
    <row r="51" spans="1:32">
      <c r="A51" t="s">
        <v>382</v>
      </c>
      <c r="B51" s="20" t="s">
        <v>407</v>
      </c>
      <c r="C51">
        <v>954</v>
      </c>
      <c r="D51" s="22">
        <v>32</v>
      </c>
      <c r="E51" s="12" t="s">
        <v>14</v>
      </c>
      <c r="F51" s="21">
        <v>3662.109375</v>
      </c>
      <c r="H51">
        <f>D51/SUM(D50:D51)</f>
        <v>0.96969696969696972</v>
      </c>
      <c r="J51">
        <f t="shared" si="9"/>
        <v>3551.1363636363635</v>
      </c>
      <c r="L51">
        <f t="shared" si="10"/>
        <v>3387.7840909090905</v>
      </c>
      <c r="N51" s="1">
        <f t="shared" si="2"/>
        <v>3387</v>
      </c>
      <c r="O51" s="1"/>
      <c r="P51">
        <f t="shared" si="3"/>
        <v>13548</v>
      </c>
      <c r="T51" t="str">
        <f t="shared" si="11"/>
        <v>R1_91_2</v>
      </c>
      <c r="U51" s="9">
        <f t="shared" si="5"/>
        <v>13548</v>
      </c>
      <c r="V51">
        <f t="shared" si="7"/>
        <v>-13548</v>
      </c>
      <c r="W51" s="1">
        <f t="shared" si="6"/>
        <v>3387</v>
      </c>
      <c r="X51" s="1">
        <f t="shared" si="8"/>
        <v>-3387</v>
      </c>
      <c r="Y51" s="6"/>
      <c r="AC51" s="25"/>
    </row>
    <row r="52" spans="1:32">
      <c r="A52" t="s">
        <v>120</v>
      </c>
      <c r="B52" s="20" t="s">
        <v>407</v>
      </c>
      <c r="C52">
        <v>755</v>
      </c>
      <c r="D52" s="22">
        <v>1</v>
      </c>
      <c r="E52" s="12" t="s">
        <v>14</v>
      </c>
      <c r="F52" s="21">
        <v>3662.109375</v>
      </c>
      <c r="H52">
        <f>D52/SUM(D52:D53)</f>
        <v>3.0303030303030304E-2</v>
      </c>
      <c r="J52">
        <f t="shared" si="9"/>
        <v>110.97301136363636</v>
      </c>
      <c r="L52">
        <f t="shared" si="10"/>
        <v>83.784623579545453</v>
      </c>
      <c r="N52" s="1">
        <f t="shared" si="2"/>
        <v>83</v>
      </c>
      <c r="O52" s="1"/>
      <c r="P52">
        <f t="shared" si="3"/>
        <v>332</v>
      </c>
      <c r="R52">
        <f>SUM(L52:L53)</f>
        <v>6639.1823508522721</v>
      </c>
      <c r="T52" t="str">
        <f t="shared" si="11"/>
        <v>R2_150_1</v>
      </c>
      <c r="U52" s="9">
        <f t="shared" si="5"/>
        <v>332</v>
      </c>
      <c r="V52">
        <f t="shared" si="7"/>
        <v>-332</v>
      </c>
      <c r="W52" s="1">
        <f t="shared" si="6"/>
        <v>83</v>
      </c>
      <c r="X52" s="1">
        <f t="shared" si="8"/>
        <v>-83</v>
      </c>
      <c r="AC52" s="25"/>
    </row>
    <row r="53" spans="1:32">
      <c r="A53" t="s">
        <v>121</v>
      </c>
      <c r="B53" s="20" t="s">
        <v>407</v>
      </c>
      <c r="C53">
        <v>1846</v>
      </c>
      <c r="D53" s="22">
        <v>32</v>
      </c>
      <c r="E53" s="12" t="s">
        <v>14</v>
      </c>
      <c r="F53" s="21">
        <v>3662.109375</v>
      </c>
      <c r="H53">
        <f>D53/SUM(D52:D53)</f>
        <v>0.96969696969696972</v>
      </c>
      <c r="J53">
        <f t="shared" si="9"/>
        <v>3551.1363636363635</v>
      </c>
      <c r="L53">
        <f t="shared" si="10"/>
        <v>6555.397727272727</v>
      </c>
      <c r="N53" s="1">
        <f t="shared" si="2"/>
        <v>6555</v>
      </c>
      <c r="O53" s="1"/>
      <c r="P53">
        <f t="shared" si="3"/>
        <v>26220</v>
      </c>
      <c r="T53" t="str">
        <f t="shared" si="11"/>
        <v>R2_150_2</v>
      </c>
      <c r="U53" s="9">
        <f t="shared" si="5"/>
        <v>26220</v>
      </c>
      <c r="V53">
        <f t="shared" si="7"/>
        <v>-26220</v>
      </c>
      <c r="W53" s="1">
        <f t="shared" si="6"/>
        <v>6555</v>
      </c>
      <c r="X53" s="1">
        <f t="shared" si="8"/>
        <v>-6555</v>
      </c>
      <c r="Y53" s="6"/>
      <c r="AC53" s="25"/>
    </row>
    <row r="54" spans="1:32">
      <c r="A54" t="s">
        <v>47</v>
      </c>
      <c r="B54" s="20" t="s">
        <v>407</v>
      </c>
      <c r="C54">
        <v>4401</v>
      </c>
      <c r="D54" s="22">
        <v>1</v>
      </c>
      <c r="E54" s="12" t="s">
        <v>14</v>
      </c>
      <c r="F54" s="21">
        <v>7324.21875</v>
      </c>
      <c r="H54">
        <f>D54/SUM(D54:D55)</f>
        <v>3.0303030303030304E-2</v>
      </c>
      <c r="J54">
        <f t="shared" si="9"/>
        <v>221.94602272727272</v>
      </c>
      <c r="L54">
        <f t="shared" si="10"/>
        <v>976.78444602272714</v>
      </c>
      <c r="N54" s="1">
        <f t="shared" si="2"/>
        <v>976</v>
      </c>
      <c r="O54" s="1"/>
      <c r="P54">
        <f t="shared" si="3"/>
        <v>3904</v>
      </c>
      <c r="R54">
        <f>SUM(L54:L55)</f>
        <v>11040.704900568182</v>
      </c>
      <c r="T54" t="str">
        <f t="shared" si="11"/>
        <v>R2_26_1</v>
      </c>
      <c r="U54" s="9">
        <f t="shared" si="5"/>
        <v>3904</v>
      </c>
      <c r="V54">
        <f t="shared" si="7"/>
        <v>-3904</v>
      </c>
      <c r="W54" s="1">
        <f t="shared" si="6"/>
        <v>976</v>
      </c>
      <c r="X54" s="1">
        <f t="shared" si="8"/>
        <v>-976</v>
      </c>
      <c r="Y54" s="6"/>
      <c r="AC54" s="25"/>
    </row>
    <row r="55" spans="1:32">
      <c r="A55" t="s">
        <v>48</v>
      </c>
      <c r="B55" s="20" t="s">
        <v>407</v>
      </c>
      <c r="C55">
        <v>1417</v>
      </c>
      <c r="D55" s="22">
        <v>32</v>
      </c>
      <c r="E55" s="12" t="s">
        <v>14</v>
      </c>
      <c r="F55" s="6">
        <v>7324.21875</v>
      </c>
      <c r="H55" s="9">
        <f>D55/SUM(D54:D55)</f>
        <v>0.96969696969696972</v>
      </c>
      <c r="J55">
        <f t="shared" si="9"/>
        <v>7102.272727272727</v>
      </c>
      <c r="L55">
        <f t="shared" si="10"/>
        <v>10063.920454545454</v>
      </c>
      <c r="N55" s="1">
        <f t="shared" si="2"/>
        <v>10063</v>
      </c>
      <c r="O55" s="1"/>
      <c r="P55">
        <f t="shared" si="3"/>
        <v>40252</v>
      </c>
      <c r="T55" t="str">
        <f t="shared" si="11"/>
        <v>R2_26_2</v>
      </c>
      <c r="U55" s="9">
        <f t="shared" si="5"/>
        <v>40252</v>
      </c>
      <c r="V55">
        <f t="shared" si="7"/>
        <v>-40252</v>
      </c>
      <c r="W55" s="1">
        <f t="shared" si="6"/>
        <v>10063</v>
      </c>
      <c r="X55" s="1">
        <f t="shared" si="8"/>
        <v>-10063</v>
      </c>
      <c r="Y55" s="6"/>
      <c r="AC55" s="25"/>
    </row>
    <row r="56" spans="1:32">
      <c r="A56" t="s">
        <v>84</v>
      </c>
      <c r="B56" s="20" t="s">
        <v>407</v>
      </c>
      <c r="C56">
        <v>661</v>
      </c>
      <c r="D56" s="22">
        <v>1</v>
      </c>
      <c r="E56" s="12" t="s">
        <v>14</v>
      </c>
      <c r="F56" s="6">
        <v>7324.21875</v>
      </c>
      <c r="H56">
        <f>D56/SUM(D56:D57)</f>
        <v>3.0303030303030304E-2</v>
      </c>
      <c r="J56">
        <f t="shared" si="9"/>
        <v>221.94602272727272</v>
      </c>
      <c r="L56">
        <f t="shared" si="10"/>
        <v>146.70632102272728</v>
      </c>
      <c r="N56" s="1">
        <f t="shared" si="2"/>
        <v>146</v>
      </c>
      <c r="O56" s="1"/>
      <c r="P56">
        <f t="shared" si="3"/>
        <v>584</v>
      </c>
      <c r="R56">
        <f>SUM(L56:L57)</f>
        <v>5700.68359375</v>
      </c>
      <c r="T56" t="str">
        <f t="shared" si="11"/>
        <v>R2_55_2</v>
      </c>
      <c r="U56" s="9">
        <f t="shared" si="5"/>
        <v>584</v>
      </c>
      <c r="V56">
        <f t="shared" si="7"/>
        <v>-584</v>
      </c>
      <c r="W56" s="1">
        <f t="shared" si="6"/>
        <v>146</v>
      </c>
      <c r="X56" s="1">
        <f t="shared" si="8"/>
        <v>-146</v>
      </c>
      <c r="AC56" s="25"/>
    </row>
    <row r="57" spans="1:32">
      <c r="A57" t="s">
        <v>85</v>
      </c>
      <c r="B57" s="20" t="s">
        <v>407</v>
      </c>
      <c r="C57">
        <v>782</v>
      </c>
      <c r="D57" s="22">
        <v>32</v>
      </c>
      <c r="E57" s="12" t="s">
        <v>14</v>
      </c>
      <c r="F57" s="6">
        <v>7324.21875</v>
      </c>
      <c r="H57">
        <f>D57/SUM(D56:D57)</f>
        <v>0.96969696969696972</v>
      </c>
      <c r="J57">
        <f t="shared" si="9"/>
        <v>7102.272727272727</v>
      </c>
      <c r="L57">
        <f t="shared" si="10"/>
        <v>5553.977272727273</v>
      </c>
      <c r="N57" s="1">
        <f t="shared" si="2"/>
        <v>5553</v>
      </c>
      <c r="O57" s="1"/>
      <c r="P57">
        <f t="shared" si="3"/>
        <v>22212</v>
      </c>
      <c r="T57" t="str">
        <f t="shared" si="11"/>
        <v>R2_55_3</v>
      </c>
      <c r="U57" s="9">
        <f t="shared" si="5"/>
        <v>22212</v>
      </c>
      <c r="V57">
        <f t="shared" si="7"/>
        <v>-22212</v>
      </c>
      <c r="W57" s="1">
        <f t="shared" si="6"/>
        <v>5553</v>
      </c>
      <c r="X57" s="1">
        <f t="shared" si="8"/>
        <v>-5553</v>
      </c>
      <c r="AC57" s="25"/>
    </row>
    <row r="58" spans="1:32">
      <c r="A58" t="s">
        <v>93</v>
      </c>
      <c r="B58" s="20" t="s">
        <v>407</v>
      </c>
      <c r="C58">
        <v>1571</v>
      </c>
      <c r="D58" s="22">
        <v>1</v>
      </c>
      <c r="E58" s="12" t="s">
        <v>14</v>
      </c>
      <c r="F58" s="6">
        <v>7324.21875</v>
      </c>
      <c r="H58">
        <f>D58/SUM(D58:D59)</f>
        <v>3.0303030303030304E-2</v>
      </c>
      <c r="J58">
        <f t="shared" si="9"/>
        <v>221.94602272727272</v>
      </c>
      <c r="L58">
        <f t="shared" si="10"/>
        <v>348.67720170454544</v>
      </c>
      <c r="N58" s="1">
        <f t="shared" si="2"/>
        <v>348</v>
      </c>
      <c r="O58" s="1"/>
      <c r="P58">
        <f t="shared" si="3"/>
        <v>1392</v>
      </c>
      <c r="R58">
        <f>SUM(L58:L59)</f>
        <v>5405.4953835227261</v>
      </c>
      <c r="T58" t="str">
        <f t="shared" si="11"/>
        <v>R2_63_1</v>
      </c>
      <c r="U58" s="9">
        <f t="shared" si="5"/>
        <v>1392</v>
      </c>
      <c r="V58">
        <f t="shared" si="7"/>
        <v>-1392</v>
      </c>
      <c r="W58" s="1">
        <f t="shared" si="6"/>
        <v>348</v>
      </c>
      <c r="X58" s="1">
        <f t="shared" si="8"/>
        <v>-348</v>
      </c>
      <c r="AC58" s="25"/>
    </row>
    <row r="59" spans="1:32">
      <c r="A59" s="9" t="s">
        <v>94</v>
      </c>
      <c r="B59" s="20" t="s">
        <v>407</v>
      </c>
      <c r="C59">
        <v>712</v>
      </c>
      <c r="D59" s="22">
        <v>32</v>
      </c>
      <c r="E59" s="12" t="s">
        <v>14</v>
      </c>
      <c r="F59" s="6">
        <v>7324.21875</v>
      </c>
      <c r="H59">
        <f>D59/SUM(D58:D59)</f>
        <v>0.96969696969696972</v>
      </c>
      <c r="J59">
        <f t="shared" si="9"/>
        <v>7102.272727272727</v>
      </c>
      <c r="L59">
        <f t="shared" si="10"/>
        <v>5056.8181818181811</v>
      </c>
      <c r="N59" s="1">
        <f t="shared" si="2"/>
        <v>5056</v>
      </c>
      <c r="O59" s="1"/>
      <c r="P59">
        <f t="shared" si="3"/>
        <v>20224</v>
      </c>
      <c r="T59" t="str">
        <f t="shared" si="11"/>
        <v>R2_63_3</v>
      </c>
      <c r="U59" s="9">
        <f t="shared" si="5"/>
        <v>20224</v>
      </c>
      <c r="V59">
        <f t="shared" si="7"/>
        <v>-20224</v>
      </c>
      <c r="W59" s="1">
        <f t="shared" si="6"/>
        <v>5056</v>
      </c>
      <c r="X59" s="1">
        <f t="shared" si="8"/>
        <v>-5056</v>
      </c>
      <c r="AC59" s="25"/>
    </row>
    <row r="60" spans="1:32">
      <c r="A60" t="s">
        <v>96</v>
      </c>
      <c r="B60" s="20" t="s">
        <v>407</v>
      </c>
      <c r="C60">
        <v>985</v>
      </c>
      <c r="D60" s="22">
        <v>1</v>
      </c>
      <c r="E60" s="12" t="s">
        <v>14</v>
      </c>
      <c r="F60" s="6">
        <v>14648.4375</v>
      </c>
      <c r="H60">
        <f>D60/SUM(D60:D61)</f>
        <v>3.0303030303030304E-2</v>
      </c>
      <c r="J60">
        <f t="shared" si="9"/>
        <v>443.89204545454544</v>
      </c>
      <c r="L60">
        <f t="shared" si="10"/>
        <v>437.23366477272725</v>
      </c>
      <c r="N60" s="1">
        <f t="shared" si="2"/>
        <v>437</v>
      </c>
      <c r="O60" s="1"/>
      <c r="P60">
        <f t="shared" si="3"/>
        <v>1748</v>
      </c>
      <c r="R60">
        <f>SUM(L60:L61)</f>
        <v>12908.824573863636</v>
      </c>
      <c r="T60" t="str">
        <f t="shared" si="11"/>
        <v>R2_66_1</v>
      </c>
      <c r="U60" s="9">
        <f t="shared" si="5"/>
        <v>1748</v>
      </c>
      <c r="V60">
        <f t="shared" si="7"/>
        <v>-1748</v>
      </c>
      <c r="W60" s="1">
        <f t="shared" si="6"/>
        <v>437</v>
      </c>
      <c r="X60" s="1">
        <f t="shared" si="8"/>
        <v>-437</v>
      </c>
      <c r="Y60" s="6"/>
      <c r="AC60" s="25"/>
    </row>
    <row r="61" spans="1:32">
      <c r="A61" t="s">
        <v>97</v>
      </c>
      <c r="B61" s="20" t="s">
        <v>407</v>
      </c>
      <c r="C61">
        <v>878</v>
      </c>
      <c r="D61" s="22">
        <v>32</v>
      </c>
      <c r="E61" s="12" t="s">
        <v>14</v>
      </c>
      <c r="F61" s="6">
        <v>14648.4375</v>
      </c>
      <c r="H61">
        <f>D61/SUM(D60:D61)</f>
        <v>0.96969696969696972</v>
      </c>
      <c r="J61">
        <f t="shared" si="9"/>
        <v>14204.545454545454</v>
      </c>
      <c r="L61">
        <f t="shared" si="10"/>
        <v>12471.590909090908</v>
      </c>
      <c r="N61" s="1">
        <f t="shared" si="2"/>
        <v>12471</v>
      </c>
      <c r="O61" s="1"/>
      <c r="P61">
        <f t="shared" si="3"/>
        <v>49884</v>
      </c>
      <c r="T61" t="str">
        <f t="shared" si="11"/>
        <v>R2_66_2</v>
      </c>
      <c r="U61" s="9">
        <f t="shared" si="5"/>
        <v>49884</v>
      </c>
      <c r="V61">
        <f t="shared" si="7"/>
        <v>-49884</v>
      </c>
      <c r="W61" s="1">
        <f t="shared" si="6"/>
        <v>12471</v>
      </c>
      <c r="X61" s="1">
        <f t="shared" si="8"/>
        <v>-12471</v>
      </c>
      <c r="AC61" s="25"/>
    </row>
    <row r="62" spans="1:32">
      <c r="A62" t="s">
        <v>34</v>
      </c>
      <c r="B62" s="20" t="s">
        <v>407</v>
      </c>
      <c r="C62">
        <v>635</v>
      </c>
      <c r="D62" s="22">
        <v>1</v>
      </c>
      <c r="E62" s="12" t="s">
        <v>14</v>
      </c>
      <c r="F62" s="6">
        <v>14648.4375</v>
      </c>
      <c r="H62">
        <f>D62/SUM(D62:D63)</f>
        <v>3.0303030303030304E-2</v>
      </c>
      <c r="J62">
        <f t="shared" si="9"/>
        <v>443.89204545454544</v>
      </c>
      <c r="L62">
        <f t="shared" si="10"/>
        <v>281.87144886363637</v>
      </c>
      <c r="N62" s="1">
        <f t="shared" si="2"/>
        <v>281</v>
      </c>
      <c r="O62" s="1"/>
      <c r="P62">
        <f t="shared" si="3"/>
        <v>1124</v>
      </c>
      <c r="R62">
        <f>SUM(L62:L63)</f>
        <v>24827.32599431818</v>
      </c>
      <c r="T62" t="str">
        <f t="shared" si="11"/>
        <v>R2_7_1</v>
      </c>
      <c r="U62" s="9">
        <f t="shared" si="5"/>
        <v>1124</v>
      </c>
      <c r="V62">
        <f t="shared" si="7"/>
        <v>-1124</v>
      </c>
      <c r="W62" s="1">
        <f t="shared" si="6"/>
        <v>281</v>
      </c>
      <c r="X62" s="1">
        <f t="shared" si="8"/>
        <v>-281</v>
      </c>
      <c r="AC62" s="25"/>
    </row>
    <row r="63" spans="1:32">
      <c r="A63" t="s">
        <v>35</v>
      </c>
      <c r="B63" s="20" t="s">
        <v>407</v>
      </c>
      <c r="C63">
        <v>1728</v>
      </c>
      <c r="D63" s="22">
        <v>32</v>
      </c>
      <c r="E63" s="12" t="s">
        <v>14</v>
      </c>
      <c r="F63" s="6">
        <v>14648.4375</v>
      </c>
      <c r="H63">
        <f>D63/SUM(D62:D63)</f>
        <v>0.96969696969696972</v>
      </c>
      <c r="J63">
        <f t="shared" si="9"/>
        <v>14204.545454545454</v>
      </c>
      <c r="L63">
        <f t="shared" si="10"/>
        <v>24545.454545454544</v>
      </c>
      <c r="N63" s="1">
        <f t="shared" si="2"/>
        <v>24545</v>
      </c>
      <c r="O63" s="1"/>
      <c r="P63">
        <f t="shared" si="3"/>
        <v>98180</v>
      </c>
      <c r="T63" t="str">
        <f t="shared" si="11"/>
        <v>R2_7_2</v>
      </c>
      <c r="U63" s="9">
        <f t="shared" si="5"/>
        <v>98180</v>
      </c>
      <c r="V63">
        <f t="shared" si="7"/>
        <v>-98180</v>
      </c>
      <c r="W63" s="1">
        <f t="shared" si="6"/>
        <v>24545</v>
      </c>
      <c r="X63" s="1">
        <f t="shared" si="8"/>
        <v>-24545</v>
      </c>
      <c r="AC63" s="25"/>
    </row>
    <row r="64" spans="1:32">
      <c r="A64" t="s">
        <v>383</v>
      </c>
      <c r="B64" s="20" t="s">
        <v>14</v>
      </c>
      <c r="C64">
        <v>664</v>
      </c>
      <c r="D64" s="22">
        <v>1</v>
      </c>
      <c r="E64" s="22" t="s">
        <v>13</v>
      </c>
      <c r="F64" s="6">
        <v>7324.21875</v>
      </c>
      <c r="H64">
        <v>1</v>
      </c>
      <c r="J64">
        <f t="shared" si="9"/>
        <v>7324.21875</v>
      </c>
      <c r="L64">
        <f t="shared" si="10"/>
        <v>4863.28125</v>
      </c>
      <c r="N64" s="1">
        <f t="shared" si="2"/>
        <v>4863</v>
      </c>
      <c r="O64" s="1"/>
      <c r="P64">
        <f t="shared" si="3"/>
        <v>19452</v>
      </c>
      <c r="R64">
        <f>L64</f>
        <v>4863.28125</v>
      </c>
      <c r="T64" t="str">
        <f t="shared" si="11"/>
        <v>R1_14_1</v>
      </c>
      <c r="U64" s="9">
        <f t="shared" si="5"/>
        <v>19452</v>
      </c>
      <c r="V64">
        <f t="shared" si="7"/>
        <v>-19452</v>
      </c>
      <c r="W64" s="1">
        <f t="shared" si="6"/>
        <v>4863</v>
      </c>
      <c r="X64" s="1">
        <f t="shared" si="8"/>
        <v>-4863</v>
      </c>
      <c r="AC64" s="25"/>
    </row>
    <row r="65" spans="1:43">
      <c r="A65" t="s">
        <v>384</v>
      </c>
      <c r="B65" s="20" t="s">
        <v>406</v>
      </c>
      <c r="C65">
        <v>1754</v>
      </c>
      <c r="D65" s="22">
        <v>1</v>
      </c>
      <c r="E65" s="22" t="s">
        <v>13</v>
      </c>
      <c r="F65" s="6">
        <v>7324.21875</v>
      </c>
      <c r="H65">
        <f>D65/SUM(D65:D66)</f>
        <v>0.1111111111111111</v>
      </c>
      <c r="J65">
        <f t="shared" si="9"/>
        <v>813.80208333333326</v>
      </c>
      <c r="L65">
        <f t="shared" si="10"/>
        <v>1427.4088541666665</v>
      </c>
      <c r="N65" s="1">
        <f t="shared" si="2"/>
        <v>1427</v>
      </c>
      <c r="O65" s="1"/>
      <c r="P65">
        <f t="shared" si="3"/>
        <v>5708</v>
      </c>
      <c r="R65">
        <f>SUM(L65:L66)</f>
        <v>13510.742187499998</v>
      </c>
      <c r="T65" t="str">
        <f t="shared" si="11"/>
        <v>R1_103_1</v>
      </c>
      <c r="U65" s="9">
        <f t="shared" si="5"/>
        <v>5708</v>
      </c>
      <c r="V65">
        <f t="shared" si="7"/>
        <v>-5708</v>
      </c>
      <c r="W65" s="1">
        <f t="shared" si="6"/>
        <v>1427</v>
      </c>
      <c r="X65" s="1">
        <f t="shared" si="8"/>
        <v>-1427</v>
      </c>
      <c r="AC65" s="25"/>
    </row>
    <row r="66" spans="1:43">
      <c r="A66" t="s">
        <v>385</v>
      </c>
      <c r="B66" s="20" t="s">
        <v>406</v>
      </c>
      <c r="C66">
        <v>1856</v>
      </c>
      <c r="D66" s="22">
        <v>8</v>
      </c>
      <c r="E66" s="22" t="s">
        <v>13</v>
      </c>
      <c r="F66" s="6">
        <v>7324.21875</v>
      </c>
      <c r="H66">
        <f>D66/SUM(D65:D66)</f>
        <v>0.88888888888888884</v>
      </c>
      <c r="J66">
        <f t="shared" ref="J66:J97" si="12">H66*F66</f>
        <v>6510.4166666666661</v>
      </c>
      <c r="L66">
        <f t="shared" ref="L66:L97" si="13">J66*(C66/1000)</f>
        <v>12083.333333333332</v>
      </c>
      <c r="N66" s="1">
        <f t="shared" ref="N66:N129" si="14">INT(L66)</f>
        <v>12083</v>
      </c>
      <c r="O66" s="1"/>
      <c r="P66">
        <f t="shared" ref="P66:P129" si="15">N66*4</f>
        <v>48332</v>
      </c>
      <c r="T66" t="str">
        <f t="shared" ref="T66:T97" si="16">A66</f>
        <v>R1_103_2</v>
      </c>
      <c r="U66" s="9">
        <f t="shared" ref="U66:U129" si="17">P66</f>
        <v>48332</v>
      </c>
      <c r="V66">
        <f t="shared" si="7"/>
        <v>-48332</v>
      </c>
      <c r="W66" s="1">
        <f t="shared" ref="W66:W129" si="18">N66</f>
        <v>12083</v>
      </c>
      <c r="X66" s="1">
        <f t="shared" si="8"/>
        <v>-12083</v>
      </c>
      <c r="AC66" s="25"/>
    </row>
    <row r="67" spans="1:43">
      <c r="A67" s="9" t="s">
        <v>386</v>
      </c>
      <c r="B67" s="20" t="s">
        <v>406</v>
      </c>
      <c r="C67">
        <v>867</v>
      </c>
      <c r="D67" s="22">
        <v>1</v>
      </c>
      <c r="E67" s="22" t="s">
        <v>13</v>
      </c>
      <c r="F67" s="6">
        <v>14648.4375</v>
      </c>
      <c r="H67">
        <f t="shared" ref="H67" si="19">D67/SUM(D67:D68)</f>
        <v>0.1111111111111111</v>
      </c>
      <c r="J67">
        <f t="shared" si="12"/>
        <v>1627.6041666666665</v>
      </c>
      <c r="L67">
        <f t="shared" si="13"/>
        <v>1411.1328124999998</v>
      </c>
      <c r="N67" s="1">
        <f t="shared" si="14"/>
        <v>1411</v>
      </c>
      <c r="O67" s="1"/>
      <c r="P67">
        <f t="shared" si="15"/>
        <v>5644</v>
      </c>
      <c r="R67">
        <f t="shared" ref="R67:R72" si="20">SUM(L67:L68)</f>
        <v>11749.674479166666</v>
      </c>
      <c r="T67" t="str">
        <f t="shared" si="16"/>
        <v>R1_21_1</v>
      </c>
      <c r="U67" s="9">
        <f t="shared" si="17"/>
        <v>5644</v>
      </c>
      <c r="V67">
        <f t="shared" ref="V67:V130" si="21">-U67</f>
        <v>-5644</v>
      </c>
      <c r="W67" s="1">
        <f t="shared" si="18"/>
        <v>1411</v>
      </c>
      <c r="X67" s="1">
        <f t="shared" ref="X67:X130" si="22">-W67</f>
        <v>-1411</v>
      </c>
      <c r="AC67" s="25"/>
    </row>
    <row r="68" spans="1:43">
      <c r="A68" s="9" t="s">
        <v>387</v>
      </c>
      <c r="B68" s="20" t="s">
        <v>406</v>
      </c>
      <c r="C68">
        <v>794</v>
      </c>
      <c r="D68" s="22">
        <v>8</v>
      </c>
      <c r="E68" s="22" t="s">
        <v>13</v>
      </c>
      <c r="F68" s="6">
        <v>14648.4375</v>
      </c>
      <c r="H68">
        <f t="shared" ref="H68" si="23">D68/SUM(D67:D68)</f>
        <v>0.88888888888888884</v>
      </c>
      <c r="J68">
        <f t="shared" si="12"/>
        <v>13020.833333333332</v>
      </c>
      <c r="L68">
        <f t="shared" si="13"/>
        <v>10338.541666666666</v>
      </c>
      <c r="N68" s="1">
        <f t="shared" si="14"/>
        <v>10338</v>
      </c>
      <c r="O68" s="1"/>
      <c r="P68">
        <f t="shared" si="15"/>
        <v>41352</v>
      </c>
      <c r="T68" t="str">
        <f t="shared" si="16"/>
        <v>R1_21_2</v>
      </c>
      <c r="U68" s="9">
        <f t="shared" si="17"/>
        <v>41352</v>
      </c>
      <c r="V68">
        <f t="shared" si="21"/>
        <v>-41352</v>
      </c>
      <c r="W68" s="1">
        <f t="shared" si="18"/>
        <v>10338</v>
      </c>
      <c r="X68" s="1">
        <f t="shared" si="22"/>
        <v>-10338</v>
      </c>
      <c r="AC68" s="25"/>
    </row>
    <row r="69" spans="1:43">
      <c r="A69" s="9" t="s">
        <v>388</v>
      </c>
      <c r="B69" s="20" t="s">
        <v>406</v>
      </c>
      <c r="C69">
        <v>1169</v>
      </c>
      <c r="D69" s="12">
        <v>1</v>
      </c>
      <c r="E69" s="22" t="s">
        <v>13</v>
      </c>
      <c r="F69" s="6">
        <v>14648.4375</v>
      </c>
      <c r="H69">
        <f t="shared" ref="H69" si="24">D69/SUM(D69:D70)</f>
        <v>0.1111111111111111</v>
      </c>
      <c r="J69">
        <f t="shared" si="12"/>
        <v>1627.6041666666665</v>
      </c>
      <c r="L69">
        <f t="shared" si="13"/>
        <v>1902.6692708333333</v>
      </c>
      <c r="N69" s="1">
        <f t="shared" si="14"/>
        <v>1902</v>
      </c>
      <c r="O69" s="1"/>
      <c r="P69">
        <f t="shared" si="15"/>
        <v>7608</v>
      </c>
      <c r="R69">
        <f t="shared" ref="R69" si="25">SUM(L69:L70)</f>
        <v>15457.356770833332</v>
      </c>
      <c r="T69" t="str">
        <f t="shared" si="16"/>
        <v>R1_22_1</v>
      </c>
      <c r="U69" s="9">
        <f t="shared" si="17"/>
        <v>7608</v>
      </c>
      <c r="V69">
        <f t="shared" si="21"/>
        <v>-7608</v>
      </c>
      <c r="W69" s="1">
        <f t="shared" si="18"/>
        <v>1902</v>
      </c>
      <c r="X69" s="1">
        <f t="shared" si="22"/>
        <v>-1902</v>
      </c>
      <c r="AC69" s="25"/>
    </row>
    <row r="70" spans="1:43">
      <c r="A70" s="9" t="s">
        <v>389</v>
      </c>
      <c r="B70" s="20" t="s">
        <v>406</v>
      </c>
      <c r="C70">
        <v>1041</v>
      </c>
      <c r="D70" s="12">
        <v>8</v>
      </c>
      <c r="E70" s="22" t="s">
        <v>13</v>
      </c>
      <c r="F70" s="6">
        <v>14648.4375</v>
      </c>
      <c r="H70">
        <f t="shared" ref="H70" si="26">D70/SUM(D69:D70)</f>
        <v>0.88888888888888884</v>
      </c>
      <c r="J70">
        <f t="shared" si="12"/>
        <v>13020.833333333332</v>
      </c>
      <c r="L70">
        <f t="shared" si="13"/>
        <v>13554.687499999998</v>
      </c>
      <c r="N70" s="1">
        <f t="shared" si="14"/>
        <v>13554</v>
      </c>
      <c r="O70" s="1"/>
      <c r="P70">
        <f t="shared" si="15"/>
        <v>54216</v>
      </c>
      <c r="T70" t="str">
        <f t="shared" si="16"/>
        <v>R1_22_2</v>
      </c>
      <c r="U70" s="9">
        <f t="shared" si="17"/>
        <v>54216</v>
      </c>
      <c r="V70">
        <f t="shared" si="21"/>
        <v>-54216</v>
      </c>
      <c r="W70" s="1">
        <f t="shared" si="18"/>
        <v>13554</v>
      </c>
      <c r="X70" s="1">
        <f t="shared" si="22"/>
        <v>-13554</v>
      </c>
      <c r="AC70" s="25"/>
    </row>
    <row r="71" spans="1:43">
      <c r="A71" s="9" t="s">
        <v>390</v>
      </c>
      <c r="B71" s="20" t="s">
        <v>406</v>
      </c>
      <c r="C71">
        <v>4577</v>
      </c>
      <c r="D71" s="12">
        <v>1</v>
      </c>
      <c r="E71" s="22" t="s">
        <v>13</v>
      </c>
      <c r="F71" s="6">
        <v>14648.4375</v>
      </c>
      <c r="H71">
        <v>1</v>
      </c>
      <c r="J71">
        <f t="shared" si="12"/>
        <v>14648.4375</v>
      </c>
      <c r="L71">
        <f t="shared" si="13"/>
        <v>67045.8984375</v>
      </c>
      <c r="N71" s="1">
        <f t="shared" si="14"/>
        <v>67045</v>
      </c>
      <c r="O71" s="1"/>
      <c r="P71">
        <f t="shared" si="15"/>
        <v>268180</v>
      </c>
      <c r="R71">
        <f>L71</f>
        <v>67045.8984375</v>
      </c>
      <c r="T71" t="str">
        <f t="shared" si="16"/>
        <v>R1_24_1</v>
      </c>
      <c r="U71" s="9">
        <f t="shared" si="17"/>
        <v>268180</v>
      </c>
      <c r="V71">
        <f t="shared" si="21"/>
        <v>-268180</v>
      </c>
      <c r="W71" s="1">
        <f t="shared" si="18"/>
        <v>67045</v>
      </c>
      <c r="X71" s="1">
        <f t="shared" si="22"/>
        <v>-67045</v>
      </c>
      <c r="AC71" s="25"/>
      <c r="AG71" s="9"/>
    </row>
    <row r="72" spans="1:43">
      <c r="A72" s="9" t="s">
        <v>391</v>
      </c>
      <c r="B72" s="20" t="s">
        <v>406</v>
      </c>
      <c r="C72">
        <v>661</v>
      </c>
      <c r="D72" s="12">
        <v>1</v>
      </c>
      <c r="E72" s="22" t="s">
        <v>13</v>
      </c>
      <c r="F72" s="6">
        <v>14648.4375</v>
      </c>
      <c r="H72">
        <f t="shared" ref="H72" si="27">D72/SUM(D72:D73)</f>
        <v>0.1111111111111111</v>
      </c>
      <c r="J72">
        <f t="shared" si="12"/>
        <v>1627.6041666666665</v>
      </c>
      <c r="L72">
        <f t="shared" si="13"/>
        <v>1075.8463541666665</v>
      </c>
      <c r="N72" s="1">
        <f t="shared" si="14"/>
        <v>1075</v>
      </c>
      <c r="O72" s="1"/>
      <c r="P72">
        <f t="shared" si="15"/>
        <v>4300</v>
      </c>
      <c r="R72">
        <f t="shared" si="20"/>
        <v>20164.388020833332</v>
      </c>
      <c r="T72" t="str">
        <f t="shared" si="16"/>
        <v>R1_31_1</v>
      </c>
      <c r="U72" s="9">
        <f t="shared" si="17"/>
        <v>4300</v>
      </c>
      <c r="V72">
        <f t="shared" si="21"/>
        <v>-4300</v>
      </c>
      <c r="W72" s="1">
        <f t="shared" si="18"/>
        <v>1075</v>
      </c>
      <c r="X72" s="1">
        <f t="shared" si="22"/>
        <v>-1075</v>
      </c>
      <c r="AC72" s="25"/>
    </row>
    <row r="73" spans="1:43">
      <c r="A73" s="9" t="s">
        <v>392</v>
      </c>
      <c r="B73" s="20" t="s">
        <v>406</v>
      </c>
      <c r="C73">
        <v>1466</v>
      </c>
      <c r="D73" s="22">
        <v>8</v>
      </c>
      <c r="E73" s="22" t="s">
        <v>13</v>
      </c>
      <c r="F73" s="6">
        <v>14648.4375</v>
      </c>
      <c r="H73">
        <f t="shared" ref="H73" si="28">D73/SUM(D72:D73)</f>
        <v>0.88888888888888884</v>
      </c>
      <c r="J73">
        <f t="shared" si="12"/>
        <v>13020.833333333332</v>
      </c>
      <c r="L73">
        <f t="shared" si="13"/>
        <v>19088.541666666664</v>
      </c>
      <c r="N73" s="1">
        <f t="shared" si="14"/>
        <v>19088</v>
      </c>
      <c r="O73" s="1"/>
      <c r="P73">
        <f t="shared" si="15"/>
        <v>76352</v>
      </c>
      <c r="T73" t="str">
        <f t="shared" si="16"/>
        <v>R1_31_2</v>
      </c>
      <c r="U73" s="9">
        <f t="shared" si="17"/>
        <v>76352</v>
      </c>
      <c r="V73">
        <f t="shared" si="21"/>
        <v>-76352</v>
      </c>
      <c r="W73" s="1">
        <f t="shared" si="18"/>
        <v>19088</v>
      </c>
      <c r="X73" s="1">
        <f t="shared" si="22"/>
        <v>-19088</v>
      </c>
      <c r="AC73" s="25"/>
    </row>
    <row r="74" spans="1:43">
      <c r="A74" t="s">
        <v>393</v>
      </c>
      <c r="B74" s="20" t="s">
        <v>406</v>
      </c>
      <c r="C74">
        <v>2617</v>
      </c>
      <c r="D74" s="22">
        <v>1</v>
      </c>
      <c r="E74" s="22" t="s">
        <v>13</v>
      </c>
      <c r="F74" s="6">
        <v>29296.875</v>
      </c>
      <c r="H74">
        <f t="shared" ref="H74" si="29">D74/SUM(D74:D75)</f>
        <v>0.1111111111111111</v>
      </c>
      <c r="J74">
        <f t="shared" si="12"/>
        <v>3255.208333333333</v>
      </c>
      <c r="L74">
        <f t="shared" si="13"/>
        <v>8518.8802083333321</v>
      </c>
      <c r="N74" s="1">
        <f t="shared" si="14"/>
        <v>8518</v>
      </c>
      <c r="O74" s="1"/>
      <c r="P74">
        <f t="shared" si="15"/>
        <v>34072</v>
      </c>
      <c r="R74">
        <f t="shared" ref="R74" si="30">SUM(L74:L75)</f>
        <v>84222.005208333328</v>
      </c>
      <c r="T74" t="str">
        <f t="shared" si="16"/>
        <v>R1_43_1</v>
      </c>
      <c r="U74" s="9">
        <f t="shared" si="17"/>
        <v>34072</v>
      </c>
      <c r="V74">
        <f t="shared" si="21"/>
        <v>-34072</v>
      </c>
      <c r="W74" s="1">
        <f t="shared" si="18"/>
        <v>8518</v>
      </c>
      <c r="X74" s="1">
        <f t="shared" si="22"/>
        <v>-8518</v>
      </c>
      <c r="AC74" s="25"/>
    </row>
    <row r="75" spans="1:43">
      <c r="A75" t="s">
        <v>394</v>
      </c>
      <c r="B75" s="20" t="s">
        <v>406</v>
      </c>
      <c r="C75">
        <v>2907</v>
      </c>
      <c r="D75" s="22">
        <v>8</v>
      </c>
      <c r="E75" s="22" t="s">
        <v>13</v>
      </c>
      <c r="F75" s="6">
        <v>29296.875</v>
      </c>
      <c r="H75">
        <f t="shared" ref="H75" si="31">D75/SUM(D74:D75)</f>
        <v>0.88888888888888884</v>
      </c>
      <c r="J75">
        <f t="shared" si="12"/>
        <v>26041.666666666664</v>
      </c>
      <c r="L75">
        <f t="shared" si="13"/>
        <v>75703.125</v>
      </c>
      <c r="N75" s="1">
        <f t="shared" si="14"/>
        <v>75703</v>
      </c>
      <c r="O75" s="1"/>
      <c r="P75">
        <f t="shared" si="15"/>
        <v>302812</v>
      </c>
      <c r="T75" t="str">
        <f t="shared" si="16"/>
        <v>R1_43_2</v>
      </c>
      <c r="U75" s="9">
        <f t="shared" si="17"/>
        <v>302812</v>
      </c>
      <c r="V75">
        <f t="shared" si="21"/>
        <v>-302812</v>
      </c>
      <c r="W75" s="1">
        <f t="shared" si="18"/>
        <v>75703</v>
      </c>
      <c r="X75" s="1">
        <f t="shared" si="22"/>
        <v>-75703</v>
      </c>
      <c r="AC75" s="25"/>
    </row>
    <row r="76" spans="1:43">
      <c r="A76" s="9" t="s">
        <v>395</v>
      </c>
      <c r="B76" s="20" t="s">
        <v>14</v>
      </c>
      <c r="C76">
        <v>884</v>
      </c>
      <c r="D76" s="22">
        <v>1</v>
      </c>
      <c r="E76" s="22" t="s">
        <v>13</v>
      </c>
      <c r="F76" s="6">
        <v>29296.875</v>
      </c>
      <c r="H76">
        <f t="shared" ref="H76" si="32">D76/SUM(D76:D77)</f>
        <v>0.5</v>
      </c>
      <c r="J76">
        <f t="shared" si="12"/>
        <v>14648.4375</v>
      </c>
      <c r="L76">
        <f t="shared" si="13"/>
        <v>12949.21875</v>
      </c>
      <c r="N76" s="1">
        <f t="shared" si="14"/>
        <v>12949</v>
      </c>
      <c r="O76" s="1"/>
      <c r="P76">
        <f t="shared" si="15"/>
        <v>51796</v>
      </c>
      <c r="R76">
        <f t="shared" ref="R76:R81" si="33">SUM(L76:L77)</f>
        <v>25986.328125</v>
      </c>
      <c r="T76" t="str">
        <f t="shared" si="16"/>
        <v>R1_51_1</v>
      </c>
      <c r="U76" s="9">
        <f t="shared" si="17"/>
        <v>51796</v>
      </c>
      <c r="V76">
        <f t="shared" si="21"/>
        <v>-51796</v>
      </c>
      <c r="W76" s="1">
        <f t="shared" si="18"/>
        <v>12949</v>
      </c>
      <c r="X76" s="1">
        <f t="shared" si="22"/>
        <v>-12949</v>
      </c>
      <c r="Y76" s="2"/>
      <c r="AC76" s="25"/>
      <c r="AH76" s="2"/>
      <c r="AJ76" s="2"/>
      <c r="AK76" s="2"/>
      <c r="AL76" s="2"/>
      <c r="AM76" s="2"/>
      <c r="AN76" s="2"/>
      <c r="AO76" s="2"/>
      <c r="AP76" s="2"/>
      <c r="AQ76" s="2"/>
    </row>
    <row r="77" spans="1:43" s="19" customFormat="1">
      <c r="A77" s="9" t="s">
        <v>396</v>
      </c>
      <c r="B77" s="20" t="s">
        <v>14</v>
      </c>
      <c r="C77">
        <v>890</v>
      </c>
      <c r="D77" s="22">
        <v>1</v>
      </c>
      <c r="E77" s="22" t="s">
        <v>13</v>
      </c>
      <c r="F77" s="6">
        <v>29296.875</v>
      </c>
      <c r="G77"/>
      <c r="H77">
        <f t="shared" ref="H77" si="34">D77/SUM(D76:D77)</f>
        <v>0.5</v>
      </c>
      <c r="I77"/>
      <c r="J77">
        <f t="shared" si="12"/>
        <v>14648.4375</v>
      </c>
      <c r="K77"/>
      <c r="L77">
        <f t="shared" si="13"/>
        <v>13037.109375</v>
      </c>
      <c r="M77"/>
      <c r="N77" s="1">
        <f t="shared" si="14"/>
        <v>13037</v>
      </c>
      <c r="O77" s="1"/>
      <c r="P77">
        <f t="shared" si="15"/>
        <v>52148</v>
      </c>
      <c r="Q77"/>
      <c r="R77"/>
      <c r="S77"/>
      <c r="T77" t="str">
        <f t="shared" si="16"/>
        <v>R1_51_2</v>
      </c>
      <c r="U77" s="9">
        <f t="shared" si="17"/>
        <v>52148</v>
      </c>
      <c r="V77">
        <f t="shared" si="21"/>
        <v>-52148</v>
      </c>
      <c r="W77" s="1">
        <f t="shared" si="18"/>
        <v>13037</v>
      </c>
      <c r="X77" s="1">
        <f t="shared" si="22"/>
        <v>-13037</v>
      </c>
      <c r="Z77"/>
      <c r="AA77"/>
      <c r="AB77"/>
      <c r="AC77" s="25"/>
      <c r="AD77"/>
      <c r="AE77"/>
      <c r="AF77"/>
      <c r="AG77"/>
      <c r="AI77"/>
    </row>
    <row r="78" spans="1:43">
      <c r="A78" t="s">
        <v>397</v>
      </c>
      <c r="B78" s="20" t="s">
        <v>14</v>
      </c>
      <c r="C78">
        <v>1986</v>
      </c>
      <c r="D78" s="22">
        <v>1</v>
      </c>
      <c r="E78" s="22" t="s">
        <v>12</v>
      </c>
      <c r="F78" s="6">
        <v>28.6102294921875</v>
      </c>
      <c r="H78">
        <v>1</v>
      </c>
      <c r="J78">
        <f t="shared" si="12"/>
        <v>28.6102294921875</v>
      </c>
      <c r="L78">
        <f t="shared" si="13"/>
        <v>56.819915771484375</v>
      </c>
      <c r="N78" s="1">
        <f t="shared" si="14"/>
        <v>56</v>
      </c>
      <c r="O78" s="1"/>
      <c r="P78">
        <f t="shared" si="15"/>
        <v>224</v>
      </c>
      <c r="R78">
        <f>L78</f>
        <v>56.819915771484375</v>
      </c>
      <c r="T78" t="str">
        <f t="shared" si="16"/>
        <v>R1_53_1</v>
      </c>
      <c r="U78" s="9">
        <f t="shared" si="17"/>
        <v>224</v>
      </c>
      <c r="V78">
        <f t="shared" si="21"/>
        <v>-224</v>
      </c>
      <c r="W78" s="1">
        <f t="shared" si="18"/>
        <v>56</v>
      </c>
      <c r="X78" s="1">
        <f t="shared" si="22"/>
        <v>-56</v>
      </c>
      <c r="AC78" s="25"/>
    </row>
    <row r="79" spans="1:43">
      <c r="A79" t="s">
        <v>398</v>
      </c>
      <c r="B79" s="20" t="s">
        <v>14</v>
      </c>
      <c r="C79">
        <v>825</v>
      </c>
      <c r="D79" s="22">
        <v>1</v>
      </c>
      <c r="E79" s="22" t="s">
        <v>13</v>
      </c>
      <c r="F79" s="6">
        <v>29296.875</v>
      </c>
      <c r="H79">
        <f t="shared" ref="H79" si="35">D79/SUM(D79:D80)</f>
        <v>0.5</v>
      </c>
      <c r="J79">
        <f t="shared" si="12"/>
        <v>14648.4375</v>
      </c>
      <c r="L79">
        <f t="shared" si="13"/>
        <v>12084.9609375</v>
      </c>
      <c r="N79" s="1">
        <f t="shared" si="14"/>
        <v>12084</v>
      </c>
      <c r="O79" s="1"/>
      <c r="P79">
        <f t="shared" si="15"/>
        <v>48336</v>
      </c>
      <c r="R79">
        <f t="shared" ref="R79" si="36">SUM(L79:L80)</f>
        <v>19057.6171875</v>
      </c>
      <c r="T79" t="str">
        <f t="shared" si="16"/>
        <v>R1_71_1</v>
      </c>
      <c r="U79" s="9">
        <f t="shared" si="17"/>
        <v>48336</v>
      </c>
      <c r="V79">
        <f t="shared" si="21"/>
        <v>-48336</v>
      </c>
      <c r="W79" s="1">
        <f t="shared" si="18"/>
        <v>12084</v>
      </c>
      <c r="X79" s="1">
        <f t="shared" si="22"/>
        <v>-12084</v>
      </c>
      <c r="AC79" s="25"/>
    </row>
    <row r="80" spans="1:43">
      <c r="A80" t="s">
        <v>399</v>
      </c>
      <c r="B80" s="20" t="s">
        <v>14</v>
      </c>
      <c r="C80">
        <v>476</v>
      </c>
      <c r="D80" s="22">
        <v>1</v>
      </c>
      <c r="E80" s="22" t="s">
        <v>13</v>
      </c>
      <c r="F80" s="6">
        <v>29296.875</v>
      </c>
      <c r="H80">
        <f t="shared" ref="H80" si="37">D80/SUM(D79:D80)</f>
        <v>0.5</v>
      </c>
      <c r="J80">
        <f t="shared" si="12"/>
        <v>14648.4375</v>
      </c>
      <c r="L80">
        <f t="shared" si="13"/>
        <v>6972.65625</v>
      </c>
      <c r="N80" s="1">
        <f t="shared" si="14"/>
        <v>6972</v>
      </c>
      <c r="O80" s="1"/>
      <c r="P80">
        <f t="shared" si="15"/>
        <v>27888</v>
      </c>
      <c r="T80" t="str">
        <f t="shared" si="16"/>
        <v>R1_71_2</v>
      </c>
      <c r="U80" s="9">
        <f t="shared" si="17"/>
        <v>27888</v>
      </c>
      <c r="V80">
        <f t="shared" si="21"/>
        <v>-27888</v>
      </c>
      <c r="W80" s="1">
        <f t="shared" si="18"/>
        <v>6972</v>
      </c>
      <c r="X80" s="1">
        <f t="shared" si="22"/>
        <v>-6972</v>
      </c>
      <c r="AC80" s="25"/>
    </row>
    <row r="81" spans="1:35">
      <c r="A81" t="s">
        <v>400</v>
      </c>
      <c r="B81" s="20" t="s">
        <v>14</v>
      </c>
      <c r="C81">
        <v>889</v>
      </c>
      <c r="D81" s="22">
        <v>1</v>
      </c>
      <c r="E81" s="22" t="s">
        <v>13</v>
      </c>
      <c r="F81" s="6">
        <v>58593.75</v>
      </c>
      <c r="H81">
        <f t="shared" ref="H81" si="38">D81/SUM(D81:D82)</f>
        <v>0.5</v>
      </c>
      <c r="J81">
        <f t="shared" si="12"/>
        <v>29296.875</v>
      </c>
      <c r="L81">
        <f t="shared" si="13"/>
        <v>26044.921875</v>
      </c>
      <c r="N81" s="1">
        <f t="shared" si="14"/>
        <v>26044</v>
      </c>
      <c r="O81" s="1"/>
      <c r="P81">
        <f t="shared" si="15"/>
        <v>104176</v>
      </c>
      <c r="R81">
        <f t="shared" si="33"/>
        <v>74414.0625</v>
      </c>
      <c r="T81" t="str">
        <f t="shared" si="16"/>
        <v>R1_81_1</v>
      </c>
      <c r="U81" s="9">
        <f t="shared" si="17"/>
        <v>104176</v>
      </c>
      <c r="V81">
        <f t="shared" si="21"/>
        <v>-104176</v>
      </c>
      <c r="W81" s="1">
        <f t="shared" si="18"/>
        <v>26044</v>
      </c>
      <c r="X81" s="1">
        <f t="shared" si="22"/>
        <v>-26044</v>
      </c>
      <c r="AC81" s="25"/>
    </row>
    <row r="82" spans="1:35">
      <c r="A82" t="s">
        <v>401</v>
      </c>
      <c r="B82" s="20" t="s">
        <v>14</v>
      </c>
      <c r="C82">
        <v>1651</v>
      </c>
      <c r="D82" s="22">
        <v>1</v>
      </c>
      <c r="E82" s="22" t="s">
        <v>13</v>
      </c>
      <c r="F82" s="6">
        <v>58593.75</v>
      </c>
      <c r="H82">
        <f t="shared" ref="H82" si="39">D82/SUM(D81:D82)</f>
        <v>0.5</v>
      </c>
      <c r="J82">
        <f t="shared" si="12"/>
        <v>29296.875</v>
      </c>
      <c r="L82">
        <f t="shared" si="13"/>
        <v>48369.140625</v>
      </c>
      <c r="N82" s="1">
        <f t="shared" si="14"/>
        <v>48369</v>
      </c>
      <c r="O82" s="1"/>
      <c r="P82">
        <f t="shared" si="15"/>
        <v>193476</v>
      </c>
      <c r="T82" t="str">
        <f t="shared" si="16"/>
        <v>R1_81_2</v>
      </c>
      <c r="U82" s="9">
        <f t="shared" si="17"/>
        <v>193476</v>
      </c>
      <c r="V82">
        <f t="shared" si="21"/>
        <v>-193476</v>
      </c>
      <c r="W82" s="1">
        <f t="shared" si="18"/>
        <v>48369</v>
      </c>
      <c r="X82" s="1">
        <f t="shared" si="22"/>
        <v>-48369</v>
      </c>
      <c r="AC82" s="25"/>
      <c r="AD82" s="9"/>
    </row>
    <row r="83" spans="1:35">
      <c r="A83" t="s">
        <v>402</v>
      </c>
      <c r="B83" s="20" t="s">
        <v>14</v>
      </c>
      <c r="C83">
        <v>1637</v>
      </c>
      <c r="D83" s="22">
        <v>1</v>
      </c>
      <c r="E83" s="22" t="s">
        <v>13</v>
      </c>
      <c r="F83" s="6">
        <v>58593.75</v>
      </c>
      <c r="H83">
        <f t="shared" ref="H83" si="40">D83/SUM(D83:D84)</f>
        <v>0.5</v>
      </c>
      <c r="J83">
        <f t="shared" si="12"/>
        <v>29296.875</v>
      </c>
      <c r="L83">
        <f t="shared" si="13"/>
        <v>47958.984375</v>
      </c>
      <c r="N83" s="1">
        <f t="shared" si="14"/>
        <v>47958</v>
      </c>
      <c r="O83" s="1"/>
      <c r="P83">
        <f t="shared" si="15"/>
        <v>191832</v>
      </c>
      <c r="R83">
        <f t="shared" ref="R83" si="41">SUM(L83:L84)</f>
        <v>69257.8125</v>
      </c>
      <c r="T83" t="str">
        <f t="shared" si="16"/>
        <v>R1_92_1</v>
      </c>
      <c r="U83" s="9">
        <f t="shared" si="17"/>
        <v>191832</v>
      </c>
      <c r="V83">
        <f t="shared" si="21"/>
        <v>-191832</v>
      </c>
      <c r="W83" s="1">
        <f t="shared" si="18"/>
        <v>47958</v>
      </c>
      <c r="X83" s="1">
        <f t="shared" si="22"/>
        <v>-47958</v>
      </c>
      <c r="AC83" s="25"/>
    </row>
    <row r="84" spans="1:35">
      <c r="A84" t="s">
        <v>403</v>
      </c>
      <c r="B84" s="20" t="s">
        <v>14</v>
      </c>
      <c r="C84">
        <v>727</v>
      </c>
      <c r="D84" s="22">
        <v>1</v>
      </c>
      <c r="E84" s="22" t="s">
        <v>13</v>
      </c>
      <c r="F84" s="6">
        <v>58593.75</v>
      </c>
      <c r="H84">
        <f t="shared" ref="H84" si="42">D84/SUM(D83:D84)</f>
        <v>0.5</v>
      </c>
      <c r="J84">
        <f t="shared" si="12"/>
        <v>29296.875</v>
      </c>
      <c r="L84">
        <f t="shared" si="13"/>
        <v>21298.828125</v>
      </c>
      <c r="N84" s="1">
        <f t="shared" si="14"/>
        <v>21298</v>
      </c>
      <c r="O84" s="1"/>
      <c r="P84">
        <f t="shared" si="15"/>
        <v>85192</v>
      </c>
      <c r="T84" t="str">
        <f t="shared" si="16"/>
        <v>R1_92_2</v>
      </c>
      <c r="U84" s="9">
        <f t="shared" si="17"/>
        <v>85192</v>
      </c>
      <c r="V84">
        <f t="shared" si="21"/>
        <v>-85192</v>
      </c>
      <c r="W84" s="1">
        <f t="shared" si="18"/>
        <v>21298</v>
      </c>
      <c r="X84" s="1">
        <f t="shared" si="22"/>
        <v>-21298</v>
      </c>
      <c r="AC84" s="25"/>
    </row>
    <row r="85" spans="1:35">
      <c r="A85" t="s">
        <v>404</v>
      </c>
      <c r="B85" s="20" t="s">
        <v>14</v>
      </c>
      <c r="C85">
        <v>1725</v>
      </c>
      <c r="D85" s="22">
        <v>1</v>
      </c>
      <c r="E85" s="22" t="s">
        <v>13</v>
      </c>
      <c r="F85" s="6">
        <v>58593.75</v>
      </c>
      <c r="H85">
        <f t="shared" ref="H85" si="43">D85/SUM(D85:D86)</f>
        <v>0.5</v>
      </c>
      <c r="J85">
        <f t="shared" si="12"/>
        <v>29296.875</v>
      </c>
      <c r="L85">
        <f t="shared" si="13"/>
        <v>50537.109375</v>
      </c>
      <c r="N85" s="1">
        <f t="shared" si="14"/>
        <v>50537</v>
      </c>
      <c r="O85" s="1"/>
      <c r="P85">
        <f t="shared" si="15"/>
        <v>202148</v>
      </c>
      <c r="R85">
        <f t="shared" ref="R85" si="44">SUM(L85:L86)</f>
        <v>85019.53125</v>
      </c>
      <c r="T85" t="str">
        <f t="shared" si="16"/>
        <v>R1_93_1</v>
      </c>
      <c r="U85" s="9">
        <f t="shared" si="17"/>
        <v>202148</v>
      </c>
      <c r="V85">
        <f t="shared" si="21"/>
        <v>-202148</v>
      </c>
      <c r="W85" s="1">
        <f t="shared" si="18"/>
        <v>50537</v>
      </c>
      <c r="X85" s="1">
        <f t="shared" si="22"/>
        <v>-50537</v>
      </c>
      <c r="AC85" s="25"/>
    </row>
    <row r="86" spans="1:35">
      <c r="A86" t="s">
        <v>405</v>
      </c>
      <c r="B86" s="20" t="s">
        <v>14</v>
      </c>
      <c r="C86">
        <v>1177</v>
      </c>
      <c r="D86" s="22">
        <v>1</v>
      </c>
      <c r="E86" s="22" t="s">
        <v>13</v>
      </c>
      <c r="F86" s="6">
        <v>58593.75</v>
      </c>
      <c r="H86">
        <f t="shared" ref="H86" si="45">D86/SUM(D85:D86)</f>
        <v>0.5</v>
      </c>
      <c r="J86">
        <f t="shared" si="12"/>
        <v>29296.875</v>
      </c>
      <c r="L86">
        <f t="shared" si="13"/>
        <v>34482.421875</v>
      </c>
      <c r="N86" s="1">
        <f t="shared" si="14"/>
        <v>34482</v>
      </c>
      <c r="O86" s="1"/>
      <c r="P86">
        <f t="shared" si="15"/>
        <v>137928</v>
      </c>
      <c r="T86" t="str">
        <f t="shared" si="16"/>
        <v>R1_93_2</v>
      </c>
      <c r="U86" s="9">
        <f t="shared" si="17"/>
        <v>137928</v>
      </c>
      <c r="V86">
        <f t="shared" si="21"/>
        <v>-137928</v>
      </c>
      <c r="W86" s="1">
        <f t="shared" si="18"/>
        <v>34482</v>
      </c>
      <c r="X86" s="1">
        <f t="shared" si="22"/>
        <v>-34482</v>
      </c>
      <c r="AC86" s="25"/>
    </row>
    <row r="87" spans="1:35">
      <c r="A87" t="s">
        <v>341</v>
      </c>
      <c r="B87" s="20" t="s">
        <v>14</v>
      </c>
      <c r="C87">
        <v>945</v>
      </c>
      <c r="D87" s="22">
        <v>1</v>
      </c>
      <c r="E87" s="22" t="s">
        <v>13</v>
      </c>
      <c r="F87" s="6">
        <v>117187.5</v>
      </c>
      <c r="H87">
        <v>1</v>
      </c>
      <c r="J87">
        <f t="shared" si="12"/>
        <v>117187.5</v>
      </c>
      <c r="L87">
        <f t="shared" si="13"/>
        <v>110742.1875</v>
      </c>
      <c r="N87" s="1">
        <f t="shared" si="14"/>
        <v>110742</v>
      </c>
      <c r="O87" s="1"/>
      <c r="P87">
        <f t="shared" si="15"/>
        <v>442968</v>
      </c>
      <c r="R87">
        <f>L87</f>
        <v>110742.1875</v>
      </c>
      <c r="T87" t="str">
        <f t="shared" si="16"/>
        <v>R2_140_1</v>
      </c>
      <c r="U87" s="9">
        <f t="shared" si="17"/>
        <v>442968</v>
      </c>
      <c r="V87">
        <f t="shared" si="21"/>
        <v>-442968</v>
      </c>
      <c r="W87" s="1">
        <f t="shared" si="18"/>
        <v>110742</v>
      </c>
      <c r="X87" s="1">
        <f t="shared" si="22"/>
        <v>-110742</v>
      </c>
      <c r="AC87" s="25"/>
      <c r="AI87" s="2"/>
    </row>
    <row r="88" spans="1:35">
      <c r="A88" t="s">
        <v>342</v>
      </c>
      <c r="B88" s="20" t="s">
        <v>14</v>
      </c>
      <c r="C88">
        <v>825</v>
      </c>
      <c r="D88" s="12">
        <v>1</v>
      </c>
      <c r="E88" s="22" t="s">
        <v>13</v>
      </c>
      <c r="F88" s="6">
        <v>117187.5</v>
      </c>
      <c r="H88">
        <v>1</v>
      </c>
      <c r="J88">
        <f t="shared" si="12"/>
        <v>117187.5</v>
      </c>
      <c r="L88">
        <f t="shared" si="13"/>
        <v>96679.6875</v>
      </c>
      <c r="N88" s="1">
        <f t="shared" si="14"/>
        <v>96679</v>
      </c>
      <c r="O88" s="1"/>
      <c r="P88">
        <f t="shared" si="15"/>
        <v>386716</v>
      </c>
      <c r="R88">
        <f t="shared" ref="R88:R90" si="46">L88</f>
        <v>96679.6875</v>
      </c>
      <c r="T88" t="str">
        <f t="shared" si="16"/>
        <v>R2_143_1</v>
      </c>
      <c r="U88" s="9">
        <f t="shared" si="17"/>
        <v>386716</v>
      </c>
      <c r="V88">
        <f t="shared" si="21"/>
        <v>-386716</v>
      </c>
      <c r="W88" s="1">
        <f t="shared" si="18"/>
        <v>96679</v>
      </c>
      <c r="X88" s="1">
        <f t="shared" si="22"/>
        <v>-96679</v>
      </c>
      <c r="AC88" s="25"/>
      <c r="AE88" s="2"/>
      <c r="AF88" s="2"/>
      <c r="AI88" s="19"/>
    </row>
    <row r="89" spans="1:35">
      <c r="A89" t="s">
        <v>31</v>
      </c>
      <c r="B89" s="20" t="s">
        <v>14</v>
      </c>
      <c r="C89">
        <v>995</v>
      </c>
      <c r="D89" s="12">
        <v>1</v>
      </c>
      <c r="E89" s="22" t="s">
        <v>13</v>
      </c>
      <c r="F89" s="6">
        <v>117187.5</v>
      </c>
      <c r="H89">
        <v>1</v>
      </c>
      <c r="J89">
        <f t="shared" si="12"/>
        <v>117187.5</v>
      </c>
      <c r="L89">
        <f t="shared" si="13"/>
        <v>116601.5625</v>
      </c>
      <c r="N89" s="1">
        <f t="shared" si="14"/>
        <v>116601</v>
      </c>
      <c r="O89" s="1"/>
      <c r="P89">
        <f t="shared" si="15"/>
        <v>466404</v>
      </c>
      <c r="R89">
        <f t="shared" si="46"/>
        <v>116601.5625</v>
      </c>
      <c r="T89" t="str">
        <f t="shared" si="16"/>
        <v>R2_1_1</v>
      </c>
      <c r="U89" s="9">
        <f t="shared" si="17"/>
        <v>466404</v>
      </c>
      <c r="V89">
        <f t="shared" si="21"/>
        <v>-466404</v>
      </c>
      <c r="W89" s="1">
        <f t="shared" si="18"/>
        <v>116601</v>
      </c>
      <c r="X89" s="1">
        <f t="shared" si="22"/>
        <v>-116601</v>
      </c>
      <c r="AC89" s="25"/>
      <c r="AE89" s="19"/>
      <c r="AF89" s="19"/>
    </row>
    <row r="90" spans="1:35">
      <c r="A90" t="s">
        <v>112</v>
      </c>
      <c r="B90" s="20" t="s">
        <v>14</v>
      </c>
      <c r="C90">
        <v>375</v>
      </c>
      <c r="D90" s="22">
        <v>1</v>
      </c>
      <c r="E90" s="22" t="s">
        <v>13</v>
      </c>
      <c r="F90" s="6">
        <v>117187.5</v>
      </c>
      <c r="H90">
        <v>1</v>
      </c>
      <c r="J90">
        <f t="shared" si="12"/>
        <v>117187.5</v>
      </c>
      <c r="L90">
        <f t="shared" si="13"/>
        <v>43945.3125</v>
      </c>
      <c r="N90" s="1">
        <f t="shared" si="14"/>
        <v>43945</v>
      </c>
      <c r="O90" s="1"/>
      <c r="P90">
        <f t="shared" si="15"/>
        <v>175780</v>
      </c>
      <c r="R90">
        <f t="shared" si="46"/>
        <v>43945.3125</v>
      </c>
      <c r="T90" t="str">
        <f t="shared" si="16"/>
        <v>R2_105_1</v>
      </c>
      <c r="U90" s="9">
        <f t="shared" si="17"/>
        <v>175780</v>
      </c>
      <c r="V90">
        <f t="shared" si="21"/>
        <v>-175780</v>
      </c>
      <c r="W90" s="1">
        <f t="shared" si="18"/>
        <v>43945</v>
      </c>
      <c r="X90" s="1">
        <f t="shared" si="22"/>
        <v>-43945</v>
      </c>
      <c r="AC90" s="25"/>
    </row>
    <row r="91" spans="1:35">
      <c r="A91" t="s">
        <v>118</v>
      </c>
      <c r="B91" s="20" t="s">
        <v>14</v>
      </c>
      <c r="C91">
        <v>1039</v>
      </c>
      <c r="D91" s="22">
        <v>1</v>
      </c>
      <c r="E91" s="22" t="s">
        <v>13</v>
      </c>
      <c r="F91" s="6">
        <v>117187.5</v>
      </c>
      <c r="H91">
        <f t="shared" ref="H91" si="47">D91/SUM(D91:D92)</f>
        <v>0.5</v>
      </c>
      <c r="J91">
        <f t="shared" si="12"/>
        <v>58593.75</v>
      </c>
      <c r="L91">
        <f t="shared" si="13"/>
        <v>60878.906249999993</v>
      </c>
      <c r="N91" s="1">
        <f t="shared" si="14"/>
        <v>60878</v>
      </c>
      <c r="O91" s="1"/>
      <c r="P91">
        <f t="shared" si="15"/>
        <v>243512</v>
      </c>
      <c r="R91">
        <f t="shared" ref="R91" si="48">SUM(L91:L92)</f>
        <v>114375</v>
      </c>
      <c r="T91" t="str">
        <f t="shared" si="16"/>
        <v>R2_117_1</v>
      </c>
      <c r="U91" s="9">
        <f t="shared" si="17"/>
        <v>243512</v>
      </c>
      <c r="V91">
        <f t="shared" si="21"/>
        <v>-243512</v>
      </c>
      <c r="W91" s="1">
        <f t="shared" si="18"/>
        <v>60878</v>
      </c>
      <c r="X91" s="1">
        <f t="shared" si="22"/>
        <v>-60878</v>
      </c>
      <c r="AA91" s="2"/>
      <c r="AC91" s="25"/>
    </row>
    <row r="92" spans="1:35">
      <c r="A92" t="s">
        <v>119</v>
      </c>
      <c r="B92" s="20" t="s">
        <v>14</v>
      </c>
      <c r="C92">
        <v>913</v>
      </c>
      <c r="D92" s="12">
        <v>1</v>
      </c>
      <c r="E92" s="22" t="s">
        <v>13</v>
      </c>
      <c r="F92" s="6">
        <v>117187.5</v>
      </c>
      <c r="H92">
        <f t="shared" ref="H92" si="49">D92/SUM(D91:D92)</f>
        <v>0.5</v>
      </c>
      <c r="J92">
        <f t="shared" si="12"/>
        <v>58593.75</v>
      </c>
      <c r="L92">
        <f t="shared" si="13"/>
        <v>53496.09375</v>
      </c>
      <c r="N92" s="1">
        <f t="shared" si="14"/>
        <v>53496</v>
      </c>
      <c r="O92" s="1"/>
      <c r="P92">
        <f t="shared" si="15"/>
        <v>213984</v>
      </c>
      <c r="T92" t="str">
        <f t="shared" si="16"/>
        <v>R2_117_3</v>
      </c>
      <c r="U92" s="9">
        <f t="shared" si="17"/>
        <v>213984</v>
      </c>
      <c r="V92">
        <f t="shared" si="21"/>
        <v>-213984</v>
      </c>
      <c r="W92" s="1">
        <f t="shared" si="18"/>
        <v>53496</v>
      </c>
      <c r="X92" s="1">
        <f t="shared" si="22"/>
        <v>-53496</v>
      </c>
      <c r="Z92" s="2"/>
      <c r="AA92" s="19"/>
      <c r="AC92" s="25"/>
    </row>
    <row r="93" spans="1:35">
      <c r="A93" t="s">
        <v>125</v>
      </c>
      <c r="B93" s="20" t="s">
        <v>14</v>
      </c>
      <c r="C93">
        <v>2243</v>
      </c>
      <c r="D93" s="12">
        <v>1</v>
      </c>
      <c r="E93" s="22" t="s">
        <v>13</v>
      </c>
      <c r="F93" s="6">
        <v>234375</v>
      </c>
      <c r="H93">
        <f t="shared" ref="H93" si="50">D93/SUM(D93:D94)</f>
        <v>0.5</v>
      </c>
      <c r="J93">
        <f t="shared" si="12"/>
        <v>117187.5</v>
      </c>
      <c r="L93">
        <f t="shared" si="13"/>
        <v>262851.5625</v>
      </c>
      <c r="N93" s="1">
        <f t="shared" si="14"/>
        <v>262851</v>
      </c>
      <c r="O93" s="1"/>
      <c r="P93">
        <f t="shared" si="15"/>
        <v>1051404</v>
      </c>
      <c r="R93">
        <f t="shared" ref="R93" si="51">SUM(L93:L94)</f>
        <v>480117.1875</v>
      </c>
      <c r="T93" t="str">
        <f t="shared" si="16"/>
        <v>R2_152_1</v>
      </c>
      <c r="U93" s="9">
        <f t="shared" si="17"/>
        <v>1051404</v>
      </c>
      <c r="V93">
        <f t="shared" si="21"/>
        <v>-1051404</v>
      </c>
      <c r="W93" s="1">
        <f t="shared" si="18"/>
        <v>262851</v>
      </c>
      <c r="X93" s="1">
        <f t="shared" si="22"/>
        <v>-262851</v>
      </c>
      <c r="Z93" s="19"/>
      <c r="AC93" s="25"/>
    </row>
    <row r="94" spans="1:35">
      <c r="A94" t="s">
        <v>126</v>
      </c>
      <c r="B94" s="20" t="s">
        <v>14</v>
      </c>
      <c r="C94">
        <v>1854</v>
      </c>
      <c r="D94" s="12">
        <v>1</v>
      </c>
      <c r="E94" s="22" t="s">
        <v>13</v>
      </c>
      <c r="F94" s="6">
        <v>234375</v>
      </c>
      <c r="H94">
        <f t="shared" ref="H94" si="52">D94/SUM(D93:D94)</f>
        <v>0.5</v>
      </c>
      <c r="J94">
        <f t="shared" si="12"/>
        <v>117187.5</v>
      </c>
      <c r="L94">
        <f t="shared" si="13"/>
        <v>217265.625</v>
      </c>
      <c r="N94" s="1">
        <f t="shared" si="14"/>
        <v>217265</v>
      </c>
      <c r="O94" s="1"/>
      <c r="P94">
        <f t="shared" si="15"/>
        <v>869060</v>
      </c>
      <c r="T94" t="str">
        <f t="shared" si="16"/>
        <v>R2_152_2</v>
      </c>
      <c r="U94" s="9">
        <f t="shared" si="17"/>
        <v>869060</v>
      </c>
      <c r="V94">
        <f t="shared" si="21"/>
        <v>-869060</v>
      </c>
      <c r="W94" s="1">
        <f t="shared" si="18"/>
        <v>217265</v>
      </c>
      <c r="X94" s="1">
        <f t="shared" si="22"/>
        <v>-217265</v>
      </c>
      <c r="AC94" s="25"/>
    </row>
    <row r="95" spans="1:35">
      <c r="A95" t="s">
        <v>130</v>
      </c>
      <c r="B95" s="20" t="s">
        <v>14</v>
      </c>
      <c r="C95">
        <v>912</v>
      </c>
      <c r="D95" s="12">
        <v>1</v>
      </c>
      <c r="E95" s="22" t="s">
        <v>13</v>
      </c>
      <c r="F95" s="6">
        <v>234375</v>
      </c>
      <c r="H95">
        <f t="shared" ref="H95" si="53">D95/SUM(D95:D96)</f>
        <v>0.5</v>
      </c>
      <c r="J95">
        <f t="shared" si="12"/>
        <v>117187.5</v>
      </c>
      <c r="L95">
        <f t="shared" si="13"/>
        <v>106875</v>
      </c>
      <c r="N95" s="1">
        <f t="shared" si="14"/>
        <v>106875</v>
      </c>
      <c r="O95" s="1"/>
      <c r="P95">
        <f t="shared" si="15"/>
        <v>427500</v>
      </c>
      <c r="R95">
        <f t="shared" ref="R95" si="54">SUM(L95:L96)</f>
        <v>202968.75</v>
      </c>
      <c r="T95" t="str">
        <f t="shared" si="16"/>
        <v>R2_154_1</v>
      </c>
      <c r="U95" s="9">
        <f t="shared" si="17"/>
        <v>427500</v>
      </c>
      <c r="V95">
        <f t="shared" si="21"/>
        <v>-427500</v>
      </c>
      <c r="W95" s="1">
        <f t="shared" si="18"/>
        <v>106875</v>
      </c>
      <c r="X95" s="1">
        <f t="shared" si="22"/>
        <v>-106875</v>
      </c>
      <c r="AC95" s="25"/>
    </row>
    <row r="96" spans="1:35">
      <c r="A96" t="s">
        <v>131</v>
      </c>
      <c r="B96" s="20" t="s">
        <v>14</v>
      </c>
      <c r="C96">
        <v>820</v>
      </c>
      <c r="D96" s="12">
        <v>1</v>
      </c>
      <c r="E96" s="22" t="s">
        <v>13</v>
      </c>
      <c r="F96" s="6">
        <v>234375</v>
      </c>
      <c r="H96">
        <f t="shared" ref="H96" si="55">D96/SUM(D95:D96)</f>
        <v>0.5</v>
      </c>
      <c r="J96">
        <f t="shared" si="12"/>
        <v>117187.5</v>
      </c>
      <c r="L96">
        <f t="shared" si="13"/>
        <v>96093.75</v>
      </c>
      <c r="N96" s="1">
        <f t="shared" si="14"/>
        <v>96093</v>
      </c>
      <c r="O96" s="1"/>
      <c r="P96">
        <f t="shared" si="15"/>
        <v>384372</v>
      </c>
      <c r="T96" t="str">
        <f t="shared" si="16"/>
        <v>R2_154_2</v>
      </c>
      <c r="U96" s="9">
        <f t="shared" si="17"/>
        <v>384372</v>
      </c>
      <c r="V96">
        <f t="shared" si="21"/>
        <v>-384372</v>
      </c>
      <c r="W96" s="1">
        <f t="shared" si="18"/>
        <v>96093</v>
      </c>
      <c r="X96" s="1">
        <f t="shared" si="22"/>
        <v>-96093</v>
      </c>
      <c r="AC96" s="25"/>
    </row>
    <row r="97" spans="1:35">
      <c r="A97" t="s">
        <v>39</v>
      </c>
      <c r="B97" s="20" t="s">
        <v>14</v>
      </c>
      <c r="C97">
        <v>571</v>
      </c>
      <c r="D97" s="12">
        <v>1</v>
      </c>
      <c r="E97" s="22" t="s">
        <v>13</v>
      </c>
      <c r="F97" s="6">
        <v>234375</v>
      </c>
      <c r="H97">
        <f t="shared" ref="H97" si="56">D97/SUM(D97:D98)</f>
        <v>0.5</v>
      </c>
      <c r="J97">
        <f t="shared" si="12"/>
        <v>117187.5</v>
      </c>
      <c r="L97">
        <f t="shared" si="13"/>
        <v>66914.0625</v>
      </c>
      <c r="N97" s="1">
        <f t="shared" si="14"/>
        <v>66914</v>
      </c>
      <c r="O97" s="1"/>
      <c r="P97">
        <f t="shared" si="15"/>
        <v>267656</v>
      </c>
      <c r="R97">
        <f t="shared" ref="R97" si="57">SUM(L97:L98)</f>
        <v>149765.625</v>
      </c>
      <c r="T97" t="str">
        <f t="shared" si="16"/>
        <v>R2_18_1</v>
      </c>
      <c r="U97" s="9">
        <f t="shared" si="17"/>
        <v>267656</v>
      </c>
      <c r="V97">
        <f t="shared" si="21"/>
        <v>-267656</v>
      </c>
      <c r="W97" s="1">
        <f t="shared" si="18"/>
        <v>66914</v>
      </c>
      <c r="X97" s="1">
        <f t="shared" si="22"/>
        <v>-66914</v>
      </c>
      <c r="AC97" s="25"/>
    </row>
    <row r="98" spans="1:35">
      <c r="A98" t="s">
        <v>40</v>
      </c>
      <c r="B98" s="20" t="s">
        <v>14</v>
      </c>
      <c r="C98">
        <v>707</v>
      </c>
      <c r="D98" s="12">
        <v>1</v>
      </c>
      <c r="E98" s="22" t="s">
        <v>13</v>
      </c>
      <c r="F98" s="6">
        <v>234375</v>
      </c>
      <c r="H98">
        <f t="shared" ref="H98" si="58">D98/SUM(D97:D98)</f>
        <v>0.5</v>
      </c>
      <c r="J98">
        <f t="shared" ref="J98:J129" si="59">H98*F98</f>
        <v>117187.5</v>
      </c>
      <c r="L98">
        <f t="shared" ref="L98:L129" si="60">J98*(C98/1000)</f>
        <v>82851.5625</v>
      </c>
      <c r="N98" s="1">
        <f t="shared" si="14"/>
        <v>82851</v>
      </c>
      <c r="O98" s="1"/>
      <c r="P98">
        <f t="shared" si="15"/>
        <v>331404</v>
      </c>
      <c r="T98" t="str">
        <f t="shared" ref="T98:T129" si="61">A98</f>
        <v>R2_18_2</v>
      </c>
      <c r="U98" s="9">
        <f t="shared" si="17"/>
        <v>331404</v>
      </c>
      <c r="V98">
        <f t="shared" si="21"/>
        <v>-331404</v>
      </c>
      <c r="W98" s="1">
        <f t="shared" si="18"/>
        <v>82851</v>
      </c>
      <c r="X98" s="1">
        <f t="shared" si="22"/>
        <v>-82851</v>
      </c>
      <c r="AC98" s="25"/>
    </row>
    <row r="99" spans="1:35">
      <c r="A99" t="s">
        <v>45</v>
      </c>
      <c r="B99" s="20" t="s">
        <v>236</v>
      </c>
      <c r="C99">
        <v>3788</v>
      </c>
      <c r="D99" s="22">
        <v>1</v>
      </c>
      <c r="E99" s="22" t="s">
        <v>13</v>
      </c>
      <c r="F99" s="6">
        <v>468750</v>
      </c>
      <c r="H99">
        <f t="shared" ref="H99" si="62">D99/SUM(D99:D100)</f>
        <v>0.1111111111111111</v>
      </c>
      <c r="J99">
        <f t="shared" si="59"/>
        <v>52083.333333333328</v>
      </c>
      <c r="L99">
        <f t="shared" si="60"/>
        <v>197291.66666666663</v>
      </c>
      <c r="N99" s="1">
        <f t="shared" si="14"/>
        <v>197291</v>
      </c>
      <c r="O99" s="1"/>
      <c r="P99">
        <f t="shared" si="15"/>
        <v>789164</v>
      </c>
      <c r="R99">
        <f t="shared" ref="R99" si="63">SUM(L99:L100)</f>
        <v>1441041.6666666665</v>
      </c>
      <c r="T99" t="str">
        <f t="shared" si="61"/>
        <v>R2_24_1</v>
      </c>
      <c r="U99" s="9">
        <f t="shared" si="17"/>
        <v>789164</v>
      </c>
      <c r="V99">
        <f t="shared" si="21"/>
        <v>-789164</v>
      </c>
      <c r="W99" s="1">
        <f t="shared" si="18"/>
        <v>197291</v>
      </c>
      <c r="X99" s="1">
        <f t="shared" si="22"/>
        <v>-197291</v>
      </c>
      <c r="AC99" s="25"/>
    </row>
    <row r="100" spans="1:35">
      <c r="A100" t="s">
        <v>46</v>
      </c>
      <c r="B100" s="20" t="s">
        <v>236</v>
      </c>
      <c r="C100">
        <v>2985</v>
      </c>
      <c r="D100" s="22">
        <v>8</v>
      </c>
      <c r="E100" s="22" t="s">
        <v>13</v>
      </c>
      <c r="F100" s="6">
        <v>468750</v>
      </c>
      <c r="H100">
        <f t="shared" ref="H100" si="64">D100/SUM(D99:D100)</f>
        <v>0.88888888888888884</v>
      </c>
      <c r="J100">
        <f t="shared" si="59"/>
        <v>416666.66666666663</v>
      </c>
      <c r="L100">
        <f t="shared" si="60"/>
        <v>1243749.9999999998</v>
      </c>
      <c r="N100" s="1">
        <f t="shared" si="14"/>
        <v>1243750</v>
      </c>
      <c r="O100" s="1"/>
      <c r="P100">
        <f t="shared" si="15"/>
        <v>4975000</v>
      </c>
      <c r="T100" t="str">
        <f t="shared" si="61"/>
        <v>R2_24_2</v>
      </c>
      <c r="U100" s="9">
        <f t="shared" si="17"/>
        <v>4975000</v>
      </c>
      <c r="V100">
        <f t="shared" si="21"/>
        <v>-4975000</v>
      </c>
      <c r="W100" s="1">
        <f t="shared" si="18"/>
        <v>1243750</v>
      </c>
      <c r="X100" s="1">
        <f t="shared" si="22"/>
        <v>-1243750</v>
      </c>
      <c r="AC100" s="44"/>
    </row>
    <row r="101" spans="1:35">
      <c r="A101" t="s">
        <v>49</v>
      </c>
      <c r="B101" s="20" t="s">
        <v>236</v>
      </c>
      <c r="C101">
        <v>2254</v>
      </c>
      <c r="D101" s="22">
        <v>1</v>
      </c>
      <c r="E101" s="22" t="s">
        <v>13</v>
      </c>
      <c r="F101" s="6">
        <v>468750</v>
      </c>
      <c r="H101">
        <f>D101/SUM(D101:D102)</f>
        <v>0.1111111111111111</v>
      </c>
      <c r="J101">
        <f t="shared" si="59"/>
        <v>52083.333333333328</v>
      </c>
      <c r="L101">
        <f t="shared" si="60"/>
        <v>117395.83333333333</v>
      </c>
      <c r="N101" s="1">
        <f t="shared" si="14"/>
        <v>117395</v>
      </c>
      <c r="O101" s="1"/>
      <c r="P101">
        <f t="shared" si="15"/>
        <v>469580</v>
      </c>
      <c r="R101">
        <f t="shared" ref="R101" si="65">SUM(L101:L102)</f>
        <v>578229.16666666663</v>
      </c>
      <c r="T101" t="str">
        <f t="shared" si="61"/>
        <v>R2_27_1</v>
      </c>
      <c r="U101" s="9">
        <f t="shared" si="17"/>
        <v>469580</v>
      </c>
      <c r="V101">
        <f t="shared" si="21"/>
        <v>-469580</v>
      </c>
      <c r="W101" s="1">
        <f t="shared" si="18"/>
        <v>117395</v>
      </c>
      <c r="X101" s="1">
        <f t="shared" si="22"/>
        <v>-117395</v>
      </c>
      <c r="AC101" s="25"/>
    </row>
    <row r="102" spans="1:35">
      <c r="A102" t="s">
        <v>50</v>
      </c>
      <c r="B102" s="20" t="s">
        <v>236</v>
      </c>
      <c r="C102">
        <v>1106</v>
      </c>
      <c r="D102" s="22">
        <v>8</v>
      </c>
      <c r="E102" s="22" t="s">
        <v>13</v>
      </c>
      <c r="F102" s="6">
        <v>468750</v>
      </c>
      <c r="H102">
        <f>D102/SUM(D101:D102)</f>
        <v>0.88888888888888884</v>
      </c>
      <c r="J102">
        <f t="shared" si="59"/>
        <v>416666.66666666663</v>
      </c>
      <c r="L102">
        <f t="shared" si="60"/>
        <v>460833.33333333331</v>
      </c>
      <c r="N102" s="1">
        <f t="shared" si="14"/>
        <v>460833</v>
      </c>
      <c r="O102" s="1"/>
      <c r="P102">
        <f t="shared" si="15"/>
        <v>1843332</v>
      </c>
      <c r="T102" t="str">
        <f t="shared" si="61"/>
        <v>R2_27_2</v>
      </c>
      <c r="U102" s="9">
        <f t="shared" si="17"/>
        <v>1843332</v>
      </c>
      <c r="V102">
        <f t="shared" si="21"/>
        <v>-1843332</v>
      </c>
      <c r="W102" s="1">
        <f t="shared" si="18"/>
        <v>460833</v>
      </c>
      <c r="X102" s="1">
        <f t="shared" si="22"/>
        <v>-460833</v>
      </c>
      <c r="AC102" s="25"/>
    </row>
    <row r="103" spans="1:35">
      <c r="A103" t="s">
        <v>57</v>
      </c>
      <c r="B103" s="20" t="s">
        <v>14</v>
      </c>
      <c r="C103">
        <v>283</v>
      </c>
      <c r="D103" s="22">
        <v>1</v>
      </c>
      <c r="E103" s="22" t="s">
        <v>12</v>
      </c>
      <c r="F103" s="6">
        <v>28.6102294921875</v>
      </c>
      <c r="H103">
        <v>1</v>
      </c>
      <c r="J103">
        <f t="shared" si="59"/>
        <v>28.6102294921875</v>
      </c>
      <c r="L103">
        <f t="shared" si="60"/>
        <v>8.0966949462890625</v>
      </c>
      <c r="N103" s="1">
        <f t="shared" si="14"/>
        <v>8</v>
      </c>
      <c r="O103" s="1"/>
      <c r="P103">
        <f t="shared" si="15"/>
        <v>32</v>
      </c>
      <c r="R103">
        <f>L103</f>
        <v>8.0966949462890625</v>
      </c>
      <c r="T103" t="str">
        <f t="shared" si="61"/>
        <v>R2_33_1</v>
      </c>
      <c r="U103" s="9">
        <f t="shared" si="17"/>
        <v>32</v>
      </c>
      <c r="V103">
        <f t="shared" si="21"/>
        <v>-32</v>
      </c>
      <c r="W103" s="1">
        <f t="shared" si="18"/>
        <v>8</v>
      </c>
      <c r="X103" s="1">
        <f t="shared" si="22"/>
        <v>-8</v>
      </c>
      <c r="AC103" s="25"/>
    </row>
    <row r="104" spans="1:35">
      <c r="A104" t="s">
        <v>86</v>
      </c>
      <c r="B104" s="20" t="s">
        <v>406</v>
      </c>
      <c r="C104">
        <v>1392</v>
      </c>
      <c r="D104" s="22">
        <v>1</v>
      </c>
      <c r="E104" s="22" t="s">
        <v>13</v>
      </c>
      <c r="F104" s="6">
        <v>468750</v>
      </c>
      <c r="H104">
        <f t="shared" ref="H104" si="66">D104/SUM(D104:D105)</f>
        <v>5.8823529411764705E-2</v>
      </c>
      <c r="J104">
        <f t="shared" si="59"/>
        <v>27573.529411764706</v>
      </c>
      <c r="L104">
        <f t="shared" si="60"/>
        <v>38382.352941176468</v>
      </c>
      <c r="N104" s="1">
        <f t="shared" si="14"/>
        <v>38382</v>
      </c>
      <c r="O104" s="1"/>
      <c r="P104">
        <f t="shared" si="15"/>
        <v>153528</v>
      </c>
      <c r="R104">
        <f t="shared" ref="R104" si="67">SUM(L104:L105)</f>
        <v>567352.9411764706</v>
      </c>
      <c r="T104" t="str">
        <f t="shared" si="61"/>
        <v>R2_57_1</v>
      </c>
      <c r="U104" s="9">
        <f t="shared" si="17"/>
        <v>153528</v>
      </c>
      <c r="V104">
        <f t="shared" si="21"/>
        <v>-153528</v>
      </c>
      <c r="W104" s="1">
        <f t="shared" si="18"/>
        <v>38382</v>
      </c>
      <c r="X104" s="1">
        <f t="shared" si="22"/>
        <v>-38382</v>
      </c>
      <c r="AC104" s="25"/>
      <c r="AG104" s="2"/>
    </row>
    <row r="105" spans="1:35">
      <c r="A105" t="s">
        <v>87</v>
      </c>
      <c r="B105" s="20" t="s">
        <v>406</v>
      </c>
      <c r="C105">
        <v>1199</v>
      </c>
      <c r="D105" s="22">
        <v>16</v>
      </c>
      <c r="E105" s="22" t="s">
        <v>13</v>
      </c>
      <c r="F105" s="6">
        <v>468750</v>
      </c>
      <c r="H105">
        <f t="shared" ref="H105" si="68">D105/SUM(D104:D105)</f>
        <v>0.94117647058823528</v>
      </c>
      <c r="J105">
        <f t="shared" si="59"/>
        <v>441176.4705882353</v>
      </c>
      <c r="L105">
        <f t="shared" si="60"/>
        <v>528970.5882352941</v>
      </c>
      <c r="N105" s="1">
        <f t="shared" si="14"/>
        <v>528970</v>
      </c>
      <c r="O105" s="1"/>
      <c r="P105">
        <f t="shared" si="15"/>
        <v>2115880</v>
      </c>
      <c r="T105" t="str">
        <f t="shared" si="61"/>
        <v>R2_57_2</v>
      </c>
      <c r="U105" s="9">
        <f t="shared" si="17"/>
        <v>2115880</v>
      </c>
      <c r="V105">
        <f t="shared" si="21"/>
        <v>-2115880</v>
      </c>
      <c r="W105" s="1">
        <f t="shared" si="18"/>
        <v>528970</v>
      </c>
      <c r="X105" s="1">
        <f t="shared" si="22"/>
        <v>-528970</v>
      </c>
      <c r="AC105" s="25"/>
      <c r="AG105" s="19"/>
    </row>
    <row r="106" spans="1:35">
      <c r="A106" t="s">
        <v>32</v>
      </c>
      <c r="B106" s="20" t="s">
        <v>406</v>
      </c>
      <c r="C106">
        <v>546</v>
      </c>
      <c r="D106" s="22">
        <v>1</v>
      </c>
      <c r="E106" s="22" t="s">
        <v>13</v>
      </c>
      <c r="F106" s="6">
        <v>937500</v>
      </c>
      <c r="H106">
        <f t="shared" ref="H106" si="69">D106/SUM(D106:D107)</f>
        <v>5.8823529411764705E-2</v>
      </c>
      <c r="J106">
        <f t="shared" si="59"/>
        <v>55147.058823529413</v>
      </c>
      <c r="L106">
        <f t="shared" si="60"/>
        <v>30110.294117647063</v>
      </c>
      <c r="N106" s="1">
        <f t="shared" si="14"/>
        <v>30110</v>
      </c>
      <c r="O106" s="1"/>
      <c r="P106">
        <f t="shared" si="15"/>
        <v>120440</v>
      </c>
      <c r="R106">
        <f t="shared" ref="R106" si="70">SUM(L106:L107)</f>
        <v>463345.5882352941</v>
      </c>
      <c r="T106" t="str">
        <f t="shared" si="61"/>
        <v>R2_6_1</v>
      </c>
      <c r="U106" s="9">
        <f t="shared" si="17"/>
        <v>120440</v>
      </c>
      <c r="V106">
        <f t="shared" si="21"/>
        <v>-120440</v>
      </c>
      <c r="W106" s="1">
        <f t="shared" si="18"/>
        <v>30110</v>
      </c>
      <c r="X106" s="1">
        <f t="shared" si="22"/>
        <v>-30110</v>
      </c>
      <c r="AC106" s="25"/>
    </row>
    <row r="107" spans="1:35">
      <c r="A107" t="s">
        <v>33</v>
      </c>
      <c r="B107" s="20" t="s">
        <v>406</v>
      </c>
      <c r="C107">
        <v>491</v>
      </c>
      <c r="D107" s="22">
        <v>16</v>
      </c>
      <c r="E107" s="22" t="s">
        <v>13</v>
      </c>
      <c r="F107" s="6">
        <v>937500</v>
      </c>
      <c r="H107">
        <f t="shared" ref="H107" si="71">D107/SUM(D106:D107)</f>
        <v>0.94117647058823528</v>
      </c>
      <c r="J107">
        <f t="shared" si="59"/>
        <v>882352.9411764706</v>
      </c>
      <c r="L107">
        <f t="shared" si="60"/>
        <v>433235.29411764705</v>
      </c>
      <c r="N107" s="1">
        <f t="shared" si="14"/>
        <v>433235</v>
      </c>
      <c r="O107" s="1"/>
      <c r="P107">
        <f t="shared" si="15"/>
        <v>1732940</v>
      </c>
      <c r="T107" t="str">
        <f t="shared" si="61"/>
        <v>R2_6_2</v>
      </c>
      <c r="U107" s="9">
        <f t="shared" si="17"/>
        <v>1732940</v>
      </c>
      <c r="V107">
        <f t="shared" si="21"/>
        <v>-1732940</v>
      </c>
      <c r="W107" s="1">
        <f t="shared" si="18"/>
        <v>433235</v>
      </c>
      <c r="X107" s="1">
        <f t="shared" si="22"/>
        <v>-433235</v>
      </c>
      <c r="AC107" s="25"/>
    </row>
    <row r="108" spans="1:35">
      <c r="A108" s="9" t="s">
        <v>91</v>
      </c>
      <c r="B108" s="20" t="s">
        <v>406</v>
      </c>
      <c r="C108">
        <v>1188</v>
      </c>
      <c r="D108" s="12">
        <v>1</v>
      </c>
      <c r="E108" s="22" t="s">
        <v>13</v>
      </c>
      <c r="F108" s="6">
        <v>937500</v>
      </c>
      <c r="H108">
        <f t="shared" ref="H108" si="72">D108/SUM(D108:D109)</f>
        <v>5.8823529411764705E-2</v>
      </c>
      <c r="J108">
        <f t="shared" si="59"/>
        <v>55147.058823529413</v>
      </c>
      <c r="L108">
        <f t="shared" si="60"/>
        <v>65514.705882352937</v>
      </c>
      <c r="N108" s="1">
        <f t="shared" si="14"/>
        <v>65514</v>
      </c>
      <c r="O108" s="1"/>
      <c r="P108">
        <f t="shared" si="15"/>
        <v>262056</v>
      </c>
      <c r="R108">
        <f t="shared" ref="R108" si="73">SUM(L108:L109)</f>
        <v>1499338.2352941178</v>
      </c>
      <c r="T108" t="str">
        <f t="shared" si="61"/>
        <v>R2_60_1</v>
      </c>
      <c r="U108" s="9">
        <f t="shared" si="17"/>
        <v>262056</v>
      </c>
      <c r="V108">
        <f t="shared" si="21"/>
        <v>-262056</v>
      </c>
      <c r="W108" s="1">
        <f t="shared" si="18"/>
        <v>65514</v>
      </c>
      <c r="X108" s="1">
        <f t="shared" si="22"/>
        <v>-65514</v>
      </c>
      <c r="Z108" s="6"/>
      <c r="AC108" s="25"/>
      <c r="AD108" s="2"/>
    </row>
    <row r="109" spans="1:35" s="9" customFormat="1">
      <c r="A109" s="9" t="s">
        <v>92</v>
      </c>
      <c r="B109" s="24" t="s">
        <v>406</v>
      </c>
      <c r="C109" s="9">
        <v>1625</v>
      </c>
      <c r="D109" s="23">
        <v>16</v>
      </c>
      <c r="E109" s="22" t="s">
        <v>13</v>
      </c>
      <c r="F109" s="9">
        <v>937500</v>
      </c>
      <c r="G109"/>
      <c r="H109">
        <f t="shared" ref="H109" si="74">D109/SUM(D108:D109)</f>
        <v>0.94117647058823528</v>
      </c>
      <c r="J109">
        <f t="shared" si="59"/>
        <v>882352.9411764706</v>
      </c>
      <c r="L109">
        <f t="shared" si="60"/>
        <v>1433823.5294117648</v>
      </c>
      <c r="N109" s="1">
        <f t="shared" si="14"/>
        <v>1433823</v>
      </c>
      <c r="O109" s="17"/>
      <c r="P109">
        <f t="shared" si="15"/>
        <v>5735292</v>
      </c>
      <c r="R109"/>
      <c r="T109" t="str">
        <f t="shared" si="61"/>
        <v>R2_60_2</v>
      </c>
      <c r="U109" s="9">
        <f t="shared" si="17"/>
        <v>5735292</v>
      </c>
      <c r="V109">
        <f t="shared" si="21"/>
        <v>-5735292</v>
      </c>
      <c r="W109" s="1">
        <f t="shared" si="18"/>
        <v>1433823</v>
      </c>
      <c r="X109" s="1">
        <f t="shared" si="22"/>
        <v>-1433823</v>
      </c>
      <c r="AB109"/>
      <c r="AC109" s="25"/>
      <c r="AD109" s="19"/>
      <c r="AE109"/>
      <c r="AF109"/>
      <c r="AG109"/>
      <c r="AI109"/>
    </row>
    <row r="110" spans="1:35">
      <c r="A110" t="s">
        <v>95</v>
      </c>
      <c r="B110" s="20" t="s">
        <v>14</v>
      </c>
      <c r="C110">
        <v>908</v>
      </c>
      <c r="D110" s="22">
        <v>1</v>
      </c>
      <c r="E110" s="22" t="s">
        <v>13</v>
      </c>
      <c r="F110" s="6">
        <v>937500</v>
      </c>
      <c r="H110">
        <v>1</v>
      </c>
      <c r="J110">
        <f t="shared" si="59"/>
        <v>937500</v>
      </c>
      <c r="L110">
        <f t="shared" si="60"/>
        <v>851250</v>
      </c>
      <c r="N110" s="1">
        <f t="shared" si="14"/>
        <v>851250</v>
      </c>
      <c r="O110" s="1"/>
      <c r="P110">
        <f t="shared" si="15"/>
        <v>3405000</v>
      </c>
      <c r="R110">
        <f>L110</f>
        <v>851250</v>
      </c>
      <c r="T110" t="str">
        <f t="shared" si="61"/>
        <v>R2_65_1</v>
      </c>
      <c r="U110" s="9">
        <f t="shared" si="17"/>
        <v>3405000</v>
      </c>
      <c r="V110">
        <f t="shared" si="21"/>
        <v>-3405000</v>
      </c>
      <c r="W110" s="1">
        <f t="shared" si="18"/>
        <v>851250</v>
      </c>
      <c r="X110" s="1">
        <f t="shared" si="22"/>
        <v>-851250</v>
      </c>
      <c r="AC110" s="25"/>
    </row>
    <row r="111" spans="1:35">
      <c r="A111" t="s">
        <v>98</v>
      </c>
      <c r="B111" s="20" t="s">
        <v>14</v>
      </c>
      <c r="C111">
        <v>523</v>
      </c>
      <c r="D111" s="22">
        <v>1</v>
      </c>
      <c r="E111" s="22" t="s">
        <v>13</v>
      </c>
      <c r="F111" s="6">
        <v>937500</v>
      </c>
      <c r="H111">
        <v>1</v>
      </c>
      <c r="J111">
        <f t="shared" si="59"/>
        <v>937500</v>
      </c>
      <c r="L111">
        <f t="shared" si="60"/>
        <v>490312.5</v>
      </c>
      <c r="N111" s="1">
        <f t="shared" si="14"/>
        <v>490312</v>
      </c>
      <c r="O111" s="1"/>
      <c r="P111">
        <f t="shared" si="15"/>
        <v>1961248</v>
      </c>
      <c r="R111">
        <f t="shared" ref="R111" si="75">L111</f>
        <v>490312.5</v>
      </c>
      <c r="T111" t="str">
        <f t="shared" si="61"/>
        <v>R2_67_1</v>
      </c>
      <c r="U111" s="9">
        <f t="shared" si="17"/>
        <v>1961248</v>
      </c>
      <c r="V111">
        <f t="shared" si="21"/>
        <v>-1961248</v>
      </c>
      <c r="W111" s="1">
        <f t="shared" si="18"/>
        <v>490312</v>
      </c>
      <c r="X111" s="1">
        <f t="shared" si="22"/>
        <v>-490312</v>
      </c>
      <c r="AC111" s="27"/>
    </row>
    <row r="112" spans="1:35">
      <c r="A112" t="s">
        <v>99</v>
      </c>
      <c r="B112" s="20" t="s">
        <v>407</v>
      </c>
      <c r="C112">
        <v>2461</v>
      </c>
      <c r="D112" s="22">
        <v>1</v>
      </c>
      <c r="E112" s="22" t="s">
        <v>13</v>
      </c>
      <c r="F112" s="6">
        <v>1875000</v>
      </c>
      <c r="H112">
        <f t="shared" ref="H112" si="76">D112/SUM(D112:D113)</f>
        <v>3.0303030303030304E-2</v>
      </c>
      <c r="J112">
        <f t="shared" si="59"/>
        <v>56818.181818181816</v>
      </c>
      <c r="L112">
        <f t="shared" si="60"/>
        <v>139829.54545454544</v>
      </c>
      <c r="N112" s="1">
        <f t="shared" si="14"/>
        <v>139829</v>
      </c>
      <c r="O112" s="1"/>
      <c r="P112">
        <f t="shared" si="15"/>
        <v>559316</v>
      </c>
      <c r="R112">
        <f t="shared" ref="R112" si="77">SUM(L112:L113)</f>
        <v>3803465.9090909092</v>
      </c>
      <c r="T112" t="str">
        <f t="shared" si="61"/>
        <v>R2_68_1</v>
      </c>
      <c r="U112" s="9">
        <f t="shared" si="17"/>
        <v>559316</v>
      </c>
      <c r="V112">
        <f t="shared" si="21"/>
        <v>-559316</v>
      </c>
      <c r="W112" s="1">
        <f t="shared" si="18"/>
        <v>139829</v>
      </c>
      <c r="X112" s="1">
        <f t="shared" si="22"/>
        <v>-139829</v>
      </c>
      <c r="Z112" s="6"/>
      <c r="AC112" s="25"/>
    </row>
    <row r="113" spans="1:35">
      <c r="A113" t="s">
        <v>100</v>
      </c>
      <c r="B113" s="20" t="s">
        <v>407</v>
      </c>
      <c r="C113">
        <v>2015</v>
      </c>
      <c r="D113" s="22">
        <v>32</v>
      </c>
      <c r="E113" s="22" t="s">
        <v>13</v>
      </c>
      <c r="F113" s="6">
        <v>1875000</v>
      </c>
      <c r="H113">
        <f t="shared" ref="H113" si="78">D113/SUM(D112:D113)</f>
        <v>0.96969696969696972</v>
      </c>
      <c r="J113">
        <f t="shared" si="59"/>
        <v>1818181.8181818181</v>
      </c>
      <c r="L113">
        <f t="shared" si="60"/>
        <v>3663636.3636363638</v>
      </c>
      <c r="N113" s="1">
        <f t="shared" si="14"/>
        <v>3663636</v>
      </c>
      <c r="O113" s="1"/>
      <c r="P113">
        <f t="shared" si="15"/>
        <v>14654544</v>
      </c>
      <c r="T113" t="str">
        <f t="shared" si="61"/>
        <v>R2_68_2</v>
      </c>
      <c r="U113" s="9">
        <f t="shared" si="17"/>
        <v>14654544</v>
      </c>
      <c r="V113">
        <f t="shared" si="21"/>
        <v>-14654544</v>
      </c>
      <c r="W113" s="1">
        <f t="shared" si="18"/>
        <v>3663636</v>
      </c>
      <c r="X113" s="1">
        <f t="shared" si="22"/>
        <v>-3663636</v>
      </c>
      <c r="AC113" s="25"/>
    </row>
    <row r="114" spans="1:35">
      <c r="A114" t="s">
        <v>101</v>
      </c>
      <c r="B114" s="20" t="s">
        <v>407</v>
      </c>
      <c r="C114">
        <v>1127</v>
      </c>
      <c r="D114" s="22">
        <v>1</v>
      </c>
      <c r="E114" s="22" t="s">
        <v>13</v>
      </c>
      <c r="F114" s="6">
        <v>1875000</v>
      </c>
      <c r="H114">
        <f t="shared" ref="H114" si="79">D114/SUM(D114:D115)</f>
        <v>3.0303030303030304E-2</v>
      </c>
      <c r="J114">
        <f t="shared" si="59"/>
        <v>56818.181818181816</v>
      </c>
      <c r="L114">
        <f t="shared" si="60"/>
        <v>64034.090909090904</v>
      </c>
      <c r="N114" s="1">
        <f t="shared" si="14"/>
        <v>64034</v>
      </c>
      <c r="O114" s="1"/>
      <c r="P114">
        <f t="shared" si="15"/>
        <v>256136</v>
      </c>
      <c r="R114">
        <f t="shared" ref="R114" si="80">SUM(L114:L115)</f>
        <v>734943.18181818177</v>
      </c>
      <c r="T114" t="str">
        <f t="shared" si="61"/>
        <v>R2_71_1</v>
      </c>
      <c r="U114" s="9">
        <f t="shared" si="17"/>
        <v>256136</v>
      </c>
      <c r="V114">
        <f t="shared" si="21"/>
        <v>-256136</v>
      </c>
      <c r="W114" s="1">
        <f t="shared" si="18"/>
        <v>64034</v>
      </c>
      <c r="X114" s="1">
        <f t="shared" si="22"/>
        <v>-64034</v>
      </c>
      <c r="Z114" s="6"/>
      <c r="AC114" s="25"/>
    </row>
    <row r="115" spans="1:35">
      <c r="A115" t="s">
        <v>102</v>
      </c>
      <c r="B115" s="20" t="s">
        <v>407</v>
      </c>
      <c r="C115">
        <v>369</v>
      </c>
      <c r="D115" s="22">
        <v>32</v>
      </c>
      <c r="E115" s="22" t="s">
        <v>13</v>
      </c>
      <c r="F115" s="6">
        <v>1875000</v>
      </c>
      <c r="H115">
        <f t="shared" ref="H115" si="81">D115/SUM(D114:D115)</f>
        <v>0.96969696969696972</v>
      </c>
      <c r="J115">
        <f t="shared" si="59"/>
        <v>1818181.8181818181</v>
      </c>
      <c r="L115">
        <f t="shared" si="60"/>
        <v>670909.09090909082</v>
      </c>
      <c r="N115" s="1">
        <f t="shared" si="14"/>
        <v>670909</v>
      </c>
      <c r="O115" s="1"/>
      <c r="P115">
        <f t="shared" si="15"/>
        <v>2683636</v>
      </c>
      <c r="T115" t="str">
        <f t="shared" si="61"/>
        <v>R2_71_2</v>
      </c>
      <c r="U115" s="9">
        <f t="shared" si="17"/>
        <v>2683636</v>
      </c>
      <c r="V115">
        <f t="shared" si="21"/>
        <v>-2683636</v>
      </c>
      <c r="W115" s="1">
        <f t="shared" si="18"/>
        <v>670909</v>
      </c>
      <c r="X115" s="1">
        <f t="shared" si="22"/>
        <v>-670909</v>
      </c>
      <c r="AC115" s="25"/>
    </row>
    <row r="116" spans="1:35">
      <c r="A116" s="9" t="s">
        <v>107</v>
      </c>
      <c r="B116" s="20" t="s">
        <v>407</v>
      </c>
      <c r="C116">
        <v>944</v>
      </c>
      <c r="D116" s="22">
        <v>1</v>
      </c>
      <c r="E116" s="22" t="s">
        <v>13</v>
      </c>
      <c r="F116" s="6">
        <v>1875000</v>
      </c>
      <c r="H116">
        <f t="shared" ref="H116" si="82">D116/SUM(D116:D117)</f>
        <v>3.0303030303030304E-2</v>
      </c>
      <c r="J116">
        <f t="shared" si="59"/>
        <v>56818.181818181816</v>
      </c>
      <c r="L116">
        <f t="shared" si="60"/>
        <v>53636.363636363632</v>
      </c>
      <c r="N116" s="1">
        <f t="shared" si="14"/>
        <v>53636</v>
      </c>
      <c r="O116" s="1"/>
      <c r="P116">
        <f t="shared" si="15"/>
        <v>214544</v>
      </c>
      <c r="R116">
        <f t="shared" ref="R116" si="83">SUM(L116:L117)</f>
        <v>6328181.8181818174</v>
      </c>
      <c r="T116" t="str">
        <f t="shared" si="61"/>
        <v>R2_73_1</v>
      </c>
      <c r="U116" s="9">
        <f t="shared" si="17"/>
        <v>214544</v>
      </c>
      <c r="V116">
        <f t="shared" si="21"/>
        <v>-214544</v>
      </c>
      <c r="W116" s="1">
        <f t="shared" si="18"/>
        <v>53636</v>
      </c>
      <c r="X116" s="1">
        <f t="shared" si="22"/>
        <v>-53636</v>
      </c>
      <c r="Z116" s="6"/>
      <c r="AC116" s="25"/>
      <c r="AI116" s="9"/>
    </row>
    <row r="117" spans="1:35">
      <c r="A117" s="9" t="s">
        <v>108</v>
      </c>
      <c r="B117" s="20" t="s">
        <v>407</v>
      </c>
      <c r="C117">
        <v>3451</v>
      </c>
      <c r="D117" s="22">
        <v>32</v>
      </c>
      <c r="E117" s="22" t="s">
        <v>13</v>
      </c>
      <c r="F117" s="6">
        <v>1875000</v>
      </c>
      <c r="H117">
        <f t="shared" ref="H117" si="84">D117/SUM(D116:D117)</f>
        <v>0.96969696969696972</v>
      </c>
      <c r="J117">
        <f t="shared" si="59"/>
        <v>1818181.8181818181</v>
      </c>
      <c r="L117">
        <f t="shared" si="60"/>
        <v>6274545.4545454541</v>
      </c>
      <c r="N117" s="1">
        <f t="shared" si="14"/>
        <v>6274545</v>
      </c>
      <c r="O117" s="1"/>
      <c r="P117">
        <f t="shared" si="15"/>
        <v>25098180</v>
      </c>
      <c r="T117" t="str">
        <f t="shared" si="61"/>
        <v>R2_73_2</v>
      </c>
      <c r="U117" s="9">
        <f t="shared" si="17"/>
        <v>25098180</v>
      </c>
      <c r="V117">
        <f t="shared" si="21"/>
        <v>-25098180</v>
      </c>
      <c r="W117" s="1">
        <f t="shared" si="18"/>
        <v>6274545</v>
      </c>
      <c r="X117" s="1">
        <f t="shared" si="22"/>
        <v>-6274545</v>
      </c>
      <c r="AC117" s="25"/>
      <c r="AE117" s="9"/>
      <c r="AF117" s="9"/>
    </row>
    <row r="118" spans="1:35">
      <c r="A118" t="s">
        <v>115</v>
      </c>
      <c r="B118" s="20" t="s">
        <v>235</v>
      </c>
      <c r="C118">
        <v>745</v>
      </c>
      <c r="D118" s="22">
        <v>1</v>
      </c>
      <c r="E118" s="22" t="s">
        <v>15</v>
      </c>
      <c r="F118" s="6">
        <v>1875000</v>
      </c>
      <c r="H118">
        <f>D118/SUM(D118:D120)</f>
        <v>0.14285714285714285</v>
      </c>
      <c r="J118">
        <f t="shared" si="59"/>
        <v>267857.14285714284</v>
      </c>
      <c r="L118">
        <f t="shared" si="60"/>
        <v>199553.57142857142</v>
      </c>
      <c r="N118" s="1">
        <f t="shared" si="14"/>
        <v>199553</v>
      </c>
      <c r="O118" s="1"/>
      <c r="P118">
        <f t="shared" si="15"/>
        <v>798212</v>
      </c>
      <c r="R118">
        <f>SUM(L118:L120)</f>
        <v>1265089.2857142857</v>
      </c>
      <c r="T118" t="str">
        <f t="shared" si="61"/>
        <v>R2_116_1</v>
      </c>
      <c r="U118" s="9">
        <f t="shared" si="17"/>
        <v>798212</v>
      </c>
      <c r="V118">
        <f t="shared" si="21"/>
        <v>-798212</v>
      </c>
      <c r="W118" s="1">
        <f t="shared" si="18"/>
        <v>199553</v>
      </c>
      <c r="X118" s="1">
        <f t="shared" si="22"/>
        <v>-199553</v>
      </c>
      <c r="Z118" s="6"/>
      <c r="AC118" s="25"/>
    </row>
    <row r="119" spans="1:35">
      <c r="A119" t="s">
        <v>116</v>
      </c>
      <c r="B119" s="20" t="s">
        <v>235</v>
      </c>
      <c r="C119">
        <v>711</v>
      </c>
      <c r="D119" s="22">
        <v>2</v>
      </c>
      <c r="E119" s="22" t="s">
        <v>15</v>
      </c>
      <c r="F119" s="6">
        <v>1875000</v>
      </c>
      <c r="H119">
        <f>D119/SUM(D118:D120)</f>
        <v>0.2857142857142857</v>
      </c>
      <c r="J119">
        <f t="shared" si="59"/>
        <v>535714.28571428568</v>
      </c>
      <c r="L119">
        <f t="shared" si="60"/>
        <v>380892.8571428571</v>
      </c>
      <c r="N119" s="1">
        <f t="shared" si="14"/>
        <v>380892</v>
      </c>
      <c r="O119" s="1"/>
      <c r="P119">
        <f t="shared" si="15"/>
        <v>1523568</v>
      </c>
      <c r="T119" t="str">
        <f t="shared" si="61"/>
        <v>R2_116_2</v>
      </c>
      <c r="U119" s="9">
        <f t="shared" si="17"/>
        <v>1523568</v>
      </c>
      <c r="V119">
        <f t="shared" si="21"/>
        <v>-1523568</v>
      </c>
      <c r="W119" s="1">
        <f t="shared" si="18"/>
        <v>380892</v>
      </c>
      <c r="X119" s="1">
        <f t="shared" si="22"/>
        <v>-380892</v>
      </c>
      <c r="Z119" s="6"/>
      <c r="AC119" s="25"/>
    </row>
    <row r="120" spans="1:35">
      <c r="A120" t="s">
        <v>117</v>
      </c>
      <c r="B120" s="20" t="s">
        <v>235</v>
      </c>
      <c r="C120">
        <v>639</v>
      </c>
      <c r="D120" s="22">
        <v>4</v>
      </c>
      <c r="E120" s="22" t="s">
        <v>15</v>
      </c>
      <c r="F120" s="6">
        <v>1875000</v>
      </c>
      <c r="H120">
        <f>D120/SUM(D118:D120)</f>
        <v>0.5714285714285714</v>
      </c>
      <c r="J120">
        <f t="shared" si="59"/>
        <v>1071428.5714285714</v>
      </c>
      <c r="L120">
        <f t="shared" si="60"/>
        <v>684642.85714285716</v>
      </c>
      <c r="N120" s="1">
        <f t="shared" si="14"/>
        <v>684642</v>
      </c>
      <c r="O120" s="1"/>
      <c r="P120">
        <f t="shared" si="15"/>
        <v>2738568</v>
      </c>
      <c r="T120" t="str">
        <f t="shared" si="61"/>
        <v>R2_116_3</v>
      </c>
      <c r="U120" s="9">
        <f t="shared" si="17"/>
        <v>2738568</v>
      </c>
      <c r="V120">
        <f t="shared" si="21"/>
        <v>-2738568</v>
      </c>
      <c r="W120" s="1">
        <f t="shared" si="18"/>
        <v>684642</v>
      </c>
      <c r="X120" s="1">
        <f t="shared" si="22"/>
        <v>-684642</v>
      </c>
      <c r="AC120" s="25"/>
    </row>
    <row r="121" spans="1:35">
      <c r="A121" s="9" t="s">
        <v>36</v>
      </c>
      <c r="B121" s="20" t="s">
        <v>235</v>
      </c>
      <c r="C121">
        <v>1069</v>
      </c>
      <c r="D121" s="22">
        <v>1</v>
      </c>
      <c r="E121" s="22" t="s">
        <v>15</v>
      </c>
      <c r="F121" s="6">
        <v>1875000</v>
      </c>
      <c r="H121">
        <f>D121/SUM(D121:D123)</f>
        <v>0.14285714285714285</v>
      </c>
      <c r="J121">
        <f t="shared" si="59"/>
        <v>267857.14285714284</v>
      </c>
      <c r="L121">
        <f t="shared" si="60"/>
        <v>286339.28571428568</v>
      </c>
      <c r="N121" s="1">
        <f t="shared" si="14"/>
        <v>286339</v>
      </c>
      <c r="O121" s="1"/>
      <c r="P121">
        <f t="shared" si="15"/>
        <v>1145356</v>
      </c>
      <c r="R121">
        <f>SUM(L121:L123)</f>
        <v>1603125</v>
      </c>
      <c r="T121" t="str">
        <f t="shared" si="61"/>
        <v>R2_14_1</v>
      </c>
      <c r="U121" s="9">
        <f t="shared" si="17"/>
        <v>1145356</v>
      </c>
      <c r="V121">
        <f t="shared" si="21"/>
        <v>-1145356</v>
      </c>
      <c r="W121" s="1">
        <f t="shared" si="18"/>
        <v>286339</v>
      </c>
      <c r="X121" s="1">
        <f t="shared" si="22"/>
        <v>-286339</v>
      </c>
      <c r="AC121" s="25"/>
    </row>
    <row r="122" spans="1:35">
      <c r="A122" s="9" t="s">
        <v>37</v>
      </c>
      <c r="B122" s="20" t="s">
        <v>235</v>
      </c>
      <c r="C122">
        <v>596</v>
      </c>
      <c r="D122" s="22">
        <v>2</v>
      </c>
      <c r="E122" s="22" t="s">
        <v>15</v>
      </c>
      <c r="F122" s="6">
        <v>1875000</v>
      </c>
      <c r="H122">
        <f>D122/SUM(D121:D123)</f>
        <v>0.2857142857142857</v>
      </c>
      <c r="J122">
        <f t="shared" si="59"/>
        <v>535714.28571428568</v>
      </c>
      <c r="L122">
        <f t="shared" si="60"/>
        <v>319285.71428571426</v>
      </c>
      <c r="N122" s="1">
        <f t="shared" si="14"/>
        <v>319285</v>
      </c>
      <c r="O122" s="1"/>
      <c r="P122">
        <f t="shared" si="15"/>
        <v>1277140</v>
      </c>
      <c r="T122" t="str">
        <f t="shared" si="61"/>
        <v>R2_14_2</v>
      </c>
      <c r="U122" s="9">
        <f t="shared" si="17"/>
        <v>1277140</v>
      </c>
      <c r="V122">
        <f t="shared" si="21"/>
        <v>-1277140</v>
      </c>
      <c r="W122" s="1">
        <f t="shared" si="18"/>
        <v>319285</v>
      </c>
      <c r="X122" s="1">
        <f t="shared" si="22"/>
        <v>-319285</v>
      </c>
      <c r="AC122" s="25"/>
    </row>
    <row r="123" spans="1:35">
      <c r="A123" s="9" t="s">
        <v>38</v>
      </c>
      <c r="B123" s="20" t="s">
        <v>235</v>
      </c>
      <c r="C123">
        <v>931</v>
      </c>
      <c r="D123" s="22">
        <v>4</v>
      </c>
      <c r="E123" s="22" t="s">
        <v>15</v>
      </c>
      <c r="F123" s="6">
        <v>1875000</v>
      </c>
      <c r="H123">
        <f>D123/SUM(D121:D123)</f>
        <v>0.5714285714285714</v>
      </c>
      <c r="J123">
        <f t="shared" si="59"/>
        <v>1071428.5714285714</v>
      </c>
      <c r="L123">
        <f t="shared" si="60"/>
        <v>997500</v>
      </c>
      <c r="N123" s="1">
        <f t="shared" si="14"/>
        <v>997500</v>
      </c>
      <c r="O123" s="1"/>
      <c r="P123">
        <f t="shared" si="15"/>
        <v>3990000</v>
      </c>
      <c r="T123" t="str">
        <f t="shared" si="61"/>
        <v>R2_14_3</v>
      </c>
      <c r="U123" s="9">
        <f t="shared" si="17"/>
        <v>3990000</v>
      </c>
      <c r="V123">
        <f t="shared" si="21"/>
        <v>-3990000</v>
      </c>
      <c r="W123" s="1">
        <f t="shared" si="18"/>
        <v>997500</v>
      </c>
      <c r="X123" s="1">
        <f t="shared" si="22"/>
        <v>-997500</v>
      </c>
      <c r="AC123" s="25"/>
    </row>
    <row r="124" spans="1:35">
      <c r="A124" t="s">
        <v>122</v>
      </c>
      <c r="B124" s="20" t="s">
        <v>235</v>
      </c>
      <c r="C124">
        <v>794</v>
      </c>
      <c r="D124" s="22">
        <v>1</v>
      </c>
      <c r="E124" s="22" t="s">
        <v>15</v>
      </c>
      <c r="F124" s="6">
        <v>1875000</v>
      </c>
      <c r="H124">
        <f>D124/SUM(D124:D126)</f>
        <v>0.14285714285714285</v>
      </c>
      <c r="J124">
        <f t="shared" si="59"/>
        <v>267857.14285714284</v>
      </c>
      <c r="L124">
        <f t="shared" si="60"/>
        <v>212678.57142857142</v>
      </c>
      <c r="N124" s="1">
        <f t="shared" si="14"/>
        <v>212678</v>
      </c>
      <c r="O124" s="1"/>
      <c r="P124">
        <f t="shared" si="15"/>
        <v>850712</v>
      </c>
      <c r="R124">
        <f>SUM(L124:L126)</f>
        <v>1275535.7142857141</v>
      </c>
      <c r="T124" t="str">
        <f t="shared" si="61"/>
        <v>R2_151_1</v>
      </c>
      <c r="U124" s="9">
        <f t="shared" si="17"/>
        <v>850712</v>
      </c>
      <c r="V124">
        <f t="shared" si="21"/>
        <v>-850712</v>
      </c>
      <c r="W124" s="1">
        <f t="shared" si="18"/>
        <v>212678</v>
      </c>
      <c r="X124" s="1">
        <f t="shared" si="22"/>
        <v>-212678</v>
      </c>
      <c r="AC124" s="25"/>
    </row>
    <row r="125" spans="1:35">
      <c r="A125" t="s">
        <v>123</v>
      </c>
      <c r="B125" s="20" t="s">
        <v>235</v>
      </c>
      <c r="C125">
        <v>1000</v>
      </c>
      <c r="D125" s="22">
        <v>2</v>
      </c>
      <c r="E125" s="22" t="s">
        <v>15</v>
      </c>
      <c r="F125" s="6">
        <v>1875000</v>
      </c>
      <c r="H125">
        <f>D125/SUM(D124:D126)</f>
        <v>0.2857142857142857</v>
      </c>
      <c r="J125">
        <f t="shared" si="59"/>
        <v>535714.28571428568</v>
      </c>
      <c r="L125">
        <f t="shared" si="60"/>
        <v>535714.28571428568</v>
      </c>
      <c r="N125" s="1">
        <f t="shared" si="14"/>
        <v>535714</v>
      </c>
      <c r="O125" s="1"/>
      <c r="P125">
        <f t="shared" si="15"/>
        <v>2142856</v>
      </c>
      <c r="T125" t="str">
        <f t="shared" si="61"/>
        <v>R2_151_2</v>
      </c>
      <c r="U125" s="9">
        <f t="shared" si="17"/>
        <v>2142856</v>
      </c>
      <c r="V125">
        <f t="shared" si="21"/>
        <v>-2142856</v>
      </c>
      <c r="W125" s="1">
        <f t="shared" si="18"/>
        <v>535714</v>
      </c>
      <c r="X125" s="1">
        <f t="shared" si="22"/>
        <v>-535714</v>
      </c>
      <c r="Z125" s="6"/>
      <c r="AC125" s="25"/>
    </row>
    <row r="126" spans="1:35">
      <c r="A126" t="s">
        <v>124</v>
      </c>
      <c r="B126" s="20" t="s">
        <v>235</v>
      </c>
      <c r="C126">
        <v>492</v>
      </c>
      <c r="D126" s="22">
        <v>4</v>
      </c>
      <c r="E126" s="22" t="s">
        <v>15</v>
      </c>
      <c r="F126" s="6">
        <v>1875000</v>
      </c>
      <c r="H126">
        <f>D126/SUM(D124:D126)</f>
        <v>0.5714285714285714</v>
      </c>
      <c r="J126">
        <f t="shared" si="59"/>
        <v>1071428.5714285714</v>
      </c>
      <c r="L126">
        <f t="shared" si="60"/>
        <v>527142.85714285716</v>
      </c>
      <c r="N126" s="1">
        <f t="shared" si="14"/>
        <v>527142</v>
      </c>
      <c r="O126" s="1"/>
      <c r="P126">
        <f t="shared" si="15"/>
        <v>2108568</v>
      </c>
      <c r="T126" t="str">
        <f t="shared" si="61"/>
        <v>R2_151_3</v>
      </c>
      <c r="U126" s="9">
        <f t="shared" si="17"/>
        <v>2108568</v>
      </c>
      <c r="V126">
        <f t="shared" si="21"/>
        <v>-2108568</v>
      </c>
      <c r="W126" s="1">
        <f t="shared" si="18"/>
        <v>527142</v>
      </c>
      <c r="X126" s="1">
        <f t="shared" si="22"/>
        <v>-527142</v>
      </c>
      <c r="AC126" s="25"/>
    </row>
    <row r="127" spans="1:35">
      <c r="A127" t="s">
        <v>127</v>
      </c>
      <c r="B127" s="20" t="s">
        <v>235</v>
      </c>
      <c r="C127">
        <v>664</v>
      </c>
      <c r="D127" s="22">
        <v>1</v>
      </c>
      <c r="E127" s="22" t="s">
        <v>15</v>
      </c>
      <c r="F127" s="6">
        <v>3750000</v>
      </c>
      <c r="H127">
        <f>D127/SUM(D127:D129)</f>
        <v>0.14285714285714285</v>
      </c>
      <c r="J127">
        <f t="shared" si="59"/>
        <v>535714.28571428568</v>
      </c>
      <c r="L127">
        <f t="shared" si="60"/>
        <v>355714.28571428574</v>
      </c>
      <c r="N127" s="1">
        <f t="shared" si="14"/>
        <v>355714</v>
      </c>
      <c r="O127" s="1"/>
      <c r="P127">
        <f t="shared" si="15"/>
        <v>1422856</v>
      </c>
      <c r="R127">
        <f>SUM(L127:L129)</f>
        <v>4956428.5714285709</v>
      </c>
      <c r="T127" t="str">
        <f t="shared" si="61"/>
        <v>R2_153_1</v>
      </c>
      <c r="U127" s="9">
        <f t="shared" si="17"/>
        <v>1422856</v>
      </c>
      <c r="V127">
        <f t="shared" si="21"/>
        <v>-1422856</v>
      </c>
      <c r="W127" s="1">
        <f t="shared" si="18"/>
        <v>355714</v>
      </c>
      <c r="X127" s="1">
        <f t="shared" si="22"/>
        <v>-355714</v>
      </c>
      <c r="Z127" s="6"/>
      <c r="AC127" s="25"/>
    </row>
    <row r="128" spans="1:35">
      <c r="A128" t="s">
        <v>128</v>
      </c>
      <c r="B128" s="20" t="s">
        <v>235</v>
      </c>
      <c r="C128">
        <v>922</v>
      </c>
      <c r="D128" s="22">
        <v>2</v>
      </c>
      <c r="E128" s="22" t="s">
        <v>15</v>
      </c>
      <c r="F128" s="6">
        <v>3750000</v>
      </c>
      <c r="H128">
        <f>D128/SUM(D127:D129)</f>
        <v>0.2857142857142857</v>
      </c>
      <c r="J128">
        <f t="shared" si="59"/>
        <v>1071428.5714285714</v>
      </c>
      <c r="L128">
        <f t="shared" si="60"/>
        <v>987857.14285714284</v>
      </c>
      <c r="N128" s="1">
        <f t="shared" si="14"/>
        <v>987857</v>
      </c>
      <c r="O128" s="1"/>
      <c r="P128">
        <f t="shared" si="15"/>
        <v>3951428</v>
      </c>
      <c r="T128" t="str">
        <f t="shared" si="61"/>
        <v>R2_153_2</v>
      </c>
      <c r="U128" s="9">
        <f t="shared" si="17"/>
        <v>3951428</v>
      </c>
      <c r="V128">
        <f t="shared" si="21"/>
        <v>-3951428</v>
      </c>
      <c r="W128" s="1">
        <f t="shared" si="18"/>
        <v>987857</v>
      </c>
      <c r="X128" s="1">
        <f t="shared" si="22"/>
        <v>-987857</v>
      </c>
      <c r="AC128" s="25"/>
    </row>
    <row r="129" spans="1:33">
      <c r="A129" t="s">
        <v>129</v>
      </c>
      <c r="B129" s="20" t="s">
        <v>235</v>
      </c>
      <c r="C129">
        <v>1686</v>
      </c>
      <c r="D129" s="22">
        <v>4</v>
      </c>
      <c r="E129" s="22" t="s">
        <v>15</v>
      </c>
      <c r="F129" s="6">
        <v>3750000</v>
      </c>
      <c r="H129">
        <f>D129/SUM(D127:D129)</f>
        <v>0.5714285714285714</v>
      </c>
      <c r="J129">
        <f t="shared" si="59"/>
        <v>2142857.1428571427</v>
      </c>
      <c r="L129">
        <f t="shared" si="60"/>
        <v>3612857.1428571427</v>
      </c>
      <c r="N129" s="1">
        <f t="shared" si="14"/>
        <v>3612857</v>
      </c>
      <c r="O129" s="1"/>
      <c r="P129">
        <f t="shared" si="15"/>
        <v>14451428</v>
      </c>
      <c r="T129" t="str">
        <f t="shared" si="61"/>
        <v>R2_153_3</v>
      </c>
      <c r="U129" s="9">
        <f t="shared" si="17"/>
        <v>14451428</v>
      </c>
      <c r="V129">
        <f t="shared" si="21"/>
        <v>-14451428</v>
      </c>
      <c r="W129" s="1">
        <f t="shared" si="18"/>
        <v>3612857</v>
      </c>
      <c r="X129" s="1">
        <f t="shared" si="22"/>
        <v>-3612857</v>
      </c>
      <c r="Z129" s="6"/>
      <c r="AC129" s="25"/>
    </row>
    <row r="130" spans="1:33">
      <c r="A130" s="9" t="s">
        <v>51</v>
      </c>
      <c r="B130" s="20" t="s">
        <v>235</v>
      </c>
      <c r="C130">
        <v>997</v>
      </c>
      <c r="D130" s="22">
        <v>1</v>
      </c>
      <c r="E130" s="22" t="s">
        <v>15</v>
      </c>
      <c r="F130" s="6">
        <v>3750000</v>
      </c>
      <c r="H130">
        <f>D130/SUM(D130:D132)</f>
        <v>0.14285714285714285</v>
      </c>
      <c r="J130">
        <f t="shared" ref="J130:J165" si="85">H130*F130</f>
        <v>535714.28571428568</v>
      </c>
      <c r="L130">
        <f t="shared" ref="L130:L165" si="86">J130*(C130/1000)</f>
        <v>534107.14285714284</v>
      </c>
      <c r="N130" s="1">
        <f t="shared" ref="N130:N165" si="87">INT(L130)</f>
        <v>534107</v>
      </c>
      <c r="O130" s="1"/>
      <c r="P130">
        <f t="shared" ref="P130:P165" si="88">N130*4</f>
        <v>2136428</v>
      </c>
      <c r="R130">
        <f>SUM(L130:L132)</f>
        <v>4561607.1428571427</v>
      </c>
      <c r="T130" t="str">
        <f t="shared" ref="T130:T165" si="89">A130</f>
        <v>R2_28_1</v>
      </c>
      <c r="U130" s="9">
        <f t="shared" ref="U130:U165" si="90">P130</f>
        <v>2136428</v>
      </c>
      <c r="V130">
        <f t="shared" si="21"/>
        <v>-2136428</v>
      </c>
      <c r="W130" s="1">
        <f t="shared" ref="W130:W165" si="91">N130</f>
        <v>534107</v>
      </c>
      <c r="X130" s="1">
        <f t="shared" si="22"/>
        <v>-534107</v>
      </c>
      <c r="AC130" s="25"/>
    </row>
    <row r="131" spans="1:33">
      <c r="A131" s="9" t="s">
        <v>52</v>
      </c>
      <c r="B131" s="20" t="s">
        <v>235</v>
      </c>
      <c r="C131">
        <v>2547</v>
      </c>
      <c r="D131" s="22">
        <v>2</v>
      </c>
      <c r="E131" s="22" t="s">
        <v>15</v>
      </c>
      <c r="F131" s="6">
        <v>3750000</v>
      </c>
      <c r="H131">
        <f>D131/SUM(D130:D132)</f>
        <v>0.2857142857142857</v>
      </c>
      <c r="J131">
        <f t="shared" si="85"/>
        <v>1071428.5714285714</v>
      </c>
      <c r="L131">
        <f t="shared" si="86"/>
        <v>2728928.5714285714</v>
      </c>
      <c r="N131" s="1">
        <f t="shared" si="87"/>
        <v>2728928</v>
      </c>
      <c r="O131" s="1"/>
      <c r="P131">
        <f t="shared" si="88"/>
        <v>10915712</v>
      </c>
      <c r="T131" t="str">
        <f t="shared" si="89"/>
        <v>R2_28_2</v>
      </c>
      <c r="U131" s="9">
        <f t="shared" si="90"/>
        <v>10915712</v>
      </c>
      <c r="V131">
        <f t="shared" ref="V131:V165" si="92">-U131</f>
        <v>-10915712</v>
      </c>
      <c r="W131" s="1">
        <f t="shared" si="91"/>
        <v>2728928</v>
      </c>
      <c r="X131" s="1">
        <f t="shared" ref="X131:X165" si="93">-W131</f>
        <v>-2728928</v>
      </c>
      <c r="AC131" s="25"/>
    </row>
    <row r="132" spans="1:33">
      <c r="A132" s="9" t="s">
        <v>53</v>
      </c>
      <c r="B132" s="20" t="s">
        <v>235</v>
      </c>
      <c r="C132">
        <v>606</v>
      </c>
      <c r="D132" s="22">
        <v>4</v>
      </c>
      <c r="E132" s="22" t="s">
        <v>15</v>
      </c>
      <c r="F132" s="6">
        <v>3750000</v>
      </c>
      <c r="H132">
        <f>D132/SUM(D130:D132)</f>
        <v>0.5714285714285714</v>
      </c>
      <c r="J132">
        <f t="shared" si="85"/>
        <v>2142857.1428571427</v>
      </c>
      <c r="L132">
        <f t="shared" si="86"/>
        <v>1298571.4285714284</v>
      </c>
      <c r="N132" s="1">
        <f t="shared" si="87"/>
        <v>1298571</v>
      </c>
      <c r="O132" s="1"/>
      <c r="P132">
        <f t="shared" si="88"/>
        <v>5194284</v>
      </c>
      <c r="T132" t="str">
        <f t="shared" si="89"/>
        <v>R2_28_3</v>
      </c>
      <c r="U132" s="9">
        <f t="shared" si="90"/>
        <v>5194284</v>
      </c>
      <c r="V132">
        <f t="shared" si="92"/>
        <v>-5194284</v>
      </c>
      <c r="W132" s="1">
        <f t="shared" si="91"/>
        <v>1298571</v>
      </c>
      <c r="X132" s="1">
        <f t="shared" si="93"/>
        <v>-1298571</v>
      </c>
      <c r="AC132" s="25"/>
    </row>
    <row r="133" spans="1:33">
      <c r="A133" s="9" t="s">
        <v>54</v>
      </c>
      <c r="B133" s="20" t="s">
        <v>235</v>
      </c>
      <c r="C133">
        <v>868</v>
      </c>
      <c r="D133" s="22">
        <v>1</v>
      </c>
      <c r="E133" s="22" t="s">
        <v>15</v>
      </c>
      <c r="F133" s="6">
        <v>3750000</v>
      </c>
      <c r="H133">
        <f>D133/SUM(D133:D135)</f>
        <v>0.14285714285714285</v>
      </c>
      <c r="J133">
        <f t="shared" si="85"/>
        <v>535714.28571428568</v>
      </c>
      <c r="L133">
        <f t="shared" si="86"/>
        <v>464999.99999999994</v>
      </c>
      <c r="N133" s="1">
        <f t="shared" si="87"/>
        <v>465000</v>
      </c>
      <c r="O133" s="1"/>
      <c r="P133">
        <f t="shared" si="88"/>
        <v>1860000</v>
      </c>
      <c r="R133">
        <f>SUM(L133:L135)</f>
        <v>4248214.2857142854</v>
      </c>
      <c r="T133" t="str">
        <f t="shared" si="89"/>
        <v>R2_32_1</v>
      </c>
      <c r="U133" s="9">
        <f t="shared" si="90"/>
        <v>1860000</v>
      </c>
      <c r="V133">
        <f t="shared" si="92"/>
        <v>-1860000</v>
      </c>
      <c r="W133" s="1">
        <f t="shared" si="91"/>
        <v>465000</v>
      </c>
      <c r="X133" s="1">
        <f t="shared" si="93"/>
        <v>-465000</v>
      </c>
      <c r="AC133" s="25"/>
      <c r="AD133" s="9"/>
    </row>
    <row r="134" spans="1:33">
      <c r="A134" s="9" t="s">
        <v>55</v>
      </c>
      <c r="B134" s="20" t="s">
        <v>235</v>
      </c>
      <c r="C134">
        <v>1235</v>
      </c>
      <c r="D134" s="22">
        <v>2</v>
      </c>
      <c r="E134" s="22" t="s">
        <v>15</v>
      </c>
      <c r="F134" s="6">
        <v>3750000</v>
      </c>
      <c r="H134">
        <f>D134/SUM(D133:D135)</f>
        <v>0.2857142857142857</v>
      </c>
      <c r="J134">
        <f t="shared" si="85"/>
        <v>1071428.5714285714</v>
      </c>
      <c r="L134">
        <f t="shared" si="86"/>
        <v>1323214.2857142857</v>
      </c>
      <c r="N134" s="1">
        <f t="shared" si="87"/>
        <v>1323214</v>
      </c>
      <c r="O134" s="1"/>
      <c r="P134">
        <f t="shared" si="88"/>
        <v>5292856</v>
      </c>
      <c r="T134" t="str">
        <f t="shared" si="89"/>
        <v>R2_32_2</v>
      </c>
      <c r="U134" s="9">
        <f t="shared" si="90"/>
        <v>5292856</v>
      </c>
      <c r="V134">
        <f t="shared" si="92"/>
        <v>-5292856</v>
      </c>
      <c r="W134" s="1">
        <f t="shared" si="91"/>
        <v>1323214</v>
      </c>
      <c r="X134" s="1">
        <f t="shared" si="93"/>
        <v>-1323214</v>
      </c>
      <c r="Z134" s="6"/>
      <c r="AC134" s="25"/>
      <c r="AD134" s="9"/>
    </row>
    <row r="135" spans="1:33">
      <c r="A135" s="9" t="s">
        <v>56</v>
      </c>
      <c r="B135" s="20" t="s">
        <v>235</v>
      </c>
      <c r="C135">
        <v>1148</v>
      </c>
      <c r="D135" s="22">
        <v>4</v>
      </c>
      <c r="E135" s="22" t="s">
        <v>15</v>
      </c>
      <c r="F135" s="6">
        <v>3750000</v>
      </c>
      <c r="H135">
        <f>D135/SUM(D133:D135)</f>
        <v>0.5714285714285714</v>
      </c>
      <c r="J135">
        <f t="shared" si="85"/>
        <v>2142857.1428571427</v>
      </c>
      <c r="L135">
        <f t="shared" si="86"/>
        <v>2459999.9999999995</v>
      </c>
      <c r="N135" s="1">
        <f t="shared" si="87"/>
        <v>2460000</v>
      </c>
      <c r="O135" s="1"/>
      <c r="P135">
        <f t="shared" si="88"/>
        <v>9840000</v>
      </c>
      <c r="T135" t="str">
        <f t="shared" si="89"/>
        <v>R2_32_3</v>
      </c>
      <c r="U135" s="9">
        <f t="shared" si="90"/>
        <v>9840000</v>
      </c>
      <c r="V135">
        <f t="shared" si="92"/>
        <v>-9840000</v>
      </c>
      <c r="W135" s="1">
        <f t="shared" si="91"/>
        <v>2460000</v>
      </c>
      <c r="X135" s="1">
        <f t="shared" si="93"/>
        <v>-2460000</v>
      </c>
      <c r="Z135" s="9"/>
      <c r="AA135" s="9"/>
      <c r="AC135" s="25"/>
      <c r="AD135" s="9"/>
    </row>
    <row r="136" spans="1:33">
      <c r="A136" s="9" t="s">
        <v>58</v>
      </c>
      <c r="B136" s="20" t="s">
        <v>235</v>
      </c>
      <c r="C136">
        <v>1143</v>
      </c>
      <c r="D136" s="22">
        <v>1</v>
      </c>
      <c r="E136" s="22" t="s">
        <v>15</v>
      </c>
      <c r="F136" s="6">
        <v>7500000</v>
      </c>
      <c r="H136">
        <f>D136/SUM(D136:D138)</f>
        <v>0.14285714285714285</v>
      </c>
      <c r="J136">
        <f t="shared" si="85"/>
        <v>1071428.5714285714</v>
      </c>
      <c r="L136">
        <f t="shared" si="86"/>
        <v>1224642.857142857</v>
      </c>
      <c r="N136" s="1">
        <f t="shared" si="87"/>
        <v>1224642</v>
      </c>
      <c r="O136" s="1"/>
      <c r="P136">
        <f t="shared" si="88"/>
        <v>4898568</v>
      </c>
      <c r="R136">
        <f>SUM(L136:L138)</f>
        <v>10552500</v>
      </c>
      <c r="T136" t="str">
        <f t="shared" si="89"/>
        <v>R2_37_1</v>
      </c>
      <c r="U136" s="9">
        <f t="shared" si="90"/>
        <v>4898568</v>
      </c>
      <c r="V136">
        <f t="shared" si="92"/>
        <v>-4898568</v>
      </c>
      <c r="W136" s="1">
        <f t="shared" si="91"/>
        <v>1224642</v>
      </c>
      <c r="X136" s="1">
        <f t="shared" si="93"/>
        <v>-1224642</v>
      </c>
      <c r="Z136" s="9"/>
      <c r="AA136" s="9"/>
      <c r="AC136" s="25"/>
    </row>
    <row r="137" spans="1:33">
      <c r="A137" s="9" t="s">
        <v>59</v>
      </c>
      <c r="B137" s="20" t="s">
        <v>235</v>
      </c>
      <c r="C137">
        <v>2187</v>
      </c>
      <c r="D137" s="22">
        <v>2</v>
      </c>
      <c r="E137" s="22" t="s">
        <v>15</v>
      </c>
      <c r="F137" s="6">
        <v>7500000</v>
      </c>
      <c r="H137">
        <f>D137/SUM(D136:D138)</f>
        <v>0.2857142857142857</v>
      </c>
      <c r="J137">
        <f t="shared" si="85"/>
        <v>2142857.1428571427</v>
      </c>
      <c r="L137">
        <f t="shared" si="86"/>
        <v>4686428.5714285709</v>
      </c>
      <c r="N137" s="1">
        <f t="shared" si="87"/>
        <v>4686428</v>
      </c>
      <c r="O137" s="1"/>
      <c r="P137">
        <f t="shared" si="88"/>
        <v>18745712</v>
      </c>
      <c r="T137" t="str">
        <f t="shared" si="89"/>
        <v>R2_37_2</v>
      </c>
      <c r="U137" s="9">
        <f t="shared" si="90"/>
        <v>18745712</v>
      </c>
      <c r="V137">
        <f t="shared" si="92"/>
        <v>-18745712</v>
      </c>
      <c r="W137" s="1">
        <f t="shared" si="91"/>
        <v>4686428</v>
      </c>
      <c r="X137" s="1">
        <f t="shared" si="93"/>
        <v>-4686428</v>
      </c>
      <c r="Z137" s="9"/>
      <c r="AA137" s="9"/>
      <c r="AC137" s="25"/>
    </row>
    <row r="138" spans="1:33">
      <c r="A138" s="9" t="s">
        <v>60</v>
      </c>
      <c r="B138" s="20" t="s">
        <v>235</v>
      </c>
      <c r="C138">
        <v>1083</v>
      </c>
      <c r="D138" s="22">
        <v>4</v>
      </c>
      <c r="E138" s="22" t="s">
        <v>15</v>
      </c>
      <c r="F138" s="6">
        <v>7500000</v>
      </c>
      <c r="H138">
        <f>D138/SUM(D136:D138)</f>
        <v>0.5714285714285714</v>
      </c>
      <c r="J138">
        <f t="shared" si="85"/>
        <v>4285714.2857142854</v>
      </c>
      <c r="L138">
        <f t="shared" si="86"/>
        <v>4641428.5714285709</v>
      </c>
      <c r="N138" s="1">
        <f t="shared" si="87"/>
        <v>4641428</v>
      </c>
      <c r="O138" s="1"/>
      <c r="P138">
        <f t="shared" si="88"/>
        <v>18565712</v>
      </c>
      <c r="T138" t="str">
        <f t="shared" si="89"/>
        <v>R2_37_3</v>
      </c>
      <c r="U138" s="9">
        <f t="shared" si="90"/>
        <v>18565712</v>
      </c>
      <c r="V138">
        <f t="shared" si="92"/>
        <v>-18565712</v>
      </c>
      <c r="W138" s="1">
        <f t="shared" si="91"/>
        <v>4641428</v>
      </c>
      <c r="X138" s="1">
        <f t="shared" si="93"/>
        <v>-4641428</v>
      </c>
      <c r="Z138" s="9"/>
      <c r="AA138" s="9"/>
      <c r="AC138" s="25"/>
    </row>
    <row r="139" spans="1:33">
      <c r="A139" s="9" t="s">
        <v>67</v>
      </c>
      <c r="B139" s="20" t="s">
        <v>235</v>
      </c>
      <c r="C139">
        <v>1367</v>
      </c>
      <c r="D139" s="22">
        <v>1</v>
      </c>
      <c r="E139" s="22" t="s">
        <v>15</v>
      </c>
      <c r="F139" s="6">
        <v>7500000</v>
      </c>
      <c r="H139">
        <f>D139/SUM(D139:D141)</f>
        <v>0.14285714285714285</v>
      </c>
      <c r="J139">
        <f t="shared" si="85"/>
        <v>1071428.5714285714</v>
      </c>
      <c r="L139">
        <f t="shared" si="86"/>
        <v>1464642.857142857</v>
      </c>
      <c r="N139" s="1">
        <f t="shared" si="87"/>
        <v>1464642</v>
      </c>
      <c r="O139" s="1"/>
      <c r="P139">
        <f t="shared" si="88"/>
        <v>5858568</v>
      </c>
      <c r="R139">
        <f>SUM(L139:L141)</f>
        <v>5259642.8571428563</v>
      </c>
      <c r="T139" t="str">
        <f t="shared" si="89"/>
        <v>R2_42_1</v>
      </c>
      <c r="U139" s="9">
        <f t="shared" si="90"/>
        <v>5858568</v>
      </c>
      <c r="V139">
        <f t="shared" si="92"/>
        <v>-5858568</v>
      </c>
      <c r="W139" s="1">
        <f t="shared" si="91"/>
        <v>1464642</v>
      </c>
      <c r="X139" s="1">
        <f t="shared" si="93"/>
        <v>-1464642</v>
      </c>
      <c r="Z139" s="9"/>
      <c r="AA139" s="9"/>
      <c r="AC139" s="25"/>
    </row>
    <row r="140" spans="1:33">
      <c r="A140" s="9" t="s">
        <v>68</v>
      </c>
      <c r="B140" s="20" t="s">
        <v>235</v>
      </c>
      <c r="C140">
        <v>655</v>
      </c>
      <c r="D140" s="22">
        <v>2</v>
      </c>
      <c r="E140" s="22" t="s">
        <v>15</v>
      </c>
      <c r="F140" s="6">
        <v>7500000</v>
      </c>
      <c r="H140">
        <f>D140/SUM(D139:D141)</f>
        <v>0.2857142857142857</v>
      </c>
      <c r="J140">
        <f t="shared" si="85"/>
        <v>2142857.1428571427</v>
      </c>
      <c r="L140">
        <f t="shared" si="86"/>
        <v>1403571.4285714286</v>
      </c>
      <c r="N140" s="1">
        <f t="shared" si="87"/>
        <v>1403571</v>
      </c>
      <c r="O140" s="1"/>
      <c r="P140">
        <f t="shared" si="88"/>
        <v>5614284</v>
      </c>
      <c r="T140" t="str">
        <f t="shared" si="89"/>
        <v>R2_42_2</v>
      </c>
      <c r="U140" s="9">
        <f t="shared" si="90"/>
        <v>5614284</v>
      </c>
      <c r="V140">
        <f t="shared" si="92"/>
        <v>-5614284</v>
      </c>
      <c r="W140" s="1">
        <f t="shared" si="91"/>
        <v>1403571</v>
      </c>
      <c r="X140" s="1">
        <f t="shared" si="93"/>
        <v>-1403571</v>
      </c>
      <c r="AC140" s="25"/>
    </row>
    <row r="141" spans="1:33">
      <c r="A141" s="9" t="s">
        <v>69</v>
      </c>
      <c r="B141" s="20" t="s">
        <v>235</v>
      </c>
      <c r="C141">
        <v>558</v>
      </c>
      <c r="D141" s="22">
        <v>4</v>
      </c>
      <c r="E141" s="22" t="s">
        <v>15</v>
      </c>
      <c r="F141" s="6">
        <v>7500000</v>
      </c>
      <c r="H141">
        <f>D141/SUM(D139:D141)</f>
        <v>0.5714285714285714</v>
      </c>
      <c r="J141">
        <f t="shared" si="85"/>
        <v>4285714.2857142854</v>
      </c>
      <c r="L141">
        <f t="shared" si="86"/>
        <v>2391428.5714285714</v>
      </c>
      <c r="N141" s="1">
        <f t="shared" si="87"/>
        <v>2391428</v>
      </c>
      <c r="O141" s="1"/>
      <c r="P141">
        <f t="shared" si="88"/>
        <v>9565712</v>
      </c>
      <c r="T141" t="str">
        <f t="shared" si="89"/>
        <v>R2_42_3</v>
      </c>
      <c r="U141" s="9">
        <f t="shared" si="90"/>
        <v>9565712</v>
      </c>
      <c r="V141">
        <f t="shared" si="92"/>
        <v>-9565712</v>
      </c>
      <c r="W141" s="1">
        <f t="shared" si="91"/>
        <v>2391428</v>
      </c>
      <c r="X141" s="1">
        <f t="shared" si="93"/>
        <v>-2391428</v>
      </c>
      <c r="AC141" s="25"/>
    </row>
    <row r="142" spans="1:33">
      <c r="A142" s="19" t="s">
        <v>74</v>
      </c>
      <c r="B142" s="20" t="s">
        <v>235</v>
      </c>
      <c r="C142" s="19">
        <v>1921</v>
      </c>
      <c r="D142" s="22">
        <v>1</v>
      </c>
      <c r="E142" s="22" t="s">
        <v>15</v>
      </c>
      <c r="F142" s="6">
        <v>7500000</v>
      </c>
      <c r="H142">
        <f>D142/SUM(D142:D144)</f>
        <v>0.14285714285714285</v>
      </c>
      <c r="J142">
        <f t="shared" si="85"/>
        <v>1071428.5714285714</v>
      </c>
      <c r="L142">
        <f t="shared" si="86"/>
        <v>2058214.2857142857</v>
      </c>
      <c r="N142" s="1">
        <f t="shared" si="87"/>
        <v>2058214</v>
      </c>
      <c r="O142" s="1"/>
      <c r="P142">
        <f t="shared" si="88"/>
        <v>8232856</v>
      </c>
      <c r="R142">
        <f>SUM(L142:L144)</f>
        <v>7218214.2857142854</v>
      </c>
      <c r="T142" t="str">
        <f t="shared" si="89"/>
        <v>R2_46_1</v>
      </c>
      <c r="U142" s="9">
        <f t="shared" si="90"/>
        <v>8232856</v>
      </c>
      <c r="V142">
        <f t="shared" si="92"/>
        <v>-8232856</v>
      </c>
      <c r="W142" s="1">
        <f t="shared" si="91"/>
        <v>2058214</v>
      </c>
      <c r="X142" s="1">
        <f t="shared" si="93"/>
        <v>-2058214</v>
      </c>
      <c r="Z142" s="6"/>
      <c r="AC142" s="25"/>
      <c r="AG142" s="9"/>
    </row>
    <row r="143" spans="1:33">
      <c r="A143" t="s">
        <v>75</v>
      </c>
      <c r="B143" s="20" t="s">
        <v>235</v>
      </c>
      <c r="C143">
        <v>402</v>
      </c>
      <c r="D143" s="22">
        <v>2</v>
      </c>
      <c r="E143" s="22" t="s">
        <v>15</v>
      </c>
      <c r="F143" s="6">
        <v>7500000</v>
      </c>
      <c r="H143">
        <f>D143/SUM(D142:D144)</f>
        <v>0.2857142857142857</v>
      </c>
      <c r="J143">
        <f t="shared" si="85"/>
        <v>2142857.1428571427</v>
      </c>
      <c r="L143">
        <f t="shared" si="86"/>
        <v>861428.57142857148</v>
      </c>
      <c r="N143" s="1">
        <f t="shared" si="87"/>
        <v>861428</v>
      </c>
      <c r="O143" s="1"/>
      <c r="P143">
        <f t="shared" si="88"/>
        <v>3445712</v>
      </c>
      <c r="T143" t="str">
        <f t="shared" si="89"/>
        <v>R2_46_2</v>
      </c>
      <c r="U143" s="9">
        <f t="shared" si="90"/>
        <v>3445712</v>
      </c>
      <c r="V143">
        <f t="shared" si="92"/>
        <v>-3445712</v>
      </c>
      <c r="W143" s="1">
        <f t="shared" si="91"/>
        <v>861428</v>
      </c>
      <c r="X143" s="1">
        <f t="shared" si="93"/>
        <v>-861428</v>
      </c>
      <c r="Y143" s="1"/>
      <c r="AC143" s="25"/>
      <c r="AG143" s="9"/>
    </row>
    <row r="144" spans="1:33">
      <c r="A144" t="s">
        <v>76</v>
      </c>
      <c r="B144" s="20" t="s">
        <v>235</v>
      </c>
      <c r="C144">
        <v>1003</v>
      </c>
      <c r="D144" s="22">
        <v>4</v>
      </c>
      <c r="E144" s="22" t="s">
        <v>15</v>
      </c>
      <c r="F144" s="6">
        <v>7500000</v>
      </c>
      <c r="H144">
        <f>D144/SUM(D142:D144)</f>
        <v>0.5714285714285714</v>
      </c>
      <c r="J144">
        <f t="shared" si="85"/>
        <v>4285714.2857142854</v>
      </c>
      <c r="L144">
        <f t="shared" si="86"/>
        <v>4298571.4285714282</v>
      </c>
      <c r="N144" s="1">
        <f t="shared" si="87"/>
        <v>4298571</v>
      </c>
      <c r="O144" s="1"/>
      <c r="P144">
        <f t="shared" si="88"/>
        <v>17194284</v>
      </c>
      <c r="T144" t="str">
        <f t="shared" si="89"/>
        <v>R2_46_3</v>
      </c>
      <c r="U144" s="9">
        <f t="shared" si="90"/>
        <v>17194284</v>
      </c>
      <c r="V144">
        <f t="shared" si="92"/>
        <v>-17194284</v>
      </c>
      <c r="W144" s="1">
        <f t="shared" si="91"/>
        <v>4298571</v>
      </c>
      <c r="X144" s="1">
        <f t="shared" si="93"/>
        <v>-4298571</v>
      </c>
      <c r="AC144" s="25"/>
      <c r="AG144" s="9"/>
    </row>
    <row r="145" spans="1:33">
      <c r="A145" t="s">
        <v>79</v>
      </c>
      <c r="B145" s="20" t="s">
        <v>235</v>
      </c>
      <c r="C145">
        <v>1916</v>
      </c>
      <c r="D145" s="22">
        <v>1</v>
      </c>
      <c r="E145" s="22" t="s">
        <v>15</v>
      </c>
      <c r="F145" s="6">
        <v>15000000</v>
      </c>
      <c r="H145">
        <f>D145/SUM(D145:D147)</f>
        <v>0.14285714285714285</v>
      </c>
      <c r="J145">
        <f t="shared" si="85"/>
        <v>2142857.1428571427</v>
      </c>
      <c r="L145">
        <f t="shared" si="86"/>
        <v>4105714.2857142854</v>
      </c>
      <c r="N145" s="1">
        <f t="shared" si="87"/>
        <v>4105714</v>
      </c>
      <c r="O145" s="1"/>
      <c r="P145">
        <f t="shared" si="88"/>
        <v>16422856</v>
      </c>
      <c r="R145">
        <f>SUM(L145:L147)</f>
        <v>26978571.428571425</v>
      </c>
      <c r="T145" t="str">
        <f t="shared" si="89"/>
        <v>R2_53_1</v>
      </c>
      <c r="U145" s="9">
        <f t="shared" si="90"/>
        <v>16422856</v>
      </c>
      <c r="V145">
        <f t="shared" si="92"/>
        <v>-16422856</v>
      </c>
      <c r="W145" s="1">
        <f t="shared" si="91"/>
        <v>4105714</v>
      </c>
      <c r="X145" s="1">
        <f t="shared" si="93"/>
        <v>-4105714</v>
      </c>
      <c r="AC145" s="25"/>
      <c r="AG145" s="9"/>
    </row>
    <row r="146" spans="1:33">
      <c r="A146" t="s">
        <v>80</v>
      </c>
      <c r="B146" s="20" t="s">
        <v>235</v>
      </c>
      <c r="C146">
        <v>1989</v>
      </c>
      <c r="D146" s="22">
        <v>2</v>
      </c>
      <c r="E146" s="22" t="s">
        <v>15</v>
      </c>
      <c r="F146" s="6">
        <v>15000000</v>
      </c>
      <c r="H146">
        <f>D146/SUM(D145:D147)</f>
        <v>0.2857142857142857</v>
      </c>
      <c r="J146">
        <f t="shared" si="85"/>
        <v>4285714.2857142854</v>
      </c>
      <c r="L146">
        <f t="shared" si="86"/>
        <v>8524285.7142857146</v>
      </c>
      <c r="N146" s="1">
        <f t="shared" si="87"/>
        <v>8524285</v>
      </c>
      <c r="O146" s="1"/>
      <c r="P146">
        <f t="shared" si="88"/>
        <v>34097140</v>
      </c>
      <c r="T146" t="str">
        <f t="shared" si="89"/>
        <v>R2_53_2</v>
      </c>
      <c r="U146" s="9">
        <f t="shared" si="90"/>
        <v>34097140</v>
      </c>
      <c r="V146">
        <f t="shared" si="92"/>
        <v>-34097140</v>
      </c>
      <c r="W146" s="1">
        <f t="shared" si="91"/>
        <v>8524285</v>
      </c>
      <c r="X146" s="1">
        <f t="shared" si="93"/>
        <v>-8524285</v>
      </c>
      <c r="AC146" s="25"/>
      <c r="AG146" s="9"/>
    </row>
    <row r="147" spans="1:33">
      <c r="A147" t="s">
        <v>81</v>
      </c>
      <c r="B147" s="20" t="s">
        <v>235</v>
      </c>
      <c r="C147">
        <v>1674</v>
      </c>
      <c r="D147" s="22">
        <v>4</v>
      </c>
      <c r="E147" s="22" t="s">
        <v>15</v>
      </c>
      <c r="F147" s="6">
        <v>15000000</v>
      </c>
      <c r="H147">
        <f>D147/SUM(D145:D147)</f>
        <v>0.5714285714285714</v>
      </c>
      <c r="J147">
        <f t="shared" si="85"/>
        <v>8571428.5714285709</v>
      </c>
      <c r="L147">
        <f t="shared" si="86"/>
        <v>14348571.428571427</v>
      </c>
      <c r="N147" s="1">
        <f t="shared" si="87"/>
        <v>14348571</v>
      </c>
      <c r="O147" s="1"/>
      <c r="P147">
        <f t="shared" si="88"/>
        <v>57394284</v>
      </c>
      <c r="T147" t="str">
        <f t="shared" si="89"/>
        <v>R2_53_3</v>
      </c>
      <c r="U147" s="9">
        <f t="shared" si="90"/>
        <v>57394284</v>
      </c>
      <c r="V147">
        <f t="shared" si="92"/>
        <v>-57394284</v>
      </c>
      <c r="W147" s="1">
        <f t="shared" si="91"/>
        <v>14348571</v>
      </c>
      <c r="X147" s="1">
        <f t="shared" si="93"/>
        <v>-14348571</v>
      </c>
      <c r="AC147" s="27"/>
    </row>
    <row r="148" spans="1:33">
      <c r="A148" t="s">
        <v>88</v>
      </c>
      <c r="B148" s="20" t="s">
        <v>235</v>
      </c>
      <c r="C148">
        <v>2625</v>
      </c>
      <c r="D148" s="22">
        <v>1</v>
      </c>
      <c r="E148" s="22" t="s">
        <v>15</v>
      </c>
      <c r="F148" s="6">
        <v>15000000</v>
      </c>
      <c r="H148">
        <f>D148/SUM(D148:D150)</f>
        <v>0.14285714285714285</v>
      </c>
      <c r="J148">
        <f t="shared" si="85"/>
        <v>2142857.1428571427</v>
      </c>
      <c r="L148">
        <f t="shared" si="86"/>
        <v>5625000</v>
      </c>
      <c r="N148" s="1">
        <f t="shared" si="87"/>
        <v>5625000</v>
      </c>
      <c r="O148" s="1"/>
      <c r="P148">
        <f t="shared" si="88"/>
        <v>22500000</v>
      </c>
      <c r="R148">
        <f>SUM(L148:L150)</f>
        <v>25553571.428571425</v>
      </c>
      <c r="T148" t="str">
        <f t="shared" si="89"/>
        <v>R2_59_1</v>
      </c>
      <c r="U148" s="9">
        <f t="shared" si="90"/>
        <v>22500000</v>
      </c>
      <c r="V148">
        <f t="shared" si="92"/>
        <v>-22500000</v>
      </c>
      <c r="W148" s="1">
        <f t="shared" si="91"/>
        <v>5625000</v>
      </c>
      <c r="X148" s="1">
        <f t="shared" si="93"/>
        <v>-5625000</v>
      </c>
      <c r="AC148" s="25"/>
    </row>
    <row r="149" spans="1:33">
      <c r="A149" t="s">
        <v>89</v>
      </c>
      <c r="B149" s="20" t="s">
        <v>235</v>
      </c>
      <c r="C149">
        <v>2484</v>
      </c>
      <c r="D149" s="22">
        <v>2</v>
      </c>
      <c r="E149" s="22" t="s">
        <v>15</v>
      </c>
      <c r="F149" s="6">
        <v>15000000</v>
      </c>
      <c r="H149">
        <f>D149/SUM(D148:D150)</f>
        <v>0.2857142857142857</v>
      </c>
      <c r="J149">
        <f t="shared" si="85"/>
        <v>4285714.2857142854</v>
      </c>
      <c r="L149">
        <f t="shared" si="86"/>
        <v>10645714.285714285</v>
      </c>
      <c r="N149" s="1">
        <f t="shared" si="87"/>
        <v>10645714</v>
      </c>
      <c r="O149" s="1"/>
      <c r="P149">
        <f t="shared" si="88"/>
        <v>42582856</v>
      </c>
      <c r="T149" t="str">
        <f t="shared" si="89"/>
        <v>R2_59_2</v>
      </c>
      <c r="U149" s="9">
        <f t="shared" si="90"/>
        <v>42582856</v>
      </c>
      <c r="V149">
        <f t="shared" si="92"/>
        <v>-42582856</v>
      </c>
      <c r="W149" s="1">
        <f t="shared" si="91"/>
        <v>10645714</v>
      </c>
      <c r="X149" s="1">
        <f t="shared" si="93"/>
        <v>-10645714</v>
      </c>
      <c r="AC149" s="27"/>
    </row>
    <row r="150" spans="1:33">
      <c r="A150" t="s">
        <v>90</v>
      </c>
      <c r="B150" s="20" t="s">
        <v>235</v>
      </c>
      <c r="C150">
        <v>1083</v>
      </c>
      <c r="D150" s="22">
        <v>4</v>
      </c>
      <c r="E150" s="22" t="s">
        <v>15</v>
      </c>
      <c r="F150" s="6">
        <v>15000000</v>
      </c>
      <c r="H150">
        <f>D150/SUM(D148:D150)</f>
        <v>0.5714285714285714</v>
      </c>
      <c r="J150">
        <f t="shared" si="85"/>
        <v>8571428.5714285709</v>
      </c>
      <c r="L150">
        <f t="shared" si="86"/>
        <v>9282857.1428571418</v>
      </c>
      <c r="N150" s="1">
        <f t="shared" si="87"/>
        <v>9282857</v>
      </c>
      <c r="O150" s="1"/>
      <c r="P150">
        <f t="shared" si="88"/>
        <v>37131428</v>
      </c>
      <c r="T150" t="str">
        <f t="shared" si="89"/>
        <v>R2_59_3</v>
      </c>
      <c r="U150" s="9">
        <f t="shared" si="90"/>
        <v>37131428</v>
      </c>
      <c r="V150">
        <f t="shared" si="92"/>
        <v>-37131428</v>
      </c>
      <c r="W150" s="1">
        <f t="shared" si="91"/>
        <v>9282857</v>
      </c>
      <c r="X150" s="1">
        <f t="shared" si="93"/>
        <v>-9282857</v>
      </c>
      <c r="Z150" s="6"/>
      <c r="AC150" s="27"/>
    </row>
    <row r="151" spans="1:33">
      <c r="A151" t="s">
        <v>109</v>
      </c>
      <c r="B151" s="20" t="s">
        <v>235</v>
      </c>
      <c r="C151">
        <v>908</v>
      </c>
      <c r="D151" s="22">
        <v>1</v>
      </c>
      <c r="E151" s="22" t="s">
        <v>15</v>
      </c>
      <c r="F151" s="6">
        <v>15000000</v>
      </c>
      <c r="H151">
        <f>D151/SUM(D151:D153)</f>
        <v>0.14285714285714285</v>
      </c>
      <c r="J151">
        <f t="shared" si="85"/>
        <v>2142857.1428571427</v>
      </c>
      <c r="L151">
        <f t="shared" si="86"/>
        <v>1945714.2857142857</v>
      </c>
      <c r="N151" s="1">
        <f t="shared" si="87"/>
        <v>1945714</v>
      </c>
      <c r="O151" s="1"/>
      <c r="P151">
        <f t="shared" si="88"/>
        <v>7782856</v>
      </c>
      <c r="R151">
        <f>SUM(L151:L153)</f>
        <v>13405714.285714284</v>
      </c>
      <c r="T151" t="str">
        <f t="shared" si="89"/>
        <v>R2_76_1</v>
      </c>
      <c r="U151" s="9">
        <f t="shared" si="90"/>
        <v>7782856</v>
      </c>
      <c r="V151">
        <f t="shared" si="92"/>
        <v>-7782856</v>
      </c>
      <c r="W151" s="1">
        <f t="shared" si="91"/>
        <v>1945714</v>
      </c>
      <c r="X151" s="1">
        <f t="shared" si="93"/>
        <v>-1945714</v>
      </c>
      <c r="AC151" s="27"/>
    </row>
    <row r="152" spans="1:33">
      <c r="A152" t="s">
        <v>110</v>
      </c>
      <c r="B152" s="20" t="s">
        <v>235</v>
      </c>
      <c r="C152">
        <v>1030</v>
      </c>
      <c r="D152" s="22">
        <v>2</v>
      </c>
      <c r="E152" s="22" t="s">
        <v>15</v>
      </c>
      <c r="F152" s="6">
        <v>15000000</v>
      </c>
      <c r="H152">
        <f>D152/SUM(D151:D153)</f>
        <v>0.2857142857142857</v>
      </c>
      <c r="J152">
        <f t="shared" si="85"/>
        <v>4285714.2857142854</v>
      </c>
      <c r="L152">
        <f t="shared" si="86"/>
        <v>4414285.7142857146</v>
      </c>
      <c r="N152" s="1">
        <f t="shared" si="87"/>
        <v>4414285</v>
      </c>
      <c r="O152" s="1"/>
      <c r="P152">
        <f t="shared" si="88"/>
        <v>17657140</v>
      </c>
      <c r="T152" t="str">
        <f t="shared" si="89"/>
        <v>R2_76_2</v>
      </c>
      <c r="U152" s="9">
        <f t="shared" si="90"/>
        <v>17657140</v>
      </c>
      <c r="V152">
        <f t="shared" si="92"/>
        <v>-17657140</v>
      </c>
      <c r="W152" s="1">
        <f t="shared" si="91"/>
        <v>4414285</v>
      </c>
      <c r="X152" s="1">
        <f t="shared" si="93"/>
        <v>-4414285</v>
      </c>
      <c r="AC152" s="25"/>
      <c r="AD152" s="9"/>
    </row>
    <row r="153" spans="1:33">
      <c r="A153" t="s">
        <v>111</v>
      </c>
      <c r="B153" s="20" t="s">
        <v>235</v>
      </c>
      <c r="C153">
        <v>822</v>
      </c>
      <c r="D153" s="22">
        <v>4</v>
      </c>
      <c r="E153" s="22" t="s">
        <v>15</v>
      </c>
      <c r="F153" s="6">
        <v>15000000</v>
      </c>
      <c r="H153">
        <f>D153/SUM(D151:D153)</f>
        <v>0.5714285714285714</v>
      </c>
      <c r="J153">
        <f t="shared" si="85"/>
        <v>8571428.5714285709</v>
      </c>
      <c r="L153">
        <f t="shared" si="86"/>
        <v>7045714.2857142845</v>
      </c>
      <c r="N153" s="1">
        <f t="shared" si="87"/>
        <v>7045714</v>
      </c>
      <c r="O153" s="1"/>
      <c r="P153">
        <f t="shared" si="88"/>
        <v>28182856</v>
      </c>
      <c r="T153" t="str">
        <f t="shared" si="89"/>
        <v>R2_76_3</v>
      </c>
      <c r="U153" s="9">
        <f t="shared" si="90"/>
        <v>28182856</v>
      </c>
      <c r="V153">
        <f t="shared" si="92"/>
        <v>-28182856</v>
      </c>
      <c r="W153" s="1">
        <f t="shared" si="91"/>
        <v>7045714</v>
      </c>
      <c r="X153" s="1">
        <f t="shared" si="93"/>
        <v>-7045714</v>
      </c>
      <c r="AC153" s="25"/>
      <c r="AD153" s="9"/>
    </row>
    <row r="154" spans="1:33">
      <c r="A154" s="9" t="s">
        <v>61</v>
      </c>
      <c r="B154" s="20" t="s">
        <v>236</v>
      </c>
      <c r="C154">
        <v>829</v>
      </c>
      <c r="D154" s="22">
        <v>1</v>
      </c>
      <c r="E154" s="22" t="s">
        <v>15</v>
      </c>
      <c r="F154">
        <v>30000000</v>
      </c>
      <c r="H154">
        <f>D154/SUM(D154:D157)</f>
        <v>6.6666666666666666E-2</v>
      </c>
      <c r="J154">
        <f t="shared" si="85"/>
        <v>2000000</v>
      </c>
      <c r="L154">
        <f t="shared" si="86"/>
        <v>1658000</v>
      </c>
      <c r="N154" s="1">
        <f t="shared" si="87"/>
        <v>1658000</v>
      </c>
      <c r="O154" s="1"/>
      <c r="P154">
        <f t="shared" si="88"/>
        <v>6632000</v>
      </c>
      <c r="R154">
        <f>SUM(L154:L157)</f>
        <v>20842000</v>
      </c>
      <c r="T154" t="str">
        <f t="shared" si="89"/>
        <v>R2_38_1</v>
      </c>
      <c r="U154" s="9">
        <f t="shared" si="90"/>
        <v>6632000</v>
      </c>
      <c r="V154">
        <f t="shared" si="92"/>
        <v>-6632000</v>
      </c>
      <c r="W154" s="1">
        <f t="shared" si="91"/>
        <v>1658000</v>
      </c>
      <c r="X154" s="1">
        <f t="shared" si="93"/>
        <v>-1658000</v>
      </c>
      <c r="AC154" s="25"/>
    </row>
    <row r="155" spans="1:33">
      <c r="A155" s="9" t="s">
        <v>62</v>
      </c>
      <c r="B155" s="20" t="s">
        <v>236</v>
      </c>
      <c r="C155">
        <v>760</v>
      </c>
      <c r="D155" s="22">
        <v>2</v>
      </c>
      <c r="E155" s="22" t="s">
        <v>15</v>
      </c>
      <c r="F155">
        <v>30000000</v>
      </c>
      <c r="H155">
        <f>D155/SUM(D154:D157)</f>
        <v>0.13333333333333333</v>
      </c>
      <c r="J155">
        <f t="shared" si="85"/>
        <v>4000000</v>
      </c>
      <c r="L155">
        <f t="shared" si="86"/>
        <v>3040000</v>
      </c>
      <c r="N155" s="1">
        <f t="shared" si="87"/>
        <v>3040000</v>
      </c>
      <c r="O155" s="1"/>
      <c r="P155">
        <f t="shared" si="88"/>
        <v>12160000</v>
      </c>
      <c r="T155" t="str">
        <f t="shared" si="89"/>
        <v>R2_38_2</v>
      </c>
      <c r="U155" s="9">
        <f t="shared" si="90"/>
        <v>12160000</v>
      </c>
      <c r="V155">
        <f t="shared" si="92"/>
        <v>-12160000</v>
      </c>
      <c r="W155" s="1">
        <f t="shared" si="91"/>
        <v>3040000</v>
      </c>
      <c r="X155" s="1">
        <f t="shared" si="93"/>
        <v>-3040000</v>
      </c>
      <c r="Z155" s="6"/>
      <c r="AC155" s="25"/>
    </row>
    <row r="156" spans="1:33">
      <c r="A156" s="9" t="s">
        <v>63</v>
      </c>
      <c r="B156" s="20" t="s">
        <v>236</v>
      </c>
      <c r="C156">
        <v>872</v>
      </c>
      <c r="D156" s="22">
        <v>4</v>
      </c>
      <c r="E156" s="22" t="s">
        <v>15</v>
      </c>
      <c r="F156">
        <v>30000000</v>
      </c>
      <c r="H156">
        <f>D156/SUM(D154:D157)</f>
        <v>0.26666666666666666</v>
      </c>
      <c r="J156">
        <f t="shared" si="85"/>
        <v>8000000</v>
      </c>
      <c r="L156">
        <f t="shared" si="86"/>
        <v>6976000</v>
      </c>
      <c r="N156" s="1">
        <f t="shared" si="87"/>
        <v>6976000</v>
      </c>
      <c r="O156" s="1"/>
      <c r="P156">
        <f t="shared" si="88"/>
        <v>27904000</v>
      </c>
      <c r="T156" t="str">
        <f t="shared" si="89"/>
        <v>R2_38_3</v>
      </c>
      <c r="U156" s="9">
        <f t="shared" si="90"/>
        <v>27904000</v>
      </c>
      <c r="V156">
        <f t="shared" si="92"/>
        <v>-27904000</v>
      </c>
      <c r="W156" s="1">
        <f t="shared" si="91"/>
        <v>6976000</v>
      </c>
      <c r="X156" s="1">
        <f t="shared" si="93"/>
        <v>-6976000</v>
      </c>
      <c r="AC156" s="25"/>
    </row>
    <row r="157" spans="1:33">
      <c r="A157" s="9" t="s">
        <v>64</v>
      </c>
      <c r="B157" s="20" t="s">
        <v>236</v>
      </c>
      <c r="C157">
        <v>573</v>
      </c>
      <c r="D157" s="22">
        <v>8</v>
      </c>
      <c r="E157" s="22" t="s">
        <v>15</v>
      </c>
      <c r="F157">
        <v>30000000</v>
      </c>
      <c r="H157">
        <f>D157/SUM(D154:D157)</f>
        <v>0.53333333333333333</v>
      </c>
      <c r="J157">
        <f t="shared" si="85"/>
        <v>16000000</v>
      </c>
      <c r="L157">
        <f t="shared" si="86"/>
        <v>9168000</v>
      </c>
      <c r="N157" s="1">
        <f t="shared" si="87"/>
        <v>9168000</v>
      </c>
      <c r="O157" s="1"/>
      <c r="P157">
        <f t="shared" si="88"/>
        <v>36672000</v>
      </c>
      <c r="T157" t="str">
        <f t="shared" si="89"/>
        <v>R2_38_4</v>
      </c>
      <c r="U157" s="9">
        <f t="shared" si="90"/>
        <v>36672000</v>
      </c>
      <c r="V157">
        <f t="shared" si="92"/>
        <v>-36672000</v>
      </c>
      <c r="W157" s="1">
        <f t="shared" si="91"/>
        <v>9168000</v>
      </c>
      <c r="X157" s="1">
        <f t="shared" si="93"/>
        <v>-9168000</v>
      </c>
      <c r="Z157" s="6"/>
      <c r="AC157" s="25"/>
    </row>
    <row r="158" spans="1:33">
      <c r="A158" s="9" t="s">
        <v>70</v>
      </c>
      <c r="B158" s="20" t="s">
        <v>236</v>
      </c>
      <c r="C158">
        <v>1379</v>
      </c>
      <c r="D158" s="22">
        <v>1</v>
      </c>
      <c r="E158" s="22" t="s">
        <v>15</v>
      </c>
      <c r="F158">
        <v>30000000</v>
      </c>
      <c r="H158">
        <f>D158/SUM(D158:D161)</f>
        <v>6.6666666666666666E-2</v>
      </c>
      <c r="J158">
        <f t="shared" si="85"/>
        <v>2000000</v>
      </c>
      <c r="L158">
        <f t="shared" si="86"/>
        <v>2758000</v>
      </c>
      <c r="N158" s="1">
        <f t="shared" si="87"/>
        <v>2758000</v>
      </c>
      <c r="O158" s="1"/>
      <c r="P158">
        <f t="shared" si="88"/>
        <v>11032000</v>
      </c>
      <c r="R158">
        <f>SUM(L158:L161)</f>
        <v>53382000</v>
      </c>
      <c r="T158" t="str">
        <f t="shared" si="89"/>
        <v>R2_45_1</v>
      </c>
      <c r="U158" s="9">
        <f t="shared" si="90"/>
        <v>11032000</v>
      </c>
      <c r="V158">
        <f t="shared" si="92"/>
        <v>-11032000</v>
      </c>
      <c r="W158" s="1">
        <f t="shared" si="91"/>
        <v>2758000</v>
      </c>
      <c r="X158" s="1">
        <f t="shared" si="93"/>
        <v>-2758000</v>
      </c>
      <c r="AC158" s="25"/>
    </row>
    <row r="159" spans="1:33">
      <c r="A159" s="9" t="s">
        <v>71</v>
      </c>
      <c r="B159" s="20" t="s">
        <v>236</v>
      </c>
      <c r="C159">
        <v>1862</v>
      </c>
      <c r="D159" s="22">
        <v>2</v>
      </c>
      <c r="E159" s="22" t="s">
        <v>15</v>
      </c>
      <c r="F159">
        <v>30000000</v>
      </c>
      <c r="H159">
        <f>D159/SUM(D158:D161)</f>
        <v>0.13333333333333333</v>
      </c>
      <c r="J159">
        <f t="shared" si="85"/>
        <v>4000000</v>
      </c>
      <c r="L159">
        <f t="shared" si="86"/>
        <v>7448000</v>
      </c>
      <c r="N159" s="1">
        <f t="shared" si="87"/>
        <v>7448000</v>
      </c>
      <c r="O159" s="1"/>
      <c r="P159">
        <f t="shared" si="88"/>
        <v>29792000</v>
      </c>
      <c r="T159" t="str">
        <f t="shared" si="89"/>
        <v>R2_45_2</v>
      </c>
      <c r="U159" s="9">
        <f t="shared" si="90"/>
        <v>29792000</v>
      </c>
      <c r="V159">
        <f t="shared" si="92"/>
        <v>-29792000</v>
      </c>
      <c r="W159" s="1">
        <f t="shared" si="91"/>
        <v>7448000</v>
      </c>
      <c r="X159" s="1">
        <f t="shared" si="93"/>
        <v>-7448000</v>
      </c>
      <c r="AC159" s="25"/>
    </row>
    <row r="160" spans="1:33">
      <c r="A160" t="s">
        <v>72</v>
      </c>
      <c r="B160" s="20" t="s">
        <v>236</v>
      </c>
      <c r="C160">
        <v>1963</v>
      </c>
      <c r="D160" s="22">
        <v>4</v>
      </c>
      <c r="E160" s="22" t="s">
        <v>15</v>
      </c>
      <c r="F160">
        <v>30000000</v>
      </c>
      <c r="H160">
        <f>D160/SUM(D158:D161)</f>
        <v>0.26666666666666666</v>
      </c>
      <c r="J160">
        <f t="shared" si="85"/>
        <v>8000000</v>
      </c>
      <c r="L160">
        <f t="shared" si="86"/>
        <v>15704000</v>
      </c>
      <c r="N160" s="1">
        <f t="shared" si="87"/>
        <v>15704000</v>
      </c>
      <c r="O160" s="1"/>
      <c r="P160">
        <f t="shared" si="88"/>
        <v>62816000</v>
      </c>
      <c r="T160" t="str">
        <f t="shared" si="89"/>
        <v>R2_45_3</v>
      </c>
      <c r="U160" s="9">
        <f t="shared" si="90"/>
        <v>62816000</v>
      </c>
      <c r="V160">
        <f t="shared" si="92"/>
        <v>-62816000</v>
      </c>
      <c r="W160" s="1">
        <f t="shared" si="91"/>
        <v>15704000</v>
      </c>
      <c r="X160" s="1">
        <f t="shared" si="93"/>
        <v>-15704000</v>
      </c>
      <c r="Z160" s="6"/>
      <c r="AC160" s="25"/>
    </row>
    <row r="161" spans="1:33">
      <c r="A161" t="s">
        <v>73</v>
      </c>
      <c r="B161" s="20" t="s">
        <v>236</v>
      </c>
      <c r="C161">
        <v>1717</v>
      </c>
      <c r="D161" s="22">
        <v>8</v>
      </c>
      <c r="E161" s="22" t="s">
        <v>15</v>
      </c>
      <c r="F161">
        <v>30000000</v>
      </c>
      <c r="H161">
        <f>D161/SUM(D158:D161)</f>
        <v>0.53333333333333333</v>
      </c>
      <c r="J161">
        <f t="shared" si="85"/>
        <v>16000000</v>
      </c>
      <c r="L161">
        <f t="shared" si="86"/>
        <v>27472000</v>
      </c>
      <c r="N161" s="1">
        <f t="shared" si="87"/>
        <v>27472000</v>
      </c>
      <c r="O161" s="1"/>
      <c r="P161">
        <f t="shared" si="88"/>
        <v>109888000</v>
      </c>
      <c r="T161" t="str">
        <f t="shared" si="89"/>
        <v>R2_45_4</v>
      </c>
      <c r="U161" s="9">
        <f t="shared" si="90"/>
        <v>109888000</v>
      </c>
      <c r="V161">
        <f t="shared" si="92"/>
        <v>-109888000</v>
      </c>
      <c r="W161" s="1">
        <f t="shared" si="91"/>
        <v>27472000</v>
      </c>
      <c r="X161" s="1">
        <f t="shared" si="93"/>
        <v>-27472000</v>
      </c>
      <c r="AC161" s="25"/>
    </row>
    <row r="162" spans="1:33">
      <c r="A162" t="s">
        <v>103</v>
      </c>
      <c r="B162" s="20" t="s">
        <v>236</v>
      </c>
      <c r="C162">
        <v>1639</v>
      </c>
      <c r="D162" s="22">
        <v>1</v>
      </c>
      <c r="E162" s="22" t="s">
        <v>15</v>
      </c>
      <c r="F162">
        <v>30000000</v>
      </c>
      <c r="H162">
        <f>D162/SUM(D162:D165)</f>
        <v>6.6666666666666666E-2</v>
      </c>
      <c r="J162">
        <f t="shared" si="85"/>
        <v>2000000</v>
      </c>
      <c r="L162">
        <f t="shared" si="86"/>
        <v>3278000</v>
      </c>
      <c r="N162" s="1">
        <f t="shared" si="87"/>
        <v>3278000</v>
      </c>
      <c r="O162" s="1"/>
      <c r="P162">
        <f t="shared" si="88"/>
        <v>13112000</v>
      </c>
      <c r="R162">
        <f>SUM(L162:L165)</f>
        <v>48414000</v>
      </c>
      <c r="T162" t="str">
        <f t="shared" si="89"/>
        <v>R2_72_1</v>
      </c>
      <c r="U162" s="9">
        <f t="shared" si="90"/>
        <v>13112000</v>
      </c>
      <c r="V162">
        <f t="shared" si="92"/>
        <v>-13112000</v>
      </c>
      <c r="W162" s="1">
        <f t="shared" si="91"/>
        <v>3278000</v>
      </c>
      <c r="X162" s="1">
        <f t="shared" si="93"/>
        <v>-3278000</v>
      </c>
      <c r="AC162" s="25"/>
    </row>
    <row r="163" spans="1:33">
      <c r="A163" t="s">
        <v>104</v>
      </c>
      <c r="B163" s="20" t="s">
        <v>236</v>
      </c>
      <c r="C163">
        <v>1792</v>
      </c>
      <c r="D163" s="22">
        <v>2</v>
      </c>
      <c r="E163" s="22" t="s">
        <v>15</v>
      </c>
      <c r="F163">
        <v>30000000</v>
      </c>
      <c r="H163">
        <f>D163/SUM(D162:D165)</f>
        <v>0.13333333333333333</v>
      </c>
      <c r="J163">
        <f t="shared" si="85"/>
        <v>4000000</v>
      </c>
      <c r="L163">
        <f t="shared" si="86"/>
        <v>7168000</v>
      </c>
      <c r="N163" s="1">
        <f t="shared" si="87"/>
        <v>7168000</v>
      </c>
      <c r="O163" s="1"/>
      <c r="P163">
        <f t="shared" si="88"/>
        <v>28672000</v>
      </c>
      <c r="T163" t="str">
        <f t="shared" si="89"/>
        <v>R2_72_2</v>
      </c>
      <c r="U163" s="9">
        <f t="shared" si="90"/>
        <v>28672000</v>
      </c>
      <c r="V163">
        <f t="shared" si="92"/>
        <v>-28672000</v>
      </c>
      <c r="W163" s="1">
        <f t="shared" si="91"/>
        <v>7168000</v>
      </c>
      <c r="X163" s="1">
        <f t="shared" si="93"/>
        <v>-7168000</v>
      </c>
      <c r="Z163" s="6"/>
      <c r="AC163" s="25"/>
    </row>
    <row r="164" spans="1:33">
      <c r="A164" t="s">
        <v>105</v>
      </c>
      <c r="B164" s="20" t="s">
        <v>236</v>
      </c>
      <c r="C164">
        <v>1862</v>
      </c>
      <c r="D164" s="22">
        <v>4</v>
      </c>
      <c r="E164" s="22" t="s">
        <v>15</v>
      </c>
      <c r="F164">
        <v>30000000</v>
      </c>
      <c r="H164">
        <f>D164/SUM(D162:D165)</f>
        <v>0.26666666666666666</v>
      </c>
      <c r="J164">
        <f t="shared" si="85"/>
        <v>8000000</v>
      </c>
      <c r="L164">
        <f t="shared" si="86"/>
        <v>14896000</v>
      </c>
      <c r="N164" s="1">
        <f t="shared" si="87"/>
        <v>14896000</v>
      </c>
      <c r="O164" s="1"/>
      <c r="P164">
        <f t="shared" si="88"/>
        <v>59584000</v>
      </c>
      <c r="T164" t="str">
        <f t="shared" si="89"/>
        <v>R2_72_3</v>
      </c>
      <c r="U164" s="9">
        <f t="shared" si="90"/>
        <v>59584000</v>
      </c>
      <c r="V164">
        <f t="shared" si="92"/>
        <v>-59584000</v>
      </c>
      <c r="W164" s="1">
        <f t="shared" si="91"/>
        <v>14896000</v>
      </c>
      <c r="X164" s="1">
        <f t="shared" si="93"/>
        <v>-14896000</v>
      </c>
      <c r="Z164" s="6"/>
      <c r="AC164" s="25"/>
      <c r="AG164" s="11"/>
    </row>
    <row r="165" spans="1:33">
      <c r="A165" t="s">
        <v>106</v>
      </c>
      <c r="B165" s="20" t="s">
        <v>236</v>
      </c>
      <c r="C165">
        <v>1442</v>
      </c>
      <c r="D165" s="22">
        <v>8</v>
      </c>
      <c r="E165" s="22" t="s">
        <v>15</v>
      </c>
      <c r="F165">
        <v>30000000</v>
      </c>
      <c r="H165">
        <f>D165/SUM(D162:D165)</f>
        <v>0.53333333333333333</v>
      </c>
      <c r="J165">
        <f t="shared" si="85"/>
        <v>16000000</v>
      </c>
      <c r="L165">
        <f t="shared" si="86"/>
        <v>23072000</v>
      </c>
      <c r="N165" s="1">
        <f t="shared" si="87"/>
        <v>23072000</v>
      </c>
      <c r="O165" s="1"/>
      <c r="P165">
        <f t="shared" si="88"/>
        <v>92288000</v>
      </c>
      <c r="T165" t="str">
        <f t="shared" si="89"/>
        <v>R2_72_4</v>
      </c>
      <c r="U165" s="9">
        <f t="shared" si="90"/>
        <v>92288000</v>
      </c>
      <c r="V165">
        <f t="shared" si="92"/>
        <v>-92288000</v>
      </c>
      <c r="W165" s="1">
        <f t="shared" si="91"/>
        <v>23072000</v>
      </c>
      <c r="X165" s="1">
        <f t="shared" si="93"/>
        <v>-23072000</v>
      </c>
      <c r="Z165" s="6"/>
      <c r="AC165" s="25"/>
    </row>
    <row r="166" spans="1:33">
      <c r="G166" s="3"/>
      <c r="AC166" s="25"/>
    </row>
    <row r="167" spans="1:33">
      <c r="L167" s="3"/>
      <c r="AC167" s="25"/>
    </row>
    <row r="168" spans="1:33">
      <c r="AC168" s="25"/>
    </row>
    <row r="169" spans="1:33">
      <c r="AC169" s="25"/>
    </row>
    <row r="170" spans="1:33">
      <c r="AC170" s="25"/>
    </row>
    <row r="171" spans="1:33">
      <c r="AC171" s="25"/>
    </row>
  </sheetData>
  <sortState ref="AB7:AB170">
    <sortCondition descending="1" ref="AB7:AB17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6"/>
  <sheetViews>
    <sheetView topLeftCell="A29" workbookViewId="0">
      <selection activeCell="C53" sqref="C53"/>
    </sheetView>
  </sheetViews>
  <sheetFormatPr baseColWidth="10" defaultRowHeight="15" x14ac:dyDescent="0"/>
  <cols>
    <col min="3" max="3" width="36.5" bestFit="1" customWidth="1"/>
    <col min="4" max="4" width="16.33203125" bestFit="1" customWidth="1"/>
    <col min="5" max="5" width="10.83203125" style="25"/>
    <col min="6" max="6" width="23.6640625" bestFit="1" customWidth="1"/>
    <col min="11" max="11" width="16.33203125" bestFit="1" customWidth="1"/>
  </cols>
  <sheetData>
    <row r="2" spans="2:20">
      <c r="B2" t="s">
        <v>241</v>
      </c>
    </row>
    <row r="3" spans="2:20">
      <c r="B3" t="s">
        <v>345</v>
      </c>
      <c r="D3" t="s">
        <v>9</v>
      </c>
      <c r="E3" s="26">
        <v>-3</v>
      </c>
      <c r="F3" t="str">
        <f>"sams/"&amp;B3&amp;".sam"</f>
        <v>sams/R1_11_1.sam</v>
      </c>
      <c r="G3" t="s">
        <v>10</v>
      </c>
      <c r="H3" t="str">
        <f t="shared" ref="H3:H34" si="0">"tempA/"&amp;B3&amp;".mixA.sam"</f>
        <v>tempA/R1_11_1.mixA.sam</v>
      </c>
      <c r="L3" s="1"/>
      <c r="T3" s="1"/>
    </row>
    <row r="4" spans="2:20">
      <c r="B4" t="s">
        <v>346</v>
      </c>
      <c r="D4" t="s">
        <v>9</v>
      </c>
      <c r="E4" s="27">
        <v>-1</v>
      </c>
      <c r="F4" t="str">
        <f t="shared" ref="F4:F67" si="1">"sams/"&amp;B4&amp;".sam"</f>
        <v>sams/R1_11_2.sam</v>
      </c>
      <c r="G4" t="s">
        <v>10</v>
      </c>
      <c r="H4" t="str">
        <f t="shared" si="0"/>
        <v>tempA/R1_11_2.mixA.sam</v>
      </c>
      <c r="L4" s="1"/>
    </row>
    <row r="5" spans="2:20">
      <c r="B5" t="s">
        <v>347</v>
      </c>
      <c r="D5" t="s">
        <v>9</v>
      </c>
      <c r="E5" s="27">
        <v>-9</v>
      </c>
      <c r="F5" t="str">
        <f t="shared" si="1"/>
        <v>sams/R1_13_1.sam</v>
      </c>
      <c r="G5" t="s">
        <v>10</v>
      </c>
      <c r="H5" t="str">
        <f t="shared" si="0"/>
        <v>tempA/R1_13_1.mixA.sam</v>
      </c>
      <c r="L5" s="1"/>
    </row>
    <row r="6" spans="2:20">
      <c r="B6" t="s">
        <v>348</v>
      </c>
      <c r="D6" t="s">
        <v>9</v>
      </c>
      <c r="E6" s="27">
        <v>-1</v>
      </c>
      <c r="F6" t="str">
        <f t="shared" si="1"/>
        <v>sams/R1_13_2.sam</v>
      </c>
      <c r="G6" t="s">
        <v>10</v>
      </c>
      <c r="H6" t="str">
        <f t="shared" si="0"/>
        <v>tempA/R1_13_2.mixA.sam</v>
      </c>
      <c r="L6" s="1"/>
    </row>
    <row r="7" spans="2:20">
      <c r="B7" t="s">
        <v>349</v>
      </c>
      <c r="D7" t="s">
        <v>9</v>
      </c>
      <c r="E7" s="27">
        <v>-6</v>
      </c>
      <c r="F7" t="str">
        <f t="shared" si="1"/>
        <v>sams/R1_101_1.sam</v>
      </c>
      <c r="G7" t="s">
        <v>10</v>
      </c>
      <c r="H7" t="str">
        <f t="shared" si="0"/>
        <v>tempA/R1_101_1.mixA.sam</v>
      </c>
      <c r="L7" s="1"/>
    </row>
    <row r="8" spans="2:20">
      <c r="B8" t="s">
        <v>350</v>
      </c>
      <c r="D8" t="s">
        <v>9</v>
      </c>
      <c r="E8" s="27">
        <v>-2</v>
      </c>
      <c r="F8" t="str">
        <f t="shared" si="1"/>
        <v>sams/R1_101_2.sam</v>
      </c>
      <c r="G8" t="s">
        <v>10</v>
      </c>
      <c r="H8" t="str">
        <f t="shared" si="0"/>
        <v>tempA/R1_101_2.mixA.sam</v>
      </c>
      <c r="L8" s="1"/>
    </row>
    <row r="9" spans="2:20">
      <c r="B9" t="s">
        <v>351</v>
      </c>
      <c r="D9" t="s">
        <v>9</v>
      </c>
      <c r="E9" s="27">
        <v>-22</v>
      </c>
      <c r="F9" t="str">
        <f t="shared" si="1"/>
        <v>sams/R1_33_1.sam</v>
      </c>
      <c r="G9" t="s">
        <v>10</v>
      </c>
      <c r="H9" t="str">
        <f t="shared" si="0"/>
        <v>tempA/R1_33_1.mixA.sam</v>
      </c>
      <c r="L9" s="1"/>
    </row>
    <row r="10" spans="2:20">
      <c r="B10" t="s">
        <v>352</v>
      </c>
      <c r="D10" t="s">
        <v>9</v>
      </c>
      <c r="E10" s="27">
        <v>-4</v>
      </c>
      <c r="F10" t="str">
        <f t="shared" si="1"/>
        <v>sams/R1_33_2.sam</v>
      </c>
      <c r="G10" t="s">
        <v>10</v>
      </c>
      <c r="H10" t="str">
        <f t="shared" si="0"/>
        <v>tempA/R1_33_2.mixA.sam</v>
      </c>
      <c r="L10" s="1"/>
    </row>
    <row r="11" spans="2:20">
      <c r="B11" t="s">
        <v>353</v>
      </c>
      <c r="D11" t="s">
        <v>9</v>
      </c>
      <c r="E11" s="27">
        <v>-9</v>
      </c>
      <c r="F11" t="str">
        <f t="shared" si="1"/>
        <v>sams/R1_42_1.sam</v>
      </c>
      <c r="G11" t="s">
        <v>10</v>
      </c>
      <c r="H11" t="str">
        <f t="shared" si="0"/>
        <v>tempA/R1_42_1.mixA.sam</v>
      </c>
      <c r="L11" s="1"/>
    </row>
    <row r="12" spans="2:20">
      <c r="B12" t="s">
        <v>354</v>
      </c>
      <c r="D12" t="s">
        <v>9</v>
      </c>
      <c r="E12" s="27">
        <v>-2</v>
      </c>
      <c r="F12" t="str">
        <f t="shared" si="1"/>
        <v>sams/R1_42_2.sam</v>
      </c>
      <c r="G12" t="s">
        <v>10</v>
      </c>
      <c r="H12" t="str">
        <f t="shared" si="0"/>
        <v>tempA/R1_42_2.mixA.sam</v>
      </c>
      <c r="L12" s="1"/>
    </row>
    <row r="13" spans="2:20">
      <c r="B13" s="9" t="s">
        <v>355</v>
      </c>
      <c r="D13" t="s">
        <v>9</v>
      </c>
      <c r="E13" s="27">
        <v>-21</v>
      </c>
      <c r="F13" t="str">
        <f t="shared" si="1"/>
        <v>sams/R1_52_1.sam</v>
      </c>
      <c r="G13" t="s">
        <v>10</v>
      </c>
      <c r="H13" t="str">
        <f t="shared" si="0"/>
        <v>tempA/R1_52_1.mixA.sam</v>
      </c>
      <c r="L13" s="1"/>
    </row>
    <row r="14" spans="2:20">
      <c r="B14" t="s">
        <v>356</v>
      </c>
      <c r="D14" t="s">
        <v>9</v>
      </c>
      <c r="E14" s="27">
        <v>-14</v>
      </c>
      <c r="F14" t="str">
        <f t="shared" si="1"/>
        <v>sams/R1_52_2.sam</v>
      </c>
      <c r="G14" t="s">
        <v>10</v>
      </c>
      <c r="H14" t="str">
        <f t="shared" si="0"/>
        <v>tempA/R1_52_2.mixA.sam</v>
      </c>
      <c r="L14" s="1"/>
    </row>
    <row r="15" spans="2:20">
      <c r="B15" t="s">
        <v>357</v>
      </c>
      <c r="D15" t="s">
        <v>9</v>
      </c>
      <c r="E15" s="27">
        <v>-18</v>
      </c>
      <c r="F15" t="str">
        <f t="shared" si="1"/>
        <v>sams/R1_62_1.sam</v>
      </c>
      <c r="G15" t="s">
        <v>10</v>
      </c>
      <c r="H15" t="str">
        <f t="shared" si="0"/>
        <v>tempA/R1_62_1.mixA.sam</v>
      </c>
      <c r="L15" s="1"/>
    </row>
    <row r="16" spans="2:20">
      <c r="B16" t="s">
        <v>358</v>
      </c>
      <c r="D16" t="s">
        <v>9</v>
      </c>
      <c r="E16" s="27">
        <v>-5</v>
      </c>
      <c r="F16" t="str">
        <f t="shared" si="1"/>
        <v>sams/R1_62_2.sam</v>
      </c>
      <c r="G16" t="s">
        <v>10</v>
      </c>
      <c r="H16" t="str">
        <f t="shared" si="0"/>
        <v>tempA/R1_62_2.mixA.sam</v>
      </c>
      <c r="L16" s="1"/>
    </row>
    <row r="17" spans="2:12">
      <c r="B17" t="s">
        <v>359</v>
      </c>
      <c r="D17" t="s">
        <v>9</v>
      </c>
      <c r="E17" s="27">
        <v>-18</v>
      </c>
      <c r="F17" t="str">
        <f t="shared" si="1"/>
        <v>sams/R1_72_1.sam</v>
      </c>
      <c r="G17" t="s">
        <v>10</v>
      </c>
      <c r="H17" t="str">
        <f t="shared" si="0"/>
        <v>tempA/R1_72_1.mixA.sam</v>
      </c>
      <c r="L17" s="1"/>
    </row>
    <row r="18" spans="2:12">
      <c r="B18" t="s">
        <v>360</v>
      </c>
      <c r="D18" t="s">
        <v>9</v>
      </c>
      <c r="E18" s="27">
        <v>-11</v>
      </c>
      <c r="F18" t="str">
        <f t="shared" si="1"/>
        <v>sams/R1_72_2.sam</v>
      </c>
      <c r="G18" t="s">
        <v>10</v>
      </c>
      <c r="H18" t="str">
        <f t="shared" si="0"/>
        <v>tempA/R1_72_2.mixA.sam</v>
      </c>
      <c r="L18" s="1"/>
    </row>
    <row r="19" spans="2:12">
      <c r="B19" t="s">
        <v>361</v>
      </c>
      <c r="D19" t="s">
        <v>9</v>
      </c>
      <c r="E19" s="27">
        <v>-73</v>
      </c>
      <c r="F19" t="str">
        <f t="shared" si="1"/>
        <v>sams/R1_73_1.sam</v>
      </c>
      <c r="G19" t="s">
        <v>10</v>
      </c>
      <c r="H19" t="str">
        <f t="shared" si="0"/>
        <v>tempA/R1_73_1.mixA.sam</v>
      </c>
      <c r="L19" s="1"/>
    </row>
    <row r="20" spans="2:12">
      <c r="B20" t="s">
        <v>362</v>
      </c>
      <c r="D20" t="s">
        <v>9</v>
      </c>
      <c r="E20" s="27">
        <v>-54</v>
      </c>
      <c r="F20" t="str">
        <f t="shared" si="1"/>
        <v>sams/R1_73_2.sam</v>
      </c>
      <c r="G20" t="s">
        <v>10</v>
      </c>
      <c r="H20" t="str">
        <f t="shared" si="0"/>
        <v>tempA/R1_73_2.mixA.sam</v>
      </c>
      <c r="L20" s="1"/>
    </row>
    <row r="21" spans="2:12">
      <c r="B21" t="s">
        <v>363</v>
      </c>
      <c r="D21" t="s">
        <v>9</v>
      </c>
      <c r="E21" s="27">
        <v>-62</v>
      </c>
      <c r="F21" t="str">
        <f t="shared" si="1"/>
        <v>sams/R1_83_1.sam</v>
      </c>
      <c r="G21" t="s">
        <v>10</v>
      </c>
      <c r="H21" t="str">
        <f t="shared" si="0"/>
        <v>tempA/R1_83_1.mixA.sam</v>
      </c>
      <c r="L21" s="1"/>
    </row>
    <row r="22" spans="2:12">
      <c r="B22" t="s">
        <v>364</v>
      </c>
      <c r="D22" t="s">
        <v>9</v>
      </c>
      <c r="E22" s="27">
        <v>-18</v>
      </c>
      <c r="F22" t="str">
        <f t="shared" si="1"/>
        <v>sams/R1_83_2.sam</v>
      </c>
      <c r="G22" t="s">
        <v>10</v>
      </c>
      <c r="H22" t="str">
        <f t="shared" si="0"/>
        <v>tempA/R1_83_2.mixA.sam</v>
      </c>
      <c r="L22" s="1"/>
    </row>
    <row r="23" spans="2:12">
      <c r="B23" t="s">
        <v>113</v>
      </c>
      <c r="D23" t="s">
        <v>9</v>
      </c>
      <c r="E23" s="27">
        <v>-30</v>
      </c>
      <c r="F23" t="str">
        <f t="shared" si="1"/>
        <v>sams/R2_115_1.sam</v>
      </c>
      <c r="G23" t="s">
        <v>10</v>
      </c>
      <c r="H23" t="str">
        <f t="shared" si="0"/>
        <v>tempA/R2_115_1.mixA.sam</v>
      </c>
      <c r="L23" s="1"/>
    </row>
    <row r="24" spans="2:12">
      <c r="B24" t="s">
        <v>114</v>
      </c>
      <c r="D24" t="s">
        <v>9</v>
      </c>
      <c r="E24" s="27">
        <v>-19</v>
      </c>
      <c r="F24" t="str">
        <f t="shared" si="1"/>
        <v>sams/R2_115_2.sam</v>
      </c>
      <c r="G24" t="s">
        <v>10</v>
      </c>
      <c r="H24" t="str">
        <f t="shared" si="0"/>
        <v>tempA/R2_115_2.mixA.sam</v>
      </c>
      <c r="L24" s="1"/>
    </row>
    <row r="25" spans="2:12">
      <c r="B25" t="s">
        <v>41</v>
      </c>
      <c r="D25" t="s">
        <v>9</v>
      </c>
      <c r="E25" s="27">
        <v>-128</v>
      </c>
      <c r="F25" t="str">
        <f t="shared" si="1"/>
        <v>sams/R2_19_1.sam</v>
      </c>
      <c r="G25" t="s">
        <v>10</v>
      </c>
      <c r="H25" t="str">
        <f t="shared" si="0"/>
        <v>tempA/R2_19_1.mixA.sam</v>
      </c>
      <c r="L25" s="1"/>
    </row>
    <row r="26" spans="2:12">
      <c r="B26" t="s">
        <v>42</v>
      </c>
      <c r="D26" t="s">
        <v>9</v>
      </c>
      <c r="E26" s="27">
        <v>-264</v>
      </c>
      <c r="F26" t="str">
        <f t="shared" si="1"/>
        <v>sams/R2_19_2.sam</v>
      </c>
      <c r="G26" t="s">
        <v>10</v>
      </c>
      <c r="H26" t="str">
        <f t="shared" si="0"/>
        <v>tempA/R2_19_2.mixA.sam</v>
      </c>
      <c r="L26" s="18"/>
    </row>
    <row r="27" spans="2:12">
      <c r="B27" t="s">
        <v>43</v>
      </c>
      <c r="D27" t="s">
        <v>9</v>
      </c>
      <c r="E27" s="27">
        <v>-95</v>
      </c>
      <c r="F27" t="str">
        <f t="shared" si="1"/>
        <v>sams/R2_20_1.sam</v>
      </c>
      <c r="G27" t="s">
        <v>10</v>
      </c>
      <c r="H27" t="str">
        <f t="shared" si="0"/>
        <v>tempA/R2_20_1.mixA.sam</v>
      </c>
      <c r="L27" s="18"/>
    </row>
    <row r="28" spans="2:12">
      <c r="B28" t="s">
        <v>44</v>
      </c>
      <c r="D28" t="s">
        <v>9</v>
      </c>
      <c r="E28" s="27">
        <v>-51</v>
      </c>
      <c r="F28" t="str">
        <f t="shared" si="1"/>
        <v>sams/R2_20_2.sam</v>
      </c>
      <c r="G28" t="s">
        <v>10</v>
      </c>
      <c r="H28" t="str">
        <f t="shared" si="0"/>
        <v>tempA/R2_20_2.mixA.sam</v>
      </c>
      <c r="L28" s="18"/>
    </row>
    <row r="29" spans="2:12">
      <c r="B29" t="s">
        <v>65</v>
      </c>
      <c r="D29" t="s">
        <v>9</v>
      </c>
      <c r="E29" s="27">
        <v>-166</v>
      </c>
      <c r="F29" t="str">
        <f t="shared" si="1"/>
        <v>sams/R2_41_1.sam</v>
      </c>
      <c r="G29" t="s">
        <v>10</v>
      </c>
      <c r="H29" t="str">
        <f t="shared" si="0"/>
        <v>tempA/R2_41_1.mixA.sam</v>
      </c>
      <c r="L29" s="1"/>
    </row>
    <row r="30" spans="2:12">
      <c r="B30" t="s">
        <v>66</v>
      </c>
      <c r="D30" t="s">
        <v>9</v>
      </c>
      <c r="E30" s="27">
        <v>-23</v>
      </c>
      <c r="F30" t="str">
        <f t="shared" si="1"/>
        <v>sams/R2_41_2.sam</v>
      </c>
      <c r="G30" t="s">
        <v>10</v>
      </c>
      <c r="H30" t="str">
        <f t="shared" si="0"/>
        <v>tempA/R2_41_2.mixA.sam</v>
      </c>
      <c r="L30" s="1"/>
    </row>
    <row r="31" spans="2:12">
      <c r="B31" t="s">
        <v>77</v>
      </c>
      <c r="D31" t="s">
        <v>9</v>
      </c>
      <c r="E31" s="27">
        <v>-594</v>
      </c>
      <c r="F31" t="str">
        <f t="shared" si="1"/>
        <v>sams/R2_47_1.sam</v>
      </c>
      <c r="G31" t="s">
        <v>10</v>
      </c>
      <c r="H31" t="str">
        <f t="shared" si="0"/>
        <v>tempA/R2_47_1.mixA.sam</v>
      </c>
      <c r="L31" s="1"/>
    </row>
    <row r="32" spans="2:12">
      <c r="B32" t="s">
        <v>78</v>
      </c>
      <c r="D32" t="s">
        <v>9</v>
      </c>
      <c r="E32" s="27">
        <v>-91</v>
      </c>
      <c r="F32" t="str">
        <f t="shared" si="1"/>
        <v>sams/R2_47_2.sam</v>
      </c>
      <c r="G32" t="s">
        <v>10</v>
      </c>
      <c r="H32" t="str">
        <f t="shared" si="0"/>
        <v>tempA/R2_47_2.mixA.sam</v>
      </c>
    </row>
    <row r="33" spans="2:12">
      <c r="B33" t="s">
        <v>82</v>
      </c>
      <c r="D33" t="s">
        <v>9</v>
      </c>
      <c r="E33" s="27">
        <v>-456</v>
      </c>
      <c r="F33" t="str">
        <f t="shared" si="1"/>
        <v>sams/R2_54_1.sam</v>
      </c>
      <c r="G33" t="s">
        <v>10</v>
      </c>
      <c r="H33" t="str">
        <f t="shared" si="0"/>
        <v>tempA/R2_54_1.mixA.sam</v>
      </c>
    </row>
    <row r="34" spans="2:12">
      <c r="B34" t="s">
        <v>83</v>
      </c>
      <c r="D34" t="s">
        <v>9</v>
      </c>
      <c r="E34" s="27">
        <v>-116</v>
      </c>
      <c r="F34" t="str">
        <f t="shared" si="1"/>
        <v>sams/R2_54_2.sam</v>
      </c>
      <c r="G34" t="s">
        <v>10</v>
      </c>
      <c r="H34" t="str">
        <f t="shared" si="0"/>
        <v>tempA/R2_54_2.mixA.sam</v>
      </c>
      <c r="L34" s="1"/>
    </row>
    <row r="35" spans="2:12">
      <c r="B35" t="s">
        <v>365</v>
      </c>
      <c r="D35" t="s">
        <v>9</v>
      </c>
      <c r="E35" s="27">
        <v>-17</v>
      </c>
      <c r="F35" t="str">
        <f t="shared" si="1"/>
        <v>sams/R1_12_1.sam</v>
      </c>
      <c r="G35" t="s">
        <v>10</v>
      </c>
      <c r="H35" t="str">
        <f t="shared" ref="H35:H66" si="2">"tempA/"&amp;B35&amp;".mixA.sam"</f>
        <v>tempA/R1_12_1.mixA.sam</v>
      </c>
      <c r="L35" s="1"/>
    </row>
    <row r="36" spans="2:12">
      <c r="B36" t="s">
        <v>366</v>
      </c>
      <c r="D36" t="s">
        <v>9</v>
      </c>
      <c r="E36" s="27">
        <v>-340</v>
      </c>
      <c r="F36" t="str">
        <f t="shared" si="1"/>
        <v>sams/R1_12_2.sam</v>
      </c>
      <c r="G36" t="s">
        <v>10</v>
      </c>
      <c r="H36" t="str">
        <f t="shared" si="2"/>
        <v>tempA/R1_12_2.mixA.sam</v>
      </c>
    </row>
    <row r="37" spans="2:12">
      <c r="B37" t="s">
        <v>367</v>
      </c>
      <c r="D37" t="s">
        <v>9</v>
      </c>
      <c r="E37" s="27">
        <v>-40</v>
      </c>
      <c r="F37" t="str">
        <f t="shared" si="1"/>
        <v>sams/R1_102_1.sam</v>
      </c>
      <c r="G37" t="s">
        <v>10</v>
      </c>
      <c r="H37" t="str">
        <f t="shared" si="2"/>
        <v>tempA/R1_102_1.mixA.sam</v>
      </c>
    </row>
    <row r="38" spans="2:12">
      <c r="B38" t="s">
        <v>368</v>
      </c>
      <c r="D38" t="s">
        <v>9</v>
      </c>
      <c r="E38" s="27">
        <v>-586</v>
      </c>
      <c r="F38" t="str">
        <f t="shared" si="1"/>
        <v>sams/R1_102_2.sam</v>
      </c>
      <c r="G38" t="s">
        <v>10</v>
      </c>
      <c r="H38" t="str">
        <f t="shared" si="2"/>
        <v>tempA/R1_102_2.mixA.sam</v>
      </c>
    </row>
    <row r="39" spans="2:12">
      <c r="B39" t="s">
        <v>369</v>
      </c>
      <c r="D39" t="s">
        <v>9</v>
      </c>
      <c r="E39" s="27">
        <v>-45</v>
      </c>
      <c r="F39" t="str">
        <f t="shared" si="1"/>
        <v>sams/R1_23_1.sam</v>
      </c>
      <c r="G39" t="s">
        <v>10</v>
      </c>
      <c r="H39" t="str">
        <f t="shared" si="2"/>
        <v>tempA/R1_23_1.mixA.sam</v>
      </c>
    </row>
    <row r="40" spans="2:12">
      <c r="B40" t="s">
        <v>370</v>
      </c>
      <c r="D40" t="s">
        <v>9</v>
      </c>
      <c r="E40" s="27">
        <v>-509</v>
      </c>
      <c r="F40" t="str">
        <f t="shared" si="1"/>
        <v>sams/R1_23_2.sam</v>
      </c>
      <c r="G40" t="s">
        <v>10</v>
      </c>
      <c r="H40" t="str">
        <f t="shared" si="2"/>
        <v>tempA/R1_23_2.mixA.sam</v>
      </c>
    </row>
    <row r="41" spans="2:12">
      <c r="B41" t="s">
        <v>371</v>
      </c>
      <c r="D41" t="s">
        <v>9</v>
      </c>
      <c r="E41" s="27">
        <v>-25</v>
      </c>
      <c r="F41" t="str">
        <f t="shared" si="1"/>
        <v>sams/R1_32_1.sam</v>
      </c>
      <c r="G41" t="s">
        <v>10</v>
      </c>
      <c r="H41" t="str">
        <f t="shared" si="2"/>
        <v>tempA/R1_32_1.mixA.sam</v>
      </c>
    </row>
    <row r="42" spans="2:12">
      <c r="B42" t="s">
        <v>372</v>
      </c>
      <c r="D42" t="s">
        <v>9</v>
      </c>
      <c r="E42" s="27">
        <v>-337</v>
      </c>
      <c r="F42" t="str">
        <f t="shared" si="1"/>
        <v>sams/R1_32_2.sam</v>
      </c>
      <c r="G42" t="s">
        <v>10</v>
      </c>
      <c r="H42" t="str">
        <f t="shared" si="2"/>
        <v>tempA/R1_32_2.mixA.sam</v>
      </c>
    </row>
    <row r="43" spans="2:12">
      <c r="B43" t="s">
        <v>373</v>
      </c>
      <c r="D43" t="s">
        <v>9</v>
      </c>
      <c r="E43" s="27">
        <v>-23</v>
      </c>
      <c r="F43" t="str">
        <f t="shared" si="1"/>
        <v>sams/R1_41_1.sam</v>
      </c>
      <c r="G43" t="s">
        <v>10</v>
      </c>
      <c r="H43" t="str">
        <f t="shared" si="2"/>
        <v>tempA/R1_41_1.mixA.sam</v>
      </c>
    </row>
    <row r="44" spans="2:12">
      <c r="B44" t="s">
        <v>374</v>
      </c>
      <c r="D44" t="s">
        <v>9</v>
      </c>
      <c r="E44" s="27">
        <v>-862</v>
      </c>
      <c r="F44" t="str">
        <f t="shared" si="1"/>
        <v>sams/R1_41_2.sam</v>
      </c>
      <c r="G44" t="s">
        <v>10</v>
      </c>
      <c r="H44" t="str">
        <f t="shared" si="2"/>
        <v>tempA/R1_41_2.mixA.sam</v>
      </c>
    </row>
    <row r="45" spans="2:12">
      <c r="B45" t="s">
        <v>375</v>
      </c>
      <c r="D45" t="s">
        <v>9</v>
      </c>
      <c r="E45" s="27">
        <v>-35</v>
      </c>
      <c r="F45" t="str">
        <f t="shared" si="1"/>
        <v>sams/R1_61_1.sam</v>
      </c>
      <c r="G45" t="s">
        <v>10</v>
      </c>
      <c r="H45" t="str">
        <f t="shared" si="2"/>
        <v>tempA/R1_61_1.mixA.sam</v>
      </c>
    </row>
    <row r="46" spans="2:12">
      <c r="B46" t="s">
        <v>376</v>
      </c>
      <c r="D46" t="s">
        <v>9</v>
      </c>
      <c r="E46" s="27">
        <v>-460</v>
      </c>
      <c r="F46" t="str">
        <f t="shared" si="1"/>
        <v>sams/R1_61_2.sam</v>
      </c>
      <c r="G46" t="s">
        <v>10</v>
      </c>
      <c r="H46" t="str">
        <f t="shared" si="2"/>
        <v>tempA/R1_61_2.mixA.sam</v>
      </c>
    </row>
    <row r="47" spans="2:12">
      <c r="B47" t="s">
        <v>377</v>
      </c>
      <c r="D47" t="s">
        <v>9</v>
      </c>
      <c r="E47" s="27">
        <v>-125</v>
      </c>
      <c r="F47" t="str">
        <f t="shared" si="1"/>
        <v>sams/R1_63_1.sam</v>
      </c>
      <c r="G47" t="s">
        <v>10</v>
      </c>
      <c r="H47" t="str">
        <f t="shared" si="2"/>
        <v>tempA/R1_63_1.mixA.sam</v>
      </c>
    </row>
    <row r="48" spans="2:12">
      <c r="B48" t="s">
        <v>378</v>
      </c>
      <c r="D48" t="s">
        <v>9</v>
      </c>
      <c r="E48" s="27">
        <v>-1297</v>
      </c>
      <c r="F48" t="str">
        <f t="shared" si="1"/>
        <v>sams/R1_63_2.sam</v>
      </c>
      <c r="G48" t="s">
        <v>10</v>
      </c>
      <c r="H48" t="str">
        <f t="shared" si="2"/>
        <v>tempA/R1_63_2.mixA.sam</v>
      </c>
    </row>
    <row r="49" spans="2:15">
      <c r="B49" t="s">
        <v>379</v>
      </c>
      <c r="D49" t="s">
        <v>9</v>
      </c>
      <c r="E49" s="27">
        <v>-77</v>
      </c>
      <c r="F49" t="str">
        <f t="shared" si="1"/>
        <v>sams/R1_82_1.sam</v>
      </c>
      <c r="G49" t="s">
        <v>10</v>
      </c>
      <c r="H49" t="str">
        <f t="shared" si="2"/>
        <v>tempA/R1_82_1.mixA.sam</v>
      </c>
    </row>
    <row r="50" spans="2:15">
      <c r="B50" t="s">
        <v>380</v>
      </c>
      <c r="D50" t="s">
        <v>9</v>
      </c>
      <c r="E50" s="27">
        <v>-1743</v>
      </c>
      <c r="F50" t="str">
        <f t="shared" si="1"/>
        <v>sams/R1_82_2.sam</v>
      </c>
      <c r="G50" t="s">
        <v>10</v>
      </c>
      <c r="H50" t="str">
        <f t="shared" si="2"/>
        <v>tempA/R1_82_2.mixA.sam</v>
      </c>
    </row>
    <row r="51" spans="2:15">
      <c r="B51" t="s">
        <v>381</v>
      </c>
      <c r="D51" t="s">
        <v>9</v>
      </c>
      <c r="E51" s="27">
        <v>-33</v>
      </c>
      <c r="F51" t="str">
        <f t="shared" si="1"/>
        <v>sams/R1_91_1.sam</v>
      </c>
      <c r="G51" t="s">
        <v>10</v>
      </c>
      <c r="H51" t="str">
        <f t="shared" si="2"/>
        <v>tempA/R1_91_1.mixA.sam</v>
      </c>
    </row>
    <row r="52" spans="2:15">
      <c r="B52" t="s">
        <v>382</v>
      </c>
      <c r="D52" t="s">
        <v>9</v>
      </c>
      <c r="E52" s="27">
        <v>-1693</v>
      </c>
      <c r="F52" t="str">
        <f t="shared" si="1"/>
        <v>sams/R1_91_2.sam</v>
      </c>
      <c r="G52" t="s">
        <v>10</v>
      </c>
      <c r="H52" t="str">
        <f t="shared" si="2"/>
        <v>tempA/R1_91_2.mixA.sam</v>
      </c>
    </row>
    <row r="53" spans="2:15">
      <c r="B53" t="s">
        <v>120</v>
      </c>
      <c r="D53" t="s">
        <v>9</v>
      </c>
      <c r="E53" s="27">
        <v>-41</v>
      </c>
      <c r="F53" t="str">
        <f t="shared" si="1"/>
        <v>sams/R2_150_1.sam</v>
      </c>
      <c r="G53" t="s">
        <v>10</v>
      </c>
      <c r="H53" t="str">
        <f t="shared" si="2"/>
        <v>tempA/R2_150_1.mixA.sam</v>
      </c>
    </row>
    <row r="54" spans="2:15">
      <c r="B54" t="s">
        <v>121</v>
      </c>
      <c r="C54" t="s">
        <v>415</v>
      </c>
      <c r="D54" t="s">
        <v>343</v>
      </c>
      <c r="E54" s="27">
        <v>-3277</v>
      </c>
      <c r="F54" t="str">
        <f t="shared" si="1"/>
        <v>sams/R2_150_2.sam</v>
      </c>
      <c r="G54" t="s">
        <v>10</v>
      </c>
      <c r="H54" t="str">
        <f t="shared" si="2"/>
        <v>tempA/R2_150_2.mixA.sam</v>
      </c>
      <c r="I54" t="s">
        <v>344</v>
      </c>
    </row>
    <row r="55" spans="2:15">
      <c r="B55" t="s">
        <v>47</v>
      </c>
      <c r="C55" t="s">
        <v>415</v>
      </c>
      <c r="D55" t="s">
        <v>343</v>
      </c>
      <c r="E55" s="27">
        <v>-488</v>
      </c>
      <c r="F55" t="str">
        <f t="shared" si="1"/>
        <v>sams/R2_26_1.sam</v>
      </c>
      <c r="G55" t="s">
        <v>10</v>
      </c>
      <c r="H55" t="str">
        <f t="shared" si="2"/>
        <v>tempA/R2_26_1.mixA.sam</v>
      </c>
      <c r="I55" t="s">
        <v>344</v>
      </c>
    </row>
    <row r="56" spans="2:15">
      <c r="B56" t="s">
        <v>48</v>
      </c>
      <c r="C56" t="s">
        <v>415</v>
      </c>
      <c r="D56" t="s">
        <v>343</v>
      </c>
      <c r="E56" s="27">
        <v>-5031</v>
      </c>
      <c r="F56" t="str">
        <f t="shared" si="1"/>
        <v>sams/R2_26_2.sam</v>
      </c>
      <c r="G56" t="s">
        <v>10</v>
      </c>
      <c r="H56" t="str">
        <f t="shared" si="2"/>
        <v>tempA/R2_26_2.mixA.sam</v>
      </c>
      <c r="I56" t="s">
        <v>344</v>
      </c>
    </row>
    <row r="57" spans="2:15">
      <c r="B57" t="s">
        <v>84</v>
      </c>
      <c r="C57" t="s">
        <v>415</v>
      </c>
      <c r="D57" t="s">
        <v>343</v>
      </c>
      <c r="E57" s="27">
        <v>-73</v>
      </c>
      <c r="F57" t="str">
        <f t="shared" si="1"/>
        <v>sams/R2_55_2.sam</v>
      </c>
      <c r="G57" t="s">
        <v>10</v>
      </c>
      <c r="H57" t="str">
        <f t="shared" si="2"/>
        <v>tempA/R2_55_2.mixA.sam</v>
      </c>
      <c r="I57" t="s">
        <v>344</v>
      </c>
      <c r="N57" s="3"/>
      <c r="O57" s="3"/>
    </row>
    <row r="58" spans="2:15">
      <c r="B58" t="s">
        <v>85</v>
      </c>
      <c r="C58" t="s">
        <v>415</v>
      </c>
      <c r="D58" t="s">
        <v>343</v>
      </c>
      <c r="E58" s="27">
        <v>-2776</v>
      </c>
      <c r="F58" t="str">
        <f t="shared" si="1"/>
        <v>sams/R2_55_3.sam</v>
      </c>
      <c r="G58" t="s">
        <v>10</v>
      </c>
      <c r="H58" t="str">
        <f t="shared" si="2"/>
        <v>tempA/R2_55_3.mixA.sam</v>
      </c>
      <c r="I58" t="s">
        <v>344</v>
      </c>
    </row>
    <row r="59" spans="2:15">
      <c r="B59" t="s">
        <v>93</v>
      </c>
      <c r="C59" t="s">
        <v>415</v>
      </c>
      <c r="D59" t="s">
        <v>343</v>
      </c>
      <c r="E59" s="27">
        <v>-174</v>
      </c>
      <c r="F59" t="str">
        <f t="shared" si="1"/>
        <v>sams/R2_63_1.sam</v>
      </c>
      <c r="G59" t="s">
        <v>10</v>
      </c>
      <c r="H59" t="str">
        <f t="shared" si="2"/>
        <v>tempA/R2_63_1.mixA.sam</v>
      </c>
      <c r="I59" t="s">
        <v>344</v>
      </c>
    </row>
    <row r="60" spans="2:15">
      <c r="B60" t="s">
        <v>94</v>
      </c>
      <c r="C60" t="s">
        <v>415</v>
      </c>
      <c r="D60" t="s">
        <v>343</v>
      </c>
      <c r="E60" s="27">
        <v>-2528</v>
      </c>
      <c r="F60" t="str">
        <f t="shared" si="1"/>
        <v>sams/R2_63_3.sam</v>
      </c>
      <c r="G60" t="s">
        <v>10</v>
      </c>
      <c r="H60" t="str">
        <f t="shared" si="2"/>
        <v>tempA/R2_63_3.mixA.sam</v>
      </c>
      <c r="I60" t="s">
        <v>344</v>
      </c>
    </row>
    <row r="61" spans="2:15">
      <c r="B61" t="s">
        <v>96</v>
      </c>
      <c r="C61" t="s">
        <v>415</v>
      </c>
      <c r="D61" t="s">
        <v>343</v>
      </c>
      <c r="E61" s="27">
        <v>-218</v>
      </c>
      <c r="F61" t="str">
        <f t="shared" si="1"/>
        <v>sams/R2_66_1.sam</v>
      </c>
      <c r="G61" t="s">
        <v>10</v>
      </c>
      <c r="H61" t="str">
        <f t="shared" si="2"/>
        <v>tempA/R2_66_1.mixA.sam</v>
      </c>
      <c r="I61" t="s">
        <v>344</v>
      </c>
    </row>
    <row r="62" spans="2:15">
      <c r="B62" t="s">
        <v>97</v>
      </c>
      <c r="C62" t="s">
        <v>415</v>
      </c>
      <c r="D62" t="s">
        <v>343</v>
      </c>
      <c r="E62" s="27">
        <v>-6235</v>
      </c>
      <c r="F62" t="str">
        <f t="shared" si="1"/>
        <v>sams/R2_66_2.sam</v>
      </c>
      <c r="G62" t="s">
        <v>10</v>
      </c>
      <c r="H62" t="str">
        <f t="shared" si="2"/>
        <v>tempA/R2_66_2.mixA.sam</v>
      </c>
      <c r="I62" t="s">
        <v>344</v>
      </c>
    </row>
    <row r="63" spans="2:15">
      <c r="B63" t="s">
        <v>34</v>
      </c>
      <c r="C63" t="s">
        <v>415</v>
      </c>
      <c r="D63" t="s">
        <v>343</v>
      </c>
      <c r="E63" s="27">
        <v>-140</v>
      </c>
      <c r="F63" t="str">
        <f t="shared" si="1"/>
        <v>sams/R2_7_1.sam</v>
      </c>
      <c r="G63" t="s">
        <v>10</v>
      </c>
      <c r="H63" t="str">
        <f t="shared" si="2"/>
        <v>tempA/R2_7_1.mixA.sam</v>
      </c>
      <c r="I63" t="s">
        <v>344</v>
      </c>
    </row>
    <row r="64" spans="2:15">
      <c r="B64" t="s">
        <v>35</v>
      </c>
      <c r="C64" t="s">
        <v>415</v>
      </c>
      <c r="D64" t="s">
        <v>343</v>
      </c>
      <c r="E64" s="27">
        <v>-12272</v>
      </c>
      <c r="F64" t="str">
        <f t="shared" si="1"/>
        <v>sams/R2_7_2.sam</v>
      </c>
      <c r="G64" t="s">
        <v>10</v>
      </c>
      <c r="H64" t="str">
        <f t="shared" si="2"/>
        <v>tempA/R2_7_2.mixA.sam</v>
      </c>
      <c r="I64" t="s">
        <v>344</v>
      </c>
    </row>
    <row r="65" spans="2:9">
      <c r="B65" t="s">
        <v>383</v>
      </c>
      <c r="C65" t="s">
        <v>415</v>
      </c>
      <c r="D65" t="s">
        <v>343</v>
      </c>
      <c r="E65" s="27">
        <v>-4863</v>
      </c>
      <c r="F65" t="str">
        <f t="shared" si="1"/>
        <v>sams/R1_14_1.sam</v>
      </c>
      <c r="G65" t="s">
        <v>10</v>
      </c>
      <c r="H65" t="str">
        <f t="shared" si="2"/>
        <v>tempA/R1_14_1.mixA.sam</v>
      </c>
      <c r="I65" t="s">
        <v>344</v>
      </c>
    </row>
    <row r="66" spans="2:9">
      <c r="B66" t="s">
        <v>384</v>
      </c>
      <c r="C66" t="s">
        <v>415</v>
      </c>
      <c r="D66" t="s">
        <v>343</v>
      </c>
      <c r="E66" s="27">
        <v>-1427</v>
      </c>
      <c r="F66" t="str">
        <f t="shared" si="1"/>
        <v>sams/R1_103_1.sam</v>
      </c>
      <c r="G66" t="s">
        <v>10</v>
      </c>
      <c r="H66" t="str">
        <f t="shared" si="2"/>
        <v>tempA/R1_103_1.mixA.sam</v>
      </c>
      <c r="I66" t="s">
        <v>344</v>
      </c>
    </row>
    <row r="67" spans="2:9">
      <c r="B67" t="s">
        <v>385</v>
      </c>
      <c r="C67" t="s">
        <v>415</v>
      </c>
      <c r="D67" t="s">
        <v>343</v>
      </c>
      <c r="E67" s="27">
        <v>-12083</v>
      </c>
      <c r="F67" t="str">
        <f t="shared" si="1"/>
        <v>sams/R1_103_2.sam</v>
      </c>
      <c r="G67" t="s">
        <v>10</v>
      </c>
      <c r="H67" t="str">
        <f t="shared" ref="H67:H98" si="3">"tempA/"&amp;B67&amp;".mixA.sam"</f>
        <v>tempA/R1_103_2.mixA.sam</v>
      </c>
      <c r="I67" t="s">
        <v>344</v>
      </c>
    </row>
    <row r="68" spans="2:9">
      <c r="B68" t="s">
        <v>386</v>
      </c>
      <c r="C68" t="s">
        <v>415</v>
      </c>
      <c r="D68" t="s">
        <v>343</v>
      </c>
      <c r="E68" s="27">
        <v>-1411</v>
      </c>
      <c r="F68" t="str">
        <f t="shared" ref="F68:F131" si="4">"sams/"&amp;B68&amp;".sam"</f>
        <v>sams/R1_21_1.sam</v>
      </c>
      <c r="G68" t="s">
        <v>10</v>
      </c>
      <c r="H68" t="str">
        <f t="shared" si="3"/>
        <v>tempA/R1_21_1.mixA.sam</v>
      </c>
      <c r="I68" t="s">
        <v>344</v>
      </c>
    </row>
    <row r="69" spans="2:9">
      <c r="B69" t="s">
        <v>387</v>
      </c>
      <c r="C69" t="s">
        <v>415</v>
      </c>
      <c r="D69" t="s">
        <v>343</v>
      </c>
      <c r="E69" s="27">
        <v>-10338</v>
      </c>
      <c r="F69" t="str">
        <f t="shared" si="4"/>
        <v>sams/R1_21_2.sam</v>
      </c>
      <c r="G69" t="s">
        <v>10</v>
      </c>
      <c r="H69" t="str">
        <f t="shared" si="3"/>
        <v>tempA/R1_21_2.mixA.sam</v>
      </c>
      <c r="I69" t="s">
        <v>344</v>
      </c>
    </row>
    <row r="70" spans="2:9">
      <c r="B70" s="9" t="s">
        <v>388</v>
      </c>
      <c r="C70" t="s">
        <v>415</v>
      </c>
      <c r="D70" t="s">
        <v>343</v>
      </c>
      <c r="E70" s="27">
        <v>-1902</v>
      </c>
      <c r="F70" t="str">
        <f t="shared" si="4"/>
        <v>sams/R1_22_1.sam</v>
      </c>
      <c r="G70" t="s">
        <v>10</v>
      </c>
      <c r="H70" t="str">
        <f t="shared" si="3"/>
        <v>tempA/R1_22_1.mixA.sam</v>
      </c>
      <c r="I70" t="s">
        <v>344</v>
      </c>
    </row>
    <row r="71" spans="2:9">
      <c r="B71" s="9" t="s">
        <v>389</v>
      </c>
      <c r="C71" t="s">
        <v>415</v>
      </c>
      <c r="D71" t="s">
        <v>343</v>
      </c>
      <c r="E71" s="27">
        <v>-13554</v>
      </c>
      <c r="F71" t="str">
        <f t="shared" si="4"/>
        <v>sams/R1_22_2.sam</v>
      </c>
      <c r="G71" t="s">
        <v>10</v>
      </c>
      <c r="H71" t="str">
        <f t="shared" si="3"/>
        <v>tempA/R1_22_2.mixA.sam</v>
      </c>
      <c r="I71" t="s">
        <v>344</v>
      </c>
    </row>
    <row r="72" spans="2:9">
      <c r="B72" s="9" t="s">
        <v>390</v>
      </c>
      <c r="C72" t="s">
        <v>415</v>
      </c>
      <c r="D72" t="s">
        <v>343</v>
      </c>
      <c r="E72" s="27">
        <v>-67045</v>
      </c>
      <c r="F72" t="str">
        <f t="shared" si="4"/>
        <v>sams/R1_24_1.sam</v>
      </c>
      <c r="G72" t="s">
        <v>10</v>
      </c>
      <c r="H72" t="str">
        <f t="shared" si="3"/>
        <v>tempA/R1_24_1.mixA.sam</v>
      </c>
      <c r="I72" t="s">
        <v>344</v>
      </c>
    </row>
    <row r="73" spans="2:9">
      <c r="B73" t="s">
        <v>391</v>
      </c>
      <c r="C73" t="s">
        <v>415</v>
      </c>
      <c r="D73" t="s">
        <v>343</v>
      </c>
      <c r="E73" s="27">
        <v>-1075</v>
      </c>
      <c r="F73" t="str">
        <f t="shared" si="4"/>
        <v>sams/R1_31_1.sam</v>
      </c>
      <c r="G73" t="s">
        <v>10</v>
      </c>
      <c r="H73" t="str">
        <f t="shared" si="3"/>
        <v>tempA/R1_31_1.mixA.sam</v>
      </c>
      <c r="I73" t="s">
        <v>344</v>
      </c>
    </row>
    <row r="74" spans="2:9">
      <c r="B74" s="9" t="s">
        <v>392</v>
      </c>
      <c r="C74" t="s">
        <v>415</v>
      </c>
      <c r="D74" t="s">
        <v>343</v>
      </c>
      <c r="E74" s="27">
        <v>-19088</v>
      </c>
      <c r="F74" t="str">
        <f t="shared" si="4"/>
        <v>sams/R1_31_2.sam</v>
      </c>
      <c r="G74" t="s">
        <v>10</v>
      </c>
      <c r="H74" t="str">
        <f t="shared" si="3"/>
        <v>tempA/R1_31_2.mixA.sam</v>
      </c>
      <c r="I74" t="s">
        <v>344</v>
      </c>
    </row>
    <row r="75" spans="2:9">
      <c r="B75" s="9" t="s">
        <v>393</v>
      </c>
      <c r="C75" t="s">
        <v>415</v>
      </c>
      <c r="D75" t="s">
        <v>343</v>
      </c>
      <c r="E75" s="27">
        <v>-8518</v>
      </c>
      <c r="F75" t="str">
        <f t="shared" si="4"/>
        <v>sams/R1_43_1.sam</v>
      </c>
      <c r="G75" t="s">
        <v>10</v>
      </c>
      <c r="H75" t="str">
        <f t="shared" si="3"/>
        <v>tempA/R1_43_1.mixA.sam</v>
      </c>
      <c r="I75" t="s">
        <v>344</v>
      </c>
    </row>
    <row r="76" spans="2:9">
      <c r="B76" s="9" t="s">
        <v>394</v>
      </c>
      <c r="C76" t="s">
        <v>415</v>
      </c>
      <c r="D76" t="s">
        <v>343</v>
      </c>
      <c r="E76" s="27">
        <v>-75703</v>
      </c>
      <c r="F76" t="str">
        <f t="shared" si="4"/>
        <v>sams/R1_43_2.sam</v>
      </c>
      <c r="G76" t="s">
        <v>10</v>
      </c>
      <c r="H76" t="str">
        <f t="shared" si="3"/>
        <v>tempA/R1_43_2.mixA.sam</v>
      </c>
      <c r="I76" t="s">
        <v>344</v>
      </c>
    </row>
    <row r="77" spans="2:9">
      <c r="B77" s="9" t="s">
        <v>395</v>
      </c>
      <c r="C77" t="s">
        <v>415</v>
      </c>
      <c r="D77" t="s">
        <v>343</v>
      </c>
      <c r="E77" s="27">
        <v>-12949</v>
      </c>
      <c r="F77" t="str">
        <f t="shared" si="4"/>
        <v>sams/R1_51_1.sam</v>
      </c>
      <c r="G77" t="s">
        <v>10</v>
      </c>
      <c r="H77" t="str">
        <f t="shared" si="3"/>
        <v>tempA/R1_51_1.mixA.sam</v>
      </c>
      <c r="I77" t="s">
        <v>344</v>
      </c>
    </row>
    <row r="78" spans="2:9">
      <c r="B78" s="9" t="s">
        <v>396</v>
      </c>
      <c r="C78" t="s">
        <v>415</v>
      </c>
      <c r="D78" t="s">
        <v>343</v>
      </c>
      <c r="E78" s="27">
        <v>-13037</v>
      </c>
      <c r="F78" t="str">
        <f t="shared" si="4"/>
        <v>sams/R1_51_2.sam</v>
      </c>
      <c r="G78" t="s">
        <v>10</v>
      </c>
      <c r="H78" t="str">
        <f t="shared" si="3"/>
        <v>tempA/R1_51_2.mixA.sam</v>
      </c>
      <c r="I78" t="s">
        <v>344</v>
      </c>
    </row>
    <row r="79" spans="2:9">
      <c r="B79" s="9" t="s">
        <v>397</v>
      </c>
      <c r="C79" t="s">
        <v>415</v>
      </c>
      <c r="D79" t="s">
        <v>343</v>
      </c>
      <c r="E79" s="27">
        <v>-14</v>
      </c>
      <c r="F79" t="str">
        <f t="shared" si="4"/>
        <v>sams/R1_53_1.sam</v>
      </c>
      <c r="G79" t="s">
        <v>10</v>
      </c>
      <c r="H79" t="str">
        <f t="shared" si="3"/>
        <v>tempA/R1_53_1.mixA.sam</v>
      </c>
      <c r="I79" t="s">
        <v>344</v>
      </c>
    </row>
    <row r="80" spans="2:9">
      <c r="B80" t="s">
        <v>398</v>
      </c>
      <c r="C80" t="s">
        <v>415</v>
      </c>
      <c r="D80" t="s">
        <v>343</v>
      </c>
      <c r="E80" s="27">
        <v>-12084</v>
      </c>
      <c r="F80" t="str">
        <f t="shared" si="4"/>
        <v>sams/R1_71_1.sam</v>
      </c>
      <c r="G80" t="s">
        <v>10</v>
      </c>
      <c r="H80" t="str">
        <f t="shared" si="3"/>
        <v>tempA/R1_71_1.mixA.sam</v>
      </c>
      <c r="I80" t="s">
        <v>344</v>
      </c>
    </row>
    <row r="81" spans="2:15">
      <c r="B81" s="9" t="s">
        <v>399</v>
      </c>
      <c r="C81" t="s">
        <v>415</v>
      </c>
      <c r="D81" t="s">
        <v>343</v>
      </c>
      <c r="E81" s="27">
        <v>-6972</v>
      </c>
      <c r="F81" t="str">
        <f t="shared" si="4"/>
        <v>sams/R1_71_2.sam</v>
      </c>
      <c r="G81" t="s">
        <v>10</v>
      </c>
      <c r="H81" t="str">
        <f t="shared" si="3"/>
        <v>tempA/R1_71_2.mixA.sam</v>
      </c>
      <c r="I81" t="s">
        <v>344</v>
      </c>
      <c r="N81" s="3"/>
    </row>
    <row r="82" spans="2:15">
      <c r="B82" s="9" t="s">
        <v>400</v>
      </c>
      <c r="C82" t="s">
        <v>415</v>
      </c>
      <c r="D82" t="s">
        <v>343</v>
      </c>
      <c r="E82" s="27">
        <v>-26044</v>
      </c>
      <c r="F82" t="str">
        <f t="shared" si="4"/>
        <v>sams/R1_81_1.sam</v>
      </c>
      <c r="G82" t="s">
        <v>10</v>
      </c>
      <c r="H82" t="str">
        <f t="shared" si="3"/>
        <v>tempA/R1_81_1.mixA.sam</v>
      </c>
      <c r="I82" t="s">
        <v>344</v>
      </c>
    </row>
    <row r="83" spans="2:15">
      <c r="B83" s="9" t="s">
        <v>401</v>
      </c>
      <c r="C83" t="s">
        <v>415</v>
      </c>
      <c r="D83" t="s">
        <v>343</v>
      </c>
      <c r="E83" s="27">
        <v>-48369</v>
      </c>
      <c r="F83" t="str">
        <f t="shared" si="4"/>
        <v>sams/R1_81_2.sam</v>
      </c>
      <c r="G83" t="s">
        <v>10</v>
      </c>
      <c r="H83" t="str">
        <f t="shared" si="3"/>
        <v>tempA/R1_81_2.mixA.sam</v>
      </c>
      <c r="I83" t="s">
        <v>344</v>
      </c>
    </row>
    <row r="84" spans="2:15">
      <c r="B84" s="9" t="s">
        <v>402</v>
      </c>
      <c r="C84" t="s">
        <v>415</v>
      </c>
      <c r="D84" t="s">
        <v>343</v>
      </c>
      <c r="E84" s="27">
        <v>-47958</v>
      </c>
      <c r="F84" t="str">
        <f t="shared" si="4"/>
        <v>sams/R1_92_1.sam</v>
      </c>
      <c r="G84" t="s">
        <v>10</v>
      </c>
      <c r="H84" t="str">
        <f t="shared" si="3"/>
        <v>tempA/R1_92_1.mixA.sam</v>
      </c>
      <c r="I84" t="s">
        <v>344</v>
      </c>
    </row>
    <row r="85" spans="2:15">
      <c r="B85" s="9" t="s">
        <v>403</v>
      </c>
      <c r="C85" t="s">
        <v>415</v>
      </c>
      <c r="D85" t="s">
        <v>343</v>
      </c>
      <c r="E85" s="27">
        <v>-21298</v>
      </c>
      <c r="F85" t="str">
        <f t="shared" si="4"/>
        <v>sams/R1_92_2.sam</v>
      </c>
      <c r="G85" t="s">
        <v>10</v>
      </c>
      <c r="H85" t="str">
        <f t="shared" si="3"/>
        <v>tempA/R1_92_2.mixA.sam</v>
      </c>
      <c r="I85" t="s">
        <v>344</v>
      </c>
      <c r="N85" s="3"/>
    </row>
    <row r="86" spans="2:15">
      <c r="B86" t="s">
        <v>404</v>
      </c>
      <c r="C86" t="s">
        <v>415</v>
      </c>
      <c r="D86" t="s">
        <v>343</v>
      </c>
      <c r="E86" s="27">
        <v>-50537</v>
      </c>
      <c r="F86" t="str">
        <f t="shared" si="4"/>
        <v>sams/R1_93_1.sam</v>
      </c>
      <c r="G86" t="s">
        <v>10</v>
      </c>
      <c r="H86" t="str">
        <f t="shared" si="3"/>
        <v>tempA/R1_93_1.mixA.sam</v>
      </c>
      <c r="I86" t="s">
        <v>344</v>
      </c>
      <c r="N86" s="3"/>
      <c r="O86" s="3"/>
    </row>
    <row r="87" spans="2:15">
      <c r="B87" s="9" t="s">
        <v>405</v>
      </c>
      <c r="C87" t="s">
        <v>415</v>
      </c>
      <c r="D87" t="s">
        <v>343</v>
      </c>
      <c r="E87" s="27">
        <v>-34482</v>
      </c>
      <c r="F87" t="str">
        <f t="shared" si="4"/>
        <v>sams/R1_93_2.sam</v>
      </c>
      <c r="G87" t="s">
        <v>10</v>
      </c>
      <c r="H87" t="str">
        <f t="shared" si="3"/>
        <v>tempA/R1_93_2.mixA.sam</v>
      </c>
      <c r="I87" t="s">
        <v>344</v>
      </c>
    </row>
    <row r="88" spans="2:15">
      <c r="B88" s="9" t="s">
        <v>341</v>
      </c>
      <c r="C88" t="s">
        <v>415</v>
      </c>
      <c r="D88" t="s">
        <v>343</v>
      </c>
      <c r="E88" s="27">
        <v>-110742</v>
      </c>
      <c r="F88" t="str">
        <f t="shared" si="4"/>
        <v>sams/R2_140_1.sam</v>
      </c>
      <c r="G88" t="s">
        <v>10</v>
      </c>
      <c r="H88" t="str">
        <f t="shared" si="3"/>
        <v>tempA/R2_140_1.mixA.sam</v>
      </c>
      <c r="I88" t="s">
        <v>344</v>
      </c>
    </row>
    <row r="89" spans="2:15">
      <c r="B89" s="9" t="s">
        <v>342</v>
      </c>
      <c r="C89" t="s">
        <v>415</v>
      </c>
      <c r="D89" t="s">
        <v>343</v>
      </c>
      <c r="E89" s="27">
        <v>-96679</v>
      </c>
      <c r="F89" t="str">
        <f t="shared" si="4"/>
        <v>sams/R2_143_1.sam</v>
      </c>
      <c r="G89" t="s">
        <v>10</v>
      </c>
      <c r="H89" t="str">
        <f t="shared" si="3"/>
        <v>tempA/R2_143_1.mixA.sam</v>
      </c>
      <c r="I89" t="s">
        <v>344</v>
      </c>
    </row>
    <row r="90" spans="2:15">
      <c r="B90" s="9" t="s">
        <v>31</v>
      </c>
      <c r="C90" t="s">
        <v>415</v>
      </c>
      <c r="D90" t="s">
        <v>343</v>
      </c>
      <c r="E90" s="27">
        <v>-116601</v>
      </c>
      <c r="F90" t="str">
        <f t="shared" si="4"/>
        <v>sams/R2_1_1.sam</v>
      </c>
      <c r="G90" t="s">
        <v>10</v>
      </c>
      <c r="H90" t="str">
        <f t="shared" si="3"/>
        <v>tempA/R2_1_1.mixA.sam</v>
      </c>
      <c r="I90" t="s">
        <v>344</v>
      </c>
    </row>
    <row r="91" spans="2:15">
      <c r="B91" s="9" t="s">
        <v>112</v>
      </c>
      <c r="C91" t="s">
        <v>415</v>
      </c>
      <c r="D91" t="s">
        <v>343</v>
      </c>
      <c r="E91" s="27">
        <v>-43945</v>
      </c>
      <c r="F91" t="str">
        <f t="shared" si="4"/>
        <v>sams/R2_105_1.sam</v>
      </c>
      <c r="G91" t="s">
        <v>10</v>
      </c>
      <c r="H91" t="str">
        <f t="shared" si="3"/>
        <v>tempA/R2_105_1.mixA.sam</v>
      </c>
      <c r="I91" t="s">
        <v>344</v>
      </c>
    </row>
    <row r="92" spans="2:15">
      <c r="B92" s="9" t="s">
        <v>118</v>
      </c>
      <c r="C92" t="s">
        <v>415</v>
      </c>
      <c r="D92" t="s">
        <v>343</v>
      </c>
      <c r="E92" s="27">
        <v>-60878</v>
      </c>
      <c r="F92" t="str">
        <f t="shared" si="4"/>
        <v>sams/R2_117_1.sam</v>
      </c>
      <c r="G92" t="s">
        <v>10</v>
      </c>
      <c r="H92" t="str">
        <f t="shared" si="3"/>
        <v>tempA/R2_117_1.mixA.sam</v>
      </c>
      <c r="I92" t="s">
        <v>344</v>
      </c>
    </row>
    <row r="93" spans="2:15">
      <c r="B93" s="9" t="s">
        <v>119</v>
      </c>
      <c r="C93" t="s">
        <v>415</v>
      </c>
      <c r="D93" t="s">
        <v>343</v>
      </c>
      <c r="E93" s="27">
        <v>-53496</v>
      </c>
      <c r="F93" t="str">
        <f t="shared" si="4"/>
        <v>sams/R2_117_3.sam</v>
      </c>
      <c r="G93" t="s">
        <v>10</v>
      </c>
      <c r="H93" t="str">
        <f t="shared" si="3"/>
        <v>tempA/R2_117_3.mixA.sam</v>
      </c>
      <c r="I93" t="s">
        <v>344</v>
      </c>
      <c r="N93" s="3"/>
      <c r="O93" s="3"/>
    </row>
    <row r="94" spans="2:15">
      <c r="B94" s="9" t="s">
        <v>125</v>
      </c>
      <c r="C94" t="s">
        <v>415</v>
      </c>
      <c r="D94" t="s">
        <v>343</v>
      </c>
      <c r="E94" s="27">
        <v>-262851</v>
      </c>
      <c r="F94" t="str">
        <f t="shared" si="4"/>
        <v>sams/R2_152_1.sam</v>
      </c>
      <c r="G94" t="s">
        <v>10</v>
      </c>
      <c r="H94" t="str">
        <f t="shared" si="3"/>
        <v>tempA/R2_152_1.mixA.sam</v>
      </c>
      <c r="I94" t="s">
        <v>344</v>
      </c>
    </row>
    <row r="95" spans="2:15">
      <c r="B95" s="9" t="s">
        <v>126</v>
      </c>
      <c r="C95" t="s">
        <v>415</v>
      </c>
      <c r="D95" t="s">
        <v>343</v>
      </c>
      <c r="E95" s="27">
        <v>-217265</v>
      </c>
      <c r="F95" t="str">
        <f t="shared" si="4"/>
        <v>sams/R2_152_2.sam</v>
      </c>
      <c r="G95" t="s">
        <v>10</v>
      </c>
      <c r="H95" t="str">
        <f t="shared" si="3"/>
        <v>tempA/R2_152_2.mixA.sam</v>
      </c>
      <c r="I95" t="s">
        <v>344</v>
      </c>
    </row>
    <row r="96" spans="2:15">
      <c r="B96" s="9" t="s">
        <v>130</v>
      </c>
      <c r="C96" t="s">
        <v>415</v>
      </c>
      <c r="D96" t="s">
        <v>343</v>
      </c>
      <c r="E96" s="27">
        <v>-106875</v>
      </c>
      <c r="F96" t="str">
        <f t="shared" si="4"/>
        <v>sams/R2_154_1.sam</v>
      </c>
      <c r="G96" t="s">
        <v>10</v>
      </c>
      <c r="H96" t="str">
        <f t="shared" si="3"/>
        <v>tempA/R2_154_1.mixA.sam</v>
      </c>
      <c r="I96" t="s">
        <v>344</v>
      </c>
    </row>
    <row r="97" spans="2:9">
      <c r="B97" s="9" t="s">
        <v>131</v>
      </c>
      <c r="C97" t="s">
        <v>415</v>
      </c>
      <c r="D97" t="s">
        <v>343</v>
      </c>
      <c r="E97" s="27">
        <v>-96093</v>
      </c>
      <c r="F97" t="str">
        <f t="shared" si="4"/>
        <v>sams/R2_154_2.sam</v>
      </c>
      <c r="G97" t="s">
        <v>10</v>
      </c>
      <c r="H97" t="str">
        <f t="shared" si="3"/>
        <v>tempA/R2_154_2.mixA.sam</v>
      </c>
      <c r="I97" t="s">
        <v>344</v>
      </c>
    </row>
    <row r="98" spans="2:9">
      <c r="B98" s="9" t="s">
        <v>39</v>
      </c>
      <c r="C98" t="s">
        <v>415</v>
      </c>
      <c r="D98" t="s">
        <v>343</v>
      </c>
      <c r="E98" s="27">
        <v>-66914</v>
      </c>
      <c r="F98" t="str">
        <f t="shared" si="4"/>
        <v>sams/R2_18_1.sam</v>
      </c>
      <c r="G98" t="s">
        <v>10</v>
      </c>
      <c r="H98" t="str">
        <f t="shared" si="3"/>
        <v>tempA/R2_18_1.mixA.sam</v>
      </c>
      <c r="I98" t="s">
        <v>344</v>
      </c>
    </row>
    <row r="99" spans="2:9">
      <c r="B99" s="9" t="s">
        <v>40</v>
      </c>
      <c r="C99" t="s">
        <v>415</v>
      </c>
      <c r="D99" t="s">
        <v>343</v>
      </c>
      <c r="E99" s="27">
        <v>-82851</v>
      </c>
      <c r="F99" t="str">
        <f t="shared" si="4"/>
        <v>sams/R2_18_2.sam</v>
      </c>
      <c r="G99" t="s">
        <v>10</v>
      </c>
      <c r="H99" t="str">
        <f t="shared" ref="H99:H130" si="5">"tempA/"&amp;B99&amp;".mixA.sam"</f>
        <v>tempA/R2_18_2.mixA.sam</v>
      </c>
      <c r="I99" t="s">
        <v>344</v>
      </c>
    </row>
    <row r="100" spans="2:9">
      <c r="B100" s="9" t="s">
        <v>45</v>
      </c>
      <c r="C100" t="s">
        <v>415</v>
      </c>
      <c r="D100" t="s">
        <v>343</v>
      </c>
      <c r="E100" s="27">
        <v>-197291</v>
      </c>
      <c r="F100" t="str">
        <f t="shared" si="4"/>
        <v>sams/R2_24_1.sam</v>
      </c>
      <c r="G100" t="s">
        <v>10</v>
      </c>
      <c r="H100" t="str">
        <f t="shared" si="5"/>
        <v>tempA/R2_24_1.mixA.sam</v>
      </c>
      <c r="I100" t="s">
        <v>344</v>
      </c>
    </row>
    <row r="101" spans="2:9">
      <c r="B101" s="9" t="s">
        <v>46</v>
      </c>
      <c r="C101" t="s">
        <v>415</v>
      </c>
      <c r="D101" t="s">
        <v>343</v>
      </c>
      <c r="E101" s="27">
        <v>-1243750</v>
      </c>
      <c r="F101" t="str">
        <f t="shared" si="4"/>
        <v>sams/R2_24_2.sam</v>
      </c>
      <c r="G101" t="s">
        <v>10</v>
      </c>
      <c r="H101" t="str">
        <f t="shared" si="5"/>
        <v>tempA/R2_24_2.mixA.sam</v>
      </c>
      <c r="I101" t="s">
        <v>344</v>
      </c>
    </row>
    <row r="102" spans="2:9">
      <c r="B102" s="9" t="s">
        <v>49</v>
      </c>
      <c r="C102" t="s">
        <v>415</v>
      </c>
      <c r="D102" t="s">
        <v>343</v>
      </c>
      <c r="E102" s="27">
        <v>-117395</v>
      </c>
      <c r="F102" t="str">
        <f t="shared" si="4"/>
        <v>sams/R2_27_1.sam</v>
      </c>
      <c r="G102" t="s">
        <v>10</v>
      </c>
      <c r="H102" t="str">
        <f t="shared" si="5"/>
        <v>tempA/R2_27_1.mixA.sam</v>
      </c>
      <c r="I102" t="s">
        <v>344</v>
      </c>
    </row>
    <row r="103" spans="2:9">
      <c r="B103" t="s">
        <v>50</v>
      </c>
      <c r="C103" t="s">
        <v>415</v>
      </c>
      <c r="D103" t="s">
        <v>343</v>
      </c>
      <c r="E103" s="27">
        <v>-460833</v>
      </c>
      <c r="F103" t="str">
        <f t="shared" si="4"/>
        <v>sams/R2_27_2.sam</v>
      </c>
      <c r="G103" t="s">
        <v>10</v>
      </c>
      <c r="H103" t="str">
        <f t="shared" si="5"/>
        <v>tempA/R2_27_2.mixA.sam</v>
      </c>
      <c r="I103" t="s">
        <v>344</v>
      </c>
    </row>
    <row r="104" spans="2:9">
      <c r="B104" t="s">
        <v>57</v>
      </c>
      <c r="C104" t="s">
        <v>415</v>
      </c>
      <c r="D104" t="s">
        <v>343</v>
      </c>
      <c r="E104" s="27">
        <v>-2</v>
      </c>
      <c r="F104" t="str">
        <f t="shared" si="4"/>
        <v>sams/R2_33_1.sam</v>
      </c>
      <c r="G104" t="s">
        <v>10</v>
      </c>
      <c r="H104" t="str">
        <f t="shared" si="5"/>
        <v>tempA/R2_33_1.mixA.sam</v>
      </c>
      <c r="I104" t="s">
        <v>344</v>
      </c>
    </row>
    <row r="105" spans="2:9">
      <c r="B105" s="9" t="s">
        <v>86</v>
      </c>
      <c r="C105" t="s">
        <v>415</v>
      </c>
      <c r="D105" t="s">
        <v>343</v>
      </c>
      <c r="E105" s="27">
        <v>-38382</v>
      </c>
      <c r="F105" t="str">
        <f t="shared" si="4"/>
        <v>sams/R2_57_1.sam</v>
      </c>
      <c r="G105" t="s">
        <v>10</v>
      </c>
      <c r="H105" t="str">
        <f t="shared" si="5"/>
        <v>tempA/R2_57_1.mixA.sam</v>
      </c>
      <c r="I105" t="s">
        <v>344</v>
      </c>
    </row>
    <row r="106" spans="2:9">
      <c r="B106" s="9" t="s">
        <v>87</v>
      </c>
      <c r="C106" t="s">
        <v>415</v>
      </c>
      <c r="D106" t="s">
        <v>343</v>
      </c>
      <c r="E106" s="27">
        <v>-528970</v>
      </c>
      <c r="F106" t="str">
        <f t="shared" si="4"/>
        <v>sams/R2_57_2.sam</v>
      </c>
      <c r="G106" t="s">
        <v>10</v>
      </c>
      <c r="H106" t="str">
        <f t="shared" si="5"/>
        <v>tempA/R2_57_2.mixA.sam</v>
      </c>
      <c r="I106" t="s">
        <v>344</v>
      </c>
    </row>
    <row r="107" spans="2:9">
      <c r="B107" s="9" t="s">
        <v>32</v>
      </c>
      <c r="C107" t="s">
        <v>415</v>
      </c>
      <c r="D107" t="s">
        <v>343</v>
      </c>
      <c r="E107" s="27">
        <v>-30110</v>
      </c>
      <c r="F107" t="str">
        <f t="shared" si="4"/>
        <v>sams/R2_6_1.sam</v>
      </c>
      <c r="G107" t="s">
        <v>10</v>
      </c>
      <c r="H107" t="str">
        <f t="shared" si="5"/>
        <v>tempA/R2_6_1.mixA.sam</v>
      </c>
      <c r="I107" t="s">
        <v>344</v>
      </c>
    </row>
    <row r="108" spans="2:9">
      <c r="B108" s="9" t="s">
        <v>33</v>
      </c>
      <c r="C108" t="s">
        <v>415</v>
      </c>
      <c r="D108" t="s">
        <v>343</v>
      </c>
      <c r="E108" s="27">
        <v>-433235</v>
      </c>
      <c r="F108" t="str">
        <f t="shared" si="4"/>
        <v>sams/R2_6_2.sam</v>
      </c>
      <c r="G108" t="s">
        <v>10</v>
      </c>
      <c r="H108" t="str">
        <f t="shared" si="5"/>
        <v>tempA/R2_6_2.mixA.sam</v>
      </c>
      <c r="I108" t="s">
        <v>344</v>
      </c>
    </row>
    <row r="109" spans="2:9">
      <c r="B109" s="9" t="s">
        <v>91</v>
      </c>
      <c r="C109" t="s">
        <v>415</v>
      </c>
      <c r="D109" t="s">
        <v>343</v>
      </c>
      <c r="E109" s="27">
        <v>-65514</v>
      </c>
      <c r="F109" t="str">
        <f t="shared" si="4"/>
        <v>sams/R2_60_1.sam</v>
      </c>
      <c r="G109" t="s">
        <v>10</v>
      </c>
      <c r="H109" t="str">
        <f t="shared" si="5"/>
        <v>tempA/R2_60_1.mixA.sam</v>
      </c>
      <c r="I109" t="s">
        <v>344</v>
      </c>
    </row>
    <row r="110" spans="2:9">
      <c r="B110" s="9" t="s">
        <v>92</v>
      </c>
      <c r="C110" t="s">
        <v>415</v>
      </c>
      <c r="D110" t="s">
        <v>343</v>
      </c>
      <c r="E110" s="27">
        <v>-1433823</v>
      </c>
      <c r="F110" t="str">
        <f t="shared" si="4"/>
        <v>sams/R2_60_2.sam</v>
      </c>
      <c r="G110" t="s">
        <v>10</v>
      </c>
      <c r="H110" t="str">
        <f t="shared" si="5"/>
        <v>tempA/R2_60_2.mixA.sam</v>
      </c>
      <c r="I110" t="s">
        <v>344</v>
      </c>
    </row>
    <row r="111" spans="2:9">
      <c r="B111" s="9" t="s">
        <v>95</v>
      </c>
      <c r="C111" t="s">
        <v>415</v>
      </c>
      <c r="D111" t="s">
        <v>343</v>
      </c>
      <c r="E111" s="27">
        <v>-851250</v>
      </c>
      <c r="F111" t="str">
        <f t="shared" si="4"/>
        <v>sams/R2_65_1.sam</v>
      </c>
      <c r="G111" t="s">
        <v>10</v>
      </c>
      <c r="H111" t="str">
        <f t="shared" si="5"/>
        <v>tempA/R2_65_1.mixA.sam</v>
      </c>
      <c r="I111" t="s">
        <v>344</v>
      </c>
    </row>
    <row r="112" spans="2:9">
      <c r="B112" s="9" t="s">
        <v>98</v>
      </c>
      <c r="C112" t="s">
        <v>415</v>
      </c>
      <c r="D112" t="s">
        <v>343</v>
      </c>
      <c r="E112" s="27">
        <v>-490312</v>
      </c>
      <c r="F112" t="str">
        <f t="shared" si="4"/>
        <v>sams/R2_67_1.sam</v>
      </c>
      <c r="G112" t="s">
        <v>10</v>
      </c>
      <c r="H112" t="str">
        <f t="shared" si="5"/>
        <v>tempA/R2_67_1.mixA.sam</v>
      </c>
      <c r="I112" t="s">
        <v>344</v>
      </c>
    </row>
    <row r="113" spans="2:9">
      <c r="B113" s="9" t="s">
        <v>99</v>
      </c>
      <c r="C113" t="s">
        <v>415</v>
      </c>
      <c r="D113" t="s">
        <v>343</v>
      </c>
      <c r="E113" s="27">
        <v>-139829</v>
      </c>
      <c r="F113" t="str">
        <f t="shared" si="4"/>
        <v>sams/R2_68_1.sam</v>
      </c>
      <c r="G113" t="s">
        <v>10</v>
      </c>
      <c r="H113" t="str">
        <f t="shared" si="5"/>
        <v>tempA/R2_68_1.mixA.sam</v>
      </c>
      <c r="I113" t="s">
        <v>344</v>
      </c>
    </row>
    <row r="114" spans="2:9">
      <c r="B114" s="9" t="s">
        <v>100</v>
      </c>
      <c r="C114" t="s">
        <v>415</v>
      </c>
      <c r="D114" t="s">
        <v>343</v>
      </c>
      <c r="E114" s="27">
        <v>-3663636</v>
      </c>
      <c r="F114" t="str">
        <f t="shared" si="4"/>
        <v>sams/R2_68_2.sam</v>
      </c>
      <c r="G114" t="s">
        <v>10</v>
      </c>
      <c r="H114" t="str">
        <f t="shared" si="5"/>
        <v>tempA/R2_68_2.mixA.sam</v>
      </c>
      <c r="I114" t="s">
        <v>344</v>
      </c>
    </row>
    <row r="115" spans="2:9">
      <c r="B115" s="9" t="s">
        <v>101</v>
      </c>
      <c r="C115" t="s">
        <v>415</v>
      </c>
      <c r="D115" t="s">
        <v>343</v>
      </c>
      <c r="E115" s="27">
        <v>-64034</v>
      </c>
      <c r="F115" t="str">
        <f t="shared" si="4"/>
        <v>sams/R2_71_1.sam</v>
      </c>
      <c r="G115" t="s">
        <v>10</v>
      </c>
      <c r="H115" t="str">
        <f t="shared" si="5"/>
        <v>tempA/R2_71_1.mixA.sam</v>
      </c>
      <c r="I115" t="s">
        <v>344</v>
      </c>
    </row>
    <row r="116" spans="2:9">
      <c r="B116" s="9" t="s">
        <v>102</v>
      </c>
      <c r="C116" t="s">
        <v>415</v>
      </c>
      <c r="D116" t="s">
        <v>343</v>
      </c>
      <c r="E116" s="27">
        <v>-670909</v>
      </c>
      <c r="F116" t="str">
        <f t="shared" si="4"/>
        <v>sams/R2_71_2.sam</v>
      </c>
      <c r="G116" t="s">
        <v>10</v>
      </c>
      <c r="H116" t="str">
        <f t="shared" si="5"/>
        <v>tempA/R2_71_2.mixA.sam</v>
      </c>
      <c r="I116" t="s">
        <v>344</v>
      </c>
    </row>
    <row r="117" spans="2:9">
      <c r="B117" t="s">
        <v>107</v>
      </c>
      <c r="C117" t="s">
        <v>415</v>
      </c>
      <c r="D117" t="s">
        <v>343</v>
      </c>
      <c r="E117" s="27">
        <v>-53636</v>
      </c>
      <c r="F117" t="str">
        <f t="shared" si="4"/>
        <v>sams/R2_73_1.sam</v>
      </c>
      <c r="G117" t="s">
        <v>10</v>
      </c>
      <c r="H117" t="str">
        <f t="shared" si="5"/>
        <v>tempA/R2_73_1.mixA.sam</v>
      </c>
      <c r="I117" t="s">
        <v>344</v>
      </c>
    </row>
    <row r="118" spans="2:9">
      <c r="B118" s="9" t="s">
        <v>108</v>
      </c>
      <c r="C118" t="s">
        <v>415</v>
      </c>
      <c r="D118" t="s">
        <v>343</v>
      </c>
      <c r="E118" s="27">
        <v>-6274545</v>
      </c>
      <c r="F118" t="str">
        <f t="shared" si="4"/>
        <v>sams/R2_73_2.sam</v>
      </c>
      <c r="G118" t="s">
        <v>10</v>
      </c>
      <c r="H118" t="str">
        <f t="shared" si="5"/>
        <v>tempA/R2_73_2.mixA.sam</v>
      </c>
      <c r="I118" t="s">
        <v>344</v>
      </c>
    </row>
    <row r="119" spans="2:9">
      <c r="B119" s="9" t="s">
        <v>115</v>
      </c>
      <c r="C119" t="s">
        <v>415</v>
      </c>
      <c r="D119" t="s">
        <v>343</v>
      </c>
      <c r="E119" s="27">
        <v>-399107</v>
      </c>
      <c r="F119" t="str">
        <f t="shared" si="4"/>
        <v>sams/R2_116_1.sam</v>
      </c>
      <c r="G119" t="s">
        <v>10</v>
      </c>
      <c r="H119" t="str">
        <f t="shared" si="5"/>
        <v>tempA/R2_116_1.mixA.sam</v>
      </c>
      <c r="I119" t="s">
        <v>344</v>
      </c>
    </row>
    <row r="120" spans="2:9">
      <c r="B120" s="9" t="s">
        <v>116</v>
      </c>
      <c r="C120" t="s">
        <v>415</v>
      </c>
      <c r="D120" t="s">
        <v>343</v>
      </c>
      <c r="E120" s="27">
        <v>-761785</v>
      </c>
      <c r="F120" t="str">
        <f t="shared" si="4"/>
        <v>sams/R2_116_2.sam</v>
      </c>
      <c r="G120" t="s">
        <v>10</v>
      </c>
      <c r="H120" t="str">
        <f t="shared" si="5"/>
        <v>tempA/R2_116_2.mixA.sam</v>
      </c>
      <c r="I120" t="s">
        <v>344</v>
      </c>
    </row>
    <row r="121" spans="2:9">
      <c r="B121" s="9" t="s">
        <v>117</v>
      </c>
      <c r="C121" t="s">
        <v>415</v>
      </c>
      <c r="D121" t="s">
        <v>343</v>
      </c>
      <c r="E121" s="27">
        <v>-1369285</v>
      </c>
      <c r="F121" t="str">
        <f t="shared" si="4"/>
        <v>sams/R2_116_3.sam</v>
      </c>
      <c r="G121" t="s">
        <v>10</v>
      </c>
      <c r="H121" t="str">
        <f t="shared" si="5"/>
        <v>tempA/R2_116_3.mixA.sam</v>
      </c>
      <c r="I121" t="s">
        <v>344</v>
      </c>
    </row>
    <row r="122" spans="2:9">
      <c r="B122" s="9" t="s">
        <v>36</v>
      </c>
      <c r="C122" t="s">
        <v>415</v>
      </c>
      <c r="D122" t="s">
        <v>343</v>
      </c>
      <c r="E122" s="27">
        <v>-572678</v>
      </c>
      <c r="F122" t="str">
        <f t="shared" si="4"/>
        <v>sams/R2_14_1.sam</v>
      </c>
      <c r="G122" t="s">
        <v>10</v>
      </c>
      <c r="H122" t="str">
        <f t="shared" si="5"/>
        <v>tempA/R2_14_1.mixA.sam</v>
      </c>
      <c r="I122" t="s">
        <v>344</v>
      </c>
    </row>
    <row r="123" spans="2:9">
      <c r="B123" s="9" t="s">
        <v>37</v>
      </c>
      <c r="C123" t="s">
        <v>415</v>
      </c>
      <c r="D123" t="s">
        <v>343</v>
      </c>
      <c r="E123" s="27">
        <v>-638571</v>
      </c>
      <c r="F123" t="str">
        <f t="shared" si="4"/>
        <v>sams/R2_14_2.sam</v>
      </c>
      <c r="G123" t="s">
        <v>10</v>
      </c>
      <c r="H123" t="str">
        <f t="shared" si="5"/>
        <v>tempA/R2_14_2.mixA.sam</v>
      </c>
      <c r="I123" t="s">
        <v>344</v>
      </c>
    </row>
    <row r="124" spans="2:9">
      <c r="B124" s="9" t="s">
        <v>38</v>
      </c>
      <c r="C124" t="s">
        <v>415</v>
      </c>
      <c r="D124" t="s">
        <v>343</v>
      </c>
      <c r="E124" s="27">
        <v>-1995000</v>
      </c>
      <c r="F124" t="str">
        <f t="shared" si="4"/>
        <v>sams/R2_14_3.sam</v>
      </c>
      <c r="G124" t="s">
        <v>10</v>
      </c>
      <c r="H124" t="str">
        <f t="shared" si="5"/>
        <v>tempA/R2_14_3.mixA.sam</v>
      </c>
      <c r="I124" t="s">
        <v>344</v>
      </c>
    </row>
    <row r="125" spans="2:9">
      <c r="B125" s="9" t="s">
        <v>122</v>
      </c>
      <c r="C125" t="s">
        <v>415</v>
      </c>
      <c r="D125" t="s">
        <v>343</v>
      </c>
      <c r="E125" s="27">
        <v>-425357</v>
      </c>
      <c r="F125" t="str">
        <f t="shared" si="4"/>
        <v>sams/R2_151_1.sam</v>
      </c>
      <c r="G125" t="s">
        <v>10</v>
      </c>
      <c r="H125" t="str">
        <f t="shared" si="5"/>
        <v>tempA/R2_151_1.mixA.sam</v>
      </c>
      <c r="I125" t="s">
        <v>344</v>
      </c>
    </row>
    <row r="126" spans="2:9">
      <c r="B126" s="9" t="s">
        <v>123</v>
      </c>
      <c r="C126" t="s">
        <v>415</v>
      </c>
      <c r="D126" t="s">
        <v>343</v>
      </c>
      <c r="E126" s="27">
        <v>-1071428</v>
      </c>
      <c r="F126" t="str">
        <f t="shared" si="4"/>
        <v>sams/R2_151_2.sam</v>
      </c>
      <c r="G126" t="s">
        <v>10</v>
      </c>
      <c r="H126" t="str">
        <f t="shared" si="5"/>
        <v>tempA/R2_151_2.mixA.sam</v>
      </c>
      <c r="I126" t="s">
        <v>344</v>
      </c>
    </row>
    <row r="127" spans="2:9">
      <c r="B127" s="9" t="s">
        <v>124</v>
      </c>
      <c r="C127" t="s">
        <v>415</v>
      </c>
      <c r="D127" t="s">
        <v>343</v>
      </c>
      <c r="E127" s="27">
        <v>-1054285</v>
      </c>
      <c r="F127" t="str">
        <f t="shared" si="4"/>
        <v>sams/R2_151_3.sam</v>
      </c>
      <c r="G127" t="s">
        <v>10</v>
      </c>
      <c r="H127" t="str">
        <f t="shared" si="5"/>
        <v>tempA/R2_151_3.mixA.sam</v>
      </c>
      <c r="I127" t="s">
        <v>344</v>
      </c>
    </row>
    <row r="128" spans="2:9">
      <c r="B128" s="9" t="s">
        <v>127</v>
      </c>
      <c r="C128" t="s">
        <v>415</v>
      </c>
      <c r="D128" t="s">
        <v>343</v>
      </c>
      <c r="E128" s="27">
        <v>-711428</v>
      </c>
      <c r="F128" t="str">
        <f t="shared" si="4"/>
        <v>sams/R2_153_1.sam</v>
      </c>
      <c r="G128" t="s">
        <v>10</v>
      </c>
      <c r="H128" t="str">
        <f t="shared" si="5"/>
        <v>tempA/R2_153_1.mixA.sam</v>
      </c>
      <c r="I128" t="s">
        <v>344</v>
      </c>
    </row>
    <row r="129" spans="2:9">
      <c r="B129" s="9" t="s">
        <v>128</v>
      </c>
      <c r="C129" t="s">
        <v>415</v>
      </c>
      <c r="D129" t="s">
        <v>343</v>
      </c>
      <c r="E129" s="27">
        <v>-1975714</v>
      </c>
      <c r="F129" t="str">
        <f t="shared" si="4"/>
        <v>sams/R2_153_2.sam</v>
      </c>
      <c r="G129" t="s">
        <v>10</v>
      </c>
      <c r="H129" t="str">
        <f t="shared" si="5"/>
        <v>tempA/R2_153_2.mixA.sam</v>
      </c>
      <c r="I129" t="s">
        <v>344</v>
      </c>
    </row>
    <row r="130" spans="2:9">
      <c r="B130" s="9" t="s">
        <v>129</v>
      </c>
      <c r="C130" t="s">
        <v>415</v>
      </c>
      <c r="D130" t="s">
        <v>343</v>
      </c>
      <c r="E130" s="27">
        <v>-7225714</v>
      </c>
      <c r="F130" t="str">
        <f t="shared" si="4"/>
        <v>sams/R2_153_3.sam</v>
      </c>
      <c r="G130" t="s">
        <v>10</v>
      </c>
      <c r="H130" t="str">
        <f t="shared" si="5"/>
        <v>tempA/R2_153_3.mixA.sam</v>
      </c>
      <c r="I130" t="s">
        <v>344</v>
      </c>
    </row>
    <row r="131" spans="2:9">
      <c r="B131" s="9" t="s">
        <v>51</v>
      </c>
      <c r="C131" t="s">
        <v>415</v>
      </c>
      <c r="D131" t="s">
        <v>343</v>
      </c>
      <c r="E131" s="27">
        <v>-1068214</v>
      </c>
      <c r="F131" t="str">
        <f t="shared" si="4"/>
        <v>sams/R2_28_1.sam</v>
      </c>
      <c r="G131" t="s">
        <v>10</v>
      </c>
      <c r="H131" t="str">
        <f t="shared" ref="H131:H166" si="6">"tempA/"&amp;B131&amp;".mixA.sam"</f>
        <v>tempA/R2_28_1.mixA.sam</v>
      </c>
      <c r="I131" t="s">
        <v>344</v>
      </c>
    </row>
    <row r="132" spans="2:9">
      <c r="B132" t="s">
        <v>52</v>
      </c>
      <c r="C132" t="s">
        <v>415</v>
      </c>
      <c r="D132" t="s">
        <v>343</v>
      </c>
      <c r="E132" s="27">
        <v>-5457857</v>
      </c>
      <c r="F132" t="str">
        <f t="shared" ref="F132:F166" si="7">"sams/"&amp;B132&amp;".sam"</f>
        <v>sams/R2_28_2.sam</v>
      </c>
      <c r="G132" t="s">
        <v>10</v>
      </c>
      <c r="H132" t="str">
        <f t="shared" si="6"/>
        <v>tempA/R2_28_2.mixA.sam</v>
      </c>
      <c r="I132" t="s">
        <v>344</v>
      </c>
    </row>
    <row r="133" spans="2:9">
      <c r="B133" t="s">
        <v>53</v>
      </c>
      <c r="C133" t="s">
        <v>415</v>
      </c>
      <c r="D133" t="s">
        <v>343</v>
      </c>
      <c r="E133" s="27">
        <v>-2597142</v>
      </c>
      <c r="F133" t="str">
        <f t="shared" si="7"/>
        <v>sams/R2_28_3.sam</v>
      </c>
      <c r="G133" t="s">
        <v>10</v>
      </c>
      <c r="H133" t="str">
        <f t="shared" si="6"/>
        <v>tempA/R2_28_3.mixA.sam</v>
      </c>
      <c r="I133" t="s">
        <v>344</v>
      </c>
    </row>
    <row r="134" spans="2:9">
      <c r="B134" t="s">
        <v>54</v>
      </c>
      <c r="C134" t="s">
        <v>415</v>
      </c>
      <c r="D134" t="s">
        <v>343</v>
      </c>
      <c r="E134" s="27">
        <v>-930000</v>
      </c>
      <c r="F134" t="str">
        <f t="shared" si="7"/>
        <v>sams/R2_32_1.sam</v>
      </c>
      <c r="G134" t="s">
        <v>10</v>
      </c>
      <c r="H134" t="str">
        <f t="shared" si="6"/>
        <v>tempA/R2_32_1.mixA.sam</v>
      </c>
      <c r="I134" t="s">
        <v>344</v>
      </c>
    </row>
    <row r="135" spans="2:9">
      <c r="B135" t="s">
        <v>55</v>
      </c>
      <c r="C135" t="s">
        <v>415</v>
      </c>
      <c r="D135" t="s">
        <v>343</v>
      </c>
      <c r="E135" s="27">
        <v>-2646428</v>
      </c>
      <c r="F135" t="str">
        <f t="shared" si="7"/>
        <v>sams/R2_32_2.sam</v>
      </c>
      <c r="G135" t="s">
        <v>10</v>
      </c>
      <c r="H135" t="str">
        <f t="shared" si="6"/>
        <v>tempA/R2_32_2.mixA.sam</v>
      </c>
      <c r="I135" t="s">
        <v>344</v>
      </c>
    </row>
    <row r="136" spans="2:9">
      <c r="B136" t="s">
        <v>56</v>
      </c>
      <c r="C136" t="s">
        <v>415</v>
      </c>
      <c r="D136" t="s">
        <v>343</v>
      </c>
      <c r="E136" s="27">
        <v>-4920000</v>
      </c>
      <c r="F136" t="str">
        <f t="shared" si="7"/>
        <v>sams/R2_32_3.sam</v>
      </c>
      <c r="G136" t="s">
        <v>10</v>
      </c>
      <c r="H136" t="str">
        <f t="shared" si="6"/>
        <v>tempA/R2_32_3.mixA.sam</v>
      </c>
      <c r="I136" t="s">
        <v>344</v>
      </c>
    </row>
    <row r="137" spans="2:9">
      <c r="B137" t="s">
        <v>58</v>
      </c>
      <c r="C137" t="s">
        <v>415</v>
      </c>
      <c r="D137" t="s">
        <v>343</v>
      </c>
      <c r="E137" s="27">
        <v>-2449285</v>
      </c>
      <c r="F137" t="str">
        <f t="shared" si="7"/>
        <v>sams/R2_37_1.sam</v>
      </c>
      <c r="G137" t="s">
        <v>10</v>
      </c>
      <c r="H137" t="str">
        <f t="shared" si="6"/>
        <v>tempA/R2_37_1.mixA.sam</v>
      </c>
      <c r="I137" t="s">
        <v>344</v>
      </c>
    </row>
    <row r="138" spans="2:9">
      <c r="B138" t="s">
        <v>59</v>
      </c>
      <c r="C138" t="s">
        <v>415</v>
      </c>
      <c r="D138" t="s">
        <v>343</v>
      </c>
      <c r="E138" s="27">
        <v>-9372857</v>
      </c>
      <c r="F138" t="str">
        <f t="shared" si="7"/>
        <v>sams/R2_37_2.sam</v>
      </c>
      <c r="G138" t="s">
        <v>10</v>
      </c>
      <c r="H138" t="str">
        <f t="shared" si="6"/>
        <v>tempA/R2_37_2.mixA.sam</v>
      </c>
      <c r="I138" t="s">
        <v>344</v>
      </c>
    </row>
    <row r="139" spans="2:9">
      <c r="B139" t="s">
        <v>60</v>
      </c>
      <c r="C139" t="s">
        <v>415</v>
      </c>
      <c r="D139" t="s">
        <v>343</v>
      </c>
      <c r="E139" s="27">
        <v>-9282857</v>
      </c>
      <c r="F139" t="str">
        <f t="shared" si="7"/>
        <v>sams/R2_37_3.sam</v>
      </c>
      <c r="G139" t="s">
        <v>10</v>
      </c>
      <c r="H139" t="str">
        <f t="shared" si="6"/>
        <v>tempA/R2_37_3.mixA.sam</v>
      </c>
      <c r="I139" t="s">
        <v>344</v>
      </c>
    </row>
    <row r="140" spans="2:9">
      <c r="B140" t="s">
        <v>67</v>
      </c>
      <c r="C140" t="s">
        <v>415</v>
      </c>
      <c r="D140" t="s">
        <v>343</v>
      </c>
      <c r="E140" s="27">
        <v>-2929285</v>
      </c>
      <c r="F140" t="str">
        <f t="shared" si="7"/>
        <v>sams/R2_42_1.sam</v>
      </c>
      <c r="G140" t="s">
        <v>10</v>
      </c>
      <c r="H140" t="str">
        <f t="shared" si="6"/>
        <v>tempA/R2_42_1.mixA.sam</v>
      </c>
      <c r="I140" t="s">
        <v>344</v>
      </c>
    </row>
    <row r="141" spans="2:9">
      <c r="B141" t="s">
        <v>68</v>
      </c>
      <c r="C141" t="s">
        <v>415</v>
      </c>
      <c r="D141" t="s">
        <v>343</v>
      </c>
      <c r="E141" s="27">
        <v>-2807142</v>
      </c>
      <c r="F141" t="str">
        <f t="shared" si="7"/>
        <v>sams/R2_42_2.sam</v>
      </c>
      <c r="G141" t="s">
        <v>10</v>
      </c>
      <c r="H141" t="str">
        <f t="shared" si="6"/>
        <v>tempA/R2_42_2.mixA.sam</v>
      </c>
      <c r="I141" t="s">
        <v>344</v>
      </c>
    </row>
    <row r="142" spans="2:9">
      <c r="B142" t="s">
        <v>69</v>
      </c>
      <c r="C142" t="s">
        <v>415</v>
      </c>
      <c r="D142" t="s">
        <v>343</v>
      </c>
      <c r="E142" s="27">
        <v>-4782857</v>
      </c>
      <c r="F142" t="str">
        <f t="shared" si="7"/>
        <v>sams/R2_42_3.sam</v>
      </c>
      <c r="G142" t="s">
        <v>10</v>
      </c>
      <c r="H142" t="str">
        <f t="shared" si="6"/>
        <v>tempA/R2_42_3.mixA.sam</v>
      </c>
      <c r="I142" t="s">
        <v>344</v>
      </c>
    </row>
    <row r="143" spans="2:9">
      <c r="B143" t="s">
        <v>74</v>
      </c>
      <c r="C143" t="s">
        <v>415</v>
      </c>
      <c r="D143" t="s">
        <v>343</v>
      </c>
      <c r="E143" s="27">
        <v>-4116428</v>
      </c>
      <c r="F143" t="str">
        <f t="shared" si="7"/>
        <v>sams/R2_46_1.sam</v>
      </c>
      <c r="G143" t="s">
        <v>10</v>
      </c>
      <c r="H143" t="str">
        <f t="shared" si="6"/>
        <v>tempA/R2_46_1.mixA.sam</v>
      </c>
      <c r="I143" t="s">
        <v>344</v>
      </c>
    </row>
    <row r="144" spans="2:9">
      <c r="B144" t="s">
        <v>75</v>
      </c>
      <c r="C144" t="s">
        <v>415</v>
      </c>
      <c r="D144" t="s">
        <v>343</v>
      </c>
      <c r="E144" s="27">
        <v>-1722857</v>
      </c>
      <c r="F144" t="str">
        <f t="shared" si="7"/>
        <v>sams/R2_46_2.sam</v>
      </c>
      <c r="G144" t="s">
        <v>10</v>
      </c>
      <c r="H144" t="str">
        <f t="shared" si="6"/>
        <v>tempA/R2_46_2.mixA.sam</v>
      </c>
      <c r="I144" t="s">
        <v>344</v>
      </c>
    </row>
    <row r="145" spans="2:9">
      <c r="B145" t="s">
        <v>76</v>
      </c>
      <c r="C145" t="s">
        <v>415</v>
      </c>
      <c r="D145" t="s">
        <v>343</v>
      </c>
      <c r="E145" s="27">
        <v>-8597142</v>
      </c>
      <c r="F145" t="str">
        <f t="shared" si="7"/>
        <v>sams/R2_46_3.sam</v>
      </c>
      <c r="G145" t="s">
        <v>10</v>
      </c>
      <c r="H145" t="str">
        <f t="shared" si="6"/>
        <v>tempA/R2_46_3.mixA.sam</v>
      </c>
      <c r="I145" t="s">
        <v>344</v>
      </c>
    </row>
    <row r="146" spans="2:9">
      <c r="B146" t="s">
        <v>79</v>
      </c>
      <c r="C146" t="s">
        <v>415</v>
      </c>
      <c r="D146" t="s">
        <v>343</v>
      </c>
      <c r="E146" s="27">
        <v>-8211428</v>
      </c>
      <c r="F146" t="str">
        <f t="shared" si="7"/>
        <v>sams/R2_53_1.sam</v>
      </c>
      <c r="G146" t="s">
        <v>10</v>
      </c>
      <c r="H146" t="str">
        <f t="shared" si="6"/>
        <v>tempA/R2_53_1.mixA.sam</v>
      </c>
      <c r="I146" t="s">
        <v>344</v>
      </c>
    </row>
    <row r="147" spans="2:9">
      <c r="B147" t="s">
        <v>80</v>
      </c>
      <c r="C147" t="s">
        <v>415</v>
      </c>
      <c r="D147" t="s">
        <v>343</v>
      </c>
      <c r="E147" s="27">
        <v>-17048571</v>
      </c>
      <c r="F147" t="str">
        <f t="shared" si="7"/>
        <v>sams/R2_53_2.sam</v>
      </c>
      <c r="G147" t="s">
        <v>10</v>
      </c>
      <c r="H147" t="str">
        <f t="shared" si="6"/>
        <v>tempA/R2_53_2.mixA.sam</v>
      </c>
      <c r="I147" t="s">
        <v>344</v>
      </c>
    </row>
    <row r="148" spans="2:9">
      <c r="B148" t="s">
        <v>81</v>
      </c>
      <c r="C148" t="s">
        <v>415</v>
      </c>
      <c r="D148" t="s">
        <v>343</v>
      </c>
      <c r="E148" s="27">
        <v>-28697142</v>
      </c>
      <c r="F148" t="str">
        <f t="shared" si="7"/>
        <v>sams/R2_53_3.sam</v>
      </c>
      <c r="G148" t="s">
        <v>10</v>
      </c>
      <c r="H148" t="str">
        <f t="shared" si="6"/>
        <v>tempA/R2_53_3.mixA.sam</v>
      </c>
      <c r="I148" t="s">
        <v>344</v>
      </c>
    </row>
    <row r="149" spans="2:9">
      <c r="B149" t="s">
        <v>88</v>
      </c>
      <c r="C149" t="s">
        <v>415</v>
      </c>
      <c r="D149" t="s">
        <v>343</v>
      </c>
      <c r="E149" s="27">
        <v>-11250000</v>
      </c>
      <c r="F149" t="str">
        <f t="shared" si="7"/>
        <v>sams/R2_59_1.sam</v>
      </c>
      <c r="G149" t="s">
        <v>10</v>
      </c>
      <c r="H149" t="str">
        <f t="shared" si="6"/>
        <v>tempA/R2_59_1.mixA.sam</v>
      </c>
      <c r="I149" t="s">
        <v>344</v>
      </c>
    </row>
    <row r="150" spans="2:9">
      <c r="B150" t="s">
        <v>89</v>
      </c>
      <c r="C150" t="s">
        <v>415</v>
      </c>
      <c r="D150" t="s">
        <v>343</v>
      </c>
      <c r="E150" s="27">
        <v>-21291428</v>
      </c>
      <c r="F150" t="str">
        <f t="shared" si="7"/>
        <v>sams/R2_59_2.sam</v>
      </c>
      <c r="G150" t="s">
        <v>10</v>
      </c>
      <c r="H150" t="str">
        <f t="shared" si="6"/>
        <v>tempA/R2_59_2.mixA.sam</v>
      </c>
      <c r="I150" t="s">
        <v>344</v>
      </c>
    </row>
    <row r="151" spans="2:9">
      <c r="B151" t="s">
        <v>90</v>
      </c>
      <c r="C151" t="s">
        <v>415</v>
      </c>
      <c r="D151" t="s">
        <v>343</v>
      </c>
      <c r="E151" s="27">
        <v>-18565714</v>
      </c>
      <c r="F151" t="str">
        <f t="shared" si="7"/>
        <v>sams/R2_59_3.sam</v>
      </c>
      <c r="G151" t="s">
        <v>10</v>
      </c>
      <c r="H151" t="str">
        <f t="shared" si="6"/>
        <v>tempA/R2_59_3.mixA.sam</v>
      </c>
      <c r="I151" t="s">
        <v>344</v>
      </c>
    </row>
    <row r="152" spans="2:9">
      <c r="B152" t="s">
        <v>109</v>
      </c>
      <c r="C152" t="s">
        <v>415</v>
      </c>
      <c r="D152" t="s">
        <v>343</v>
      </c>
      <c r="E152" s="27">
        <v>-3891428</v>
      </c>
      <c r="F152" t="str">
        <f t="shared" si="7"/>
        <v>sams/R2_76_1.sam</v>
      </c>
      <c r="G152" t="s">
        <v>10</v>
      </c>
      <c r="H152" t="str">
        <f t="shared" si="6"/>
        <v>tempA/R2_76_1.mixA.sam</v>
      </c>
      <c r="I152" t="s">
        <v>344</v>
      </c>
    </row>
    <row r="153" spans="2:9">
      <c r="B153" t="s">
        <v>110</v>
      </c>
      <c r="C153" t="s">
        <v>415</v>
      </c>
      <c r="D153" t="s">
        <v>343</v>
      </c>
      <c r="E153" s="27">
        <v>-8828571</v>
      </c>
      <c r="F153" t="str">
        <f t="shared" si="7"/>
        <v>sams/R2_76_2.sam</v>
      </c>
      <c r="G153" t="s">
        <v>10</v>
      </c>
      <c r="H153" t="str">
        <f t="shared" si="6"/>
        <v>tempA/R2_76_2.mixA.sam</v>
      </c>
      <c r="I153" t="s">
        <v>344</v>
      </c>
    </row>
    <row r="154" spans="2:9">
      <c r="B154" t="s">
        <v>111</v>
      </c>
      <c r="C154" t="s">
        <v>415</v>
      </c>
      <c r="D154" t="s">
        <v>343</v>
      </c>
      <c r="E154" s="27">
        <v>-14091428</v>
      </c>
      <c r="F154" t="str">
        <f t="shared" si="7"/>
        <v>sams/R2_76_3.sam</v>
      </c>
      <c r="G154" t="s">
        <v>10</v>
      </c>
      <c r="H154" t="str">
        <f t="shared" si="6"/>
        <v>tempA/R2_76_3.mixA.sam</v>
      </c>
      <c r="I154" t="s">
        <v>344</v>
      </c>
    </row>
    <row r="155" spans="2:9">
      <c r="B155" t="s">
        <v>61</v>
      </c>
      <c r="C155" t="s">
        <v>415</v>
      </c>
      <c r="D155" t="s">
        <v>343</v>
      </c>
      <c r="E155" s="27">
        <v>-3316000</v>
      </c>
      <c r="F155" t="str">
        <f t="shared" si="7"/>
        <v>sams/R2_38_1.sam</v>
      </c>
      <c r="G155" t="s">
        <v>10</v>
      </c>
      <c r="H155" t="str">
        <f t="shared" si="6"/>
        <v>tempA/R2_38_1.mixA.sam</v>
      </c>
      <c r="I155" t="s">
        <v>344</v>
      </c>
    </row>
    <row r="156" spans="2:9">
      <c r="B156" t="s">
        <v>62</v>
      </c>
      <c r="C156" t="s">
        <v>415</v>
      </c>
      <c r="D156" t="s">
        <v>343</v>
      </c>
      <c r="E156" s="27">
        <v>-6080000</v>
      </c>
      <c r="F156" t="str">
        <f t="shared" si="7"/>
        <v>sams/R2_38_2.sam</v>
      </c>
      <c r="G156" t="s">
        <v>10</v>
      </c>
      <c r="H156" t="str">
        <f t="shared" si="6"/>
        <v>tempA/R2_38_2.mixA.sam</v>
      </c>
      <c r="I156" t="s">
        <v>344</v>
      </c>
    </row>
    <row r="157" spans="2:9">
      <c r="B157" t="s">
        <v>63</v>
      </c>
      <c r="C157" t="s">
        <v>415</v>
      </c>
      <c r="D157" t="s">
        <v>343</v>
      </c>
      <c r="E157" s="27">
        <v>-13952000</v>
      </c>
      <c r="F157" t="str">
        <f t="shared" si="7"/>
        <v>sams/R2_38_3.sam</v>
      </c>
      <c r="G157" t="s">
        <v>10</v>
      </c>
      <c r="H157" t="str">
        <f t="shared" si="6"/>
        <v>tempA/R2_38_3.mixA.sam</v>
      </c>
      <c r="I157" t="s">
        <v>344</v>
      </c>
    </row>
    <row r="158" spans="2:9">
      <c r="B158" t="s">
        <v>64</v>
      </c>
      <c r="C158" t="s">
        <v>415</v>
      </c>
      <c r="D158" t="s">
        <v>343</v>
      </c>
      <c r="E158" s="27">
        <v>-18336000</v>
      </c>
      <c r="F158" t="str">
        <f t="shared" si="7"/>
        <v>sams/R2_38_4.sam</v>
      </c>
      <c r="G158" t="s">
        <v>10</v>
      </c>
      <c r="H158" t="str">
        <f t="shared" si="6"/>
        <v>tempA/R2_38_4.mixA.sam</v>
      </c>
      <c r="I158" t="s">
        <v>344</v>
      </c>
    </row>
    <row r="159" spans="2:9">
      <c r="B159" t="s">
        <v>70</v>
      </c>
      <c r="C159" t="s">
        <v>415</v>
      </c>
      <c r="D159" t="s">
        <v>343</v>
      </c>
      <c r="E159" s="27">
        <v>-5516000</v>
      </c>
      <c r="F159" t="str">
        <f t="shared" si="7"/>
        <v>sams/R2_45_1.sam</v>
      </c>
      <c r="G159" t="s">
        <v>10</v>
      </c>
      <c r="H159" t="str">
        <f t="shared" si="6"/>
        <v>tempA/R2_45_1.mixA.sam</v>
      </c>
      <c r="I159" t="s">
        <v>344</v>
      </c>
    </row>
    <row r="160" spans="2:9">
      <c r="B160" t="s">
        <v>71</v>
      </c>
      <c r="C160" t="s">
        <v>415</v>
      </c>
      <c r="D160" t="s">
        <v>343</v>
      </c>
      <c r="E160" s="27">
        <v>-14896000</v>
      </c>
      <c r="F160" t="str">
        <f t="shared" si="7"/>
        <v>sams/R2_45_2.sam</v>
      </c>
      <c r="G160" t="s">
        <v>10</v>
      </c>
      <c r="H160" t="str">
        <f t="shared" si="6"/>
        <v>tempA/R2_45_2.mixA.sam</v>
      </c>
      <c r="I160" t="s">
        <v>344</v>
      </c>
    </row>
    <row r="161" spans="2:9">
      <c r="B161" t="s">
        <v>72</v>
      </c>
      <c r="C161" t="s">
        <v>415</v>
      </c>
      <c r="D161" t="s">
        <v>343</v>
      </c>
      <c r="E161" s="27">
        <v>-31408000</v>
      </c>
      <c r="F161" t="str">
        <f t="shared" si="7"/>
        <v>sams/R2_45_3.sam</v>
      </c>
      <c r="G161" t="s">
        <v>10</v>
      </c>
      <c r="H161" t="str">
        <f t="shared" si="6"/>
        <v>tempA/R2_45_3.mixA.sam</v>
      </c>
      <c r="I161" t="s">
        <v>344</v>
      </c>
    </row>
    <row r="162" spans="2:9">
      <c r="B162" t="s">
        <v>73</v>
      </c>
      <c r="C162" t="s">
        <v>415</v>
      </c>
      <c r="D162" t="s">
        <v>343</v>
      </c>
      <c r="E162" s="27">
        <v>-54944000</v>
      </c>
      <c r="F162" t="str">
        <f t="shared" si="7"/>
        <v>sams/R2_45_4.sam</v>
      </c>
      <c r="G162" t="s">
        <v>10</v>
      </c>
      <c r="H162" t="str">
        <f t="shared" si="6"/>
        <v>tempA/R2_45_4.mixA.sam</v>
      </c>
      <c r="I162" t="s">
        <v>344</v>
      </c>
    </row>
    <row r="163" spans="2:9">
      <c r="B163" t="s">
        <v>103</v>
      </c>
      <c r="C163" t="s">
        <v>415</v>
      </c>
      <c r="D163" t="s">
        <v>343</v>
      </c>
      <c r="E163" s="27">
        <v>-6556000</v>
      </c>
      <c r="F163" t="str">
        <f t="shared" si="7"/>
        <v>sams/R2_72_1.sam</v>
      </c>
      <c r="G163" t="s">
        <v>10</v>
      </c>
      <c r="H163" t="str">
        <f t="shared" si="6"/>
        <v>tempA/R2_72_1.mixA.sam</v>
      </c>
      <c r="I163" t="s">
        <v>344</v>
      </c>
    </row>
    <row r="164" spans="2:9">
      <c r="B164" t="s">
        <v>104</v>
      </c>
      <c r="C164" t="s">
        <v>415</v>
      </c>
      <c r="D164" t="s">
        <v>343</v>
      </c>
      <c r="E164" s="27">
        <v>-14336000</v>
      </c>
      <c r="F164" t="str">
        <f t="shared" si="7"/>
        <v>sams/R2_72_2.sam</v>
      </c>
      <c r="G164" t="s">
        <v>10</v>
      </c>
      <c r="H164" t="str">
        <f t="shared" si="6"/>
        <v>tempA/R2_72_2.mixA.sam</v>
      </c>
      <c r="I164" t="s">
        <v>344</v>
      </c>
    </row>
    <row r="165" spans="2:9">
      <c r="B165" t="s">
        <v>105</v>
      </c>
      <c r="C165" t="s">
        <v>415</v>
      </c>
      <c r="D165" t="s">
        <v>343</v>
      </c>
      <c r="E165" s="27">
        <v>-29792000</v>
      </c>
      <c r="F165" t="str">
        <f t="shared" si="7"/>
        <v>sams/R2_72_3.sam</v>
      </c>
      <c r="G165" t="s">
        <v>10</v>
      </c>
      <c r="H165" t="str">
        <f t="shared" si="6"/>
        <v>tempA/R2_72_3.mixA.sam</v>
      </c>
      <c r="I165" t="s">
        <v>344</v>
      </c>
    </row>
    <row r="166" spans="2:9">
      <c r="B166" t="s">
        <v>106</v>
      </c>
      <c r="C166" t="s">
        <v>415</v>
      </c>
      <c r="D166" t="s">
        <v>343</v>
      </c>
      <c r="E166" s="27">
        <v>-46144000</v>
      </c>
      <c r="F166" t="str">
        <f t="shared" si="7"/>
        <v>sams/R2_72_4.sam</v>
      </c>
      <c r="G166" t="s">
        <v>10</v>
      </c>
      <c r="H166" t="str">
        <f t="shared" si="6"/>
        <v>tempA/R2_72_4.mixA.sam</v>
      </c>
      <c r="I166" t="s">
        <v>344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6"/>
  <sheetViews>
    <sheetView topLeftCell="A25" workbookViewId="0">
      <selection activeCell="C49" sqref="C49"/>
    </sheetView>
  </sheetViews>
  <sheetFormatPr baseColWidth="10" defaultRowHeight="15" x14ac:dyDescent="0"/>
  <cols>
    <col min="3" max="3" width="36.5" bestFit="1" customWidth="1"/>
    <col min="4" max="4" width="16.33203125" bestFit="1" customWidth="1"/>
    <col min="5" max="5" width="10.83203125" style="25"/>
    <col min="6" max="6" width="23.6640625" bestFit="1" customWidth="1"/>
    <col min="11" max="11" width="16.33203125" bestFit="1" customWidth="1"/>
  </cols>
  <sheetData>
    <row r="2" spans="2:20">
      <c r="B2" t="s">
        <v>241</v>
      </c>
    </row>
    <row r="3" spans="2:20">
      <c r="B3" t="s">
        <v>345</v>
      </c>
      <c r="D3" t="s">
        <v>9</v>
      </c>
      <c r="E3" s="26">
        <v>-13</v>
      </c>
      <c r="F3" t="str">
        <f>"sams/"&amp;B3&amp;".sam"</f>
        <v>sams/R1_11_1.sam</v>
      </c>
      <c r="G3" t="s">
        <v>10</v>
      </c>
      <c r="H3" t="str">
        <f t="shared" ref="H3:H34" si="0">"tempB/"&amp;B3&amp;".mixB.sam"</f>
        <v>tempB/R1_11_1.mixB.sam</v>
      </c>
      <c r="K3">
        <v>-13</v>
      </c>
      <c r="L3" s="1" t="str">
        <f>IF(K3=E3, "yes", "no")</f>
        <v>yes</v>
      </c>
      <c r="T3" s="1"/>
    </row>
    <row r="4" spans="2:20">
      <c r="B4" t="s">
        <v>346</v>
      </c>
      <c r="D4" t="s">
        <v>9</v>
      </c>
      <c r="E4" s="27">
        <v>-7</v>
      </c>
      <c r="F4" t="str">
        <f t="shared" ref="F4:F67" si="1">"sams/"&amp;B4&amp;".sam"</f>
        <v>sams/R1_11_2.sam</v>
      </c>
      <c r="G4" t="s">
        <v>10</v>
      </c>
      <c r="H4" t="str">
        <f t="shared" si="0"/>
        <v>tempB/R1_11_2.mixB.sam</v>
      </c>
      <c r="K4">
        <v>-7</v>
      </c>
      <c r="L4" s="1" t="str">
        <f t="shared" ref="L4:L67" si="2">IF(K4=E4, "yes", "no")</f>
        <v>yes</v>
      </c>
    </row>
    <row r="5" spans="2:20">
      <c r="B5" t="s">
        <v>347</v>
      </c>
      <c r="D5" t="s">
        <v>9</v>
      </c>
      <c r="E5" s="27">
        <v>-37</v>
      </c>
      <c r="F5" t="str">
        <f t="shared" si="1"/>
        <v>sams/R1_13_1.sam</v>
      </c>
      <c r="G5" t="s">
        <v>10</v>
      </c>
      <c r="H5" t="str">
        <f t="shared" si="0"/>
        <v>tempB/R1_13_1.mixB.sam</v>
      </c>
      <c r="K5">
        <v>-37</v>
      </c>
      <c r="L5" s="1" t="str">
        <f t="shared" si="2"/>
        <v>yes</v>
      </c>
    </row>
    <row r="6" spans="2:20">
      <c r="B6" t="s">
        <v>348</v>
      </c>
      <c r="D6" t="s">
        <v>9</v>
      </c>
      <c r="E6" s="27">
        <v>-6</v>
      </c>
      <c r="F6" t="str">
        <f t="shared" si="1"/>
        <v>sams/R1_13_2.sam</v>
      </c>
      <c r="G6" t="s">
        <v>10</v>
      </c>
      <c r="H6" t="str">
        <f t="shared" si="0"/>
        <v>tempB/R1_13_2.mixB.sam</v>
      </c>
      <c r="K6">
        <v>-6</v>
      </c>
      <c r="L6" s="1" t="str">
        <f t="shared" si="2"/>
        <v>yes</v>
      </c>
    </row>
    <row r="7" spans="2:20">
      <c r="B7" t="s">
        <v>349</v>
      </c>
      <c r="D7" t="s">
        <v>9</v>
      </c>
      <c r="E7" s="27">
        <v>-27</v>
      </c>
      <c r="F7" t="str">
        <f t="shared" si="1"/>
        <v>sams/R1_101_1.sam</v>
      </c>
      <c r="G7" t="s">
        <v>10</v>
      </c>
      <c r="H7" t="str">
        <f t="shared" si="0"/>
        <v>tempB/R1_101_1.mixB.sam</v>
      </c>
      <c r="K7">
        <v>-27</v>
      </c>
      <c r="L7" s="1" t="str">
        <f t="shared" si="2"/>
        <v>yes</v>
      </c>
    </row>
    <row r="8" spans="2:20">
      <c r="B8" t="s">
        <v>350</v>
      </c>
      <c r="D8" t="s">
        <v>9</v>
      </c>
      <c r="E8" s="27">
        <v>-8</v>
      </c>
      <c r="F8" t="str">
        <f t="shared" si="1"/>
        <v>sams/R1_101_2.sam</v>
      </c>
      <c r="G8" t="s">
        <v>10</v>
      </c>
      <c r="H8" t="str">
        <f t="shared" si="0"/>
        <v>tempB/R1_101_2.mixB.sam</v>
      </c>
      <c r="K8">
        <v>-8</v>
      </c>
      <c r="L8" s="1" t="str">
        <f t="shared" si="2"/>
        <v>yes</v>
      </c>
    </row>
    <row r="9" spans="2:20">
      <c r="B9" t="s">
        <v>351</v>
      </c>
      <c r="D9" t="s">
        <v>9</v>
      </c>
      <c r="E9" s="27">
        <v>-90</v>
      </c>
      <c r="F9" t="str">
        <f t="shared" si="1"/>
        <v>sams/R1_33_1.sam</v>
      </c>
      <c r="G9" t="s">
        <v>10</v>
      </c>
      <c r="H9" t="str">
        <f t="shared" si="0"/>
        <v>tempB/R1_33_1.mixB.sam</v>
      </c>
      <c r="K9">
        <v>-90</v>
      </c>
      <c r="L9" s="1" t="str">
        <f t="shared" si="2"/>
        <v>yes</v>
      </c>
    </row>
    <row r="10" spans="2:20">
      <c r="B10" t="s">
        <v>352</v>
      </c>
      <c r="D10" t="s">
        <v>9</v>
      </c>
      <c r="E10" s="27">
        <v>-19</v>
      </c>
      <c r="F10" t="str">
        <f t="shared" si="1"/>
        <v>sams/R1_33_2.sam</v>
      </c>
      <c r="G10" t="s">
        <v>10</v>
      </c>
      <c r="H10" t="str">
        <f t="shared" si="0"/>
        <v>tempB/R1_33_2.mixB.sam</v>
      </c>
      <c r="K10">
        <v>-19</v>
      </c>
      <c r="L10" s="1" t="str">
        <f t="shared" si="2"/>
        <v>yes</v>
      </c>
    </row>
    <row r="11" spans="2:20">
      <c r="B11" t="s">
        <v>353</v>
      </c>
      <c r="D11" t="s">
        <v>9</v>
      </c>
      <c r="E11" s="27">
        <v>-37</v>
      </c>
      <c r="F11" t="str">
        <f t="shared" si="1"/>
        <v>sams/R1_42_1.sam</v>
      </c>
      <c r="G11" t="s">
        <v>10</v>
      </c>
      <c r="H11" t="str">
        <f t="shared" si="0"/>
        <v>tempB/R1_42_1.mixB.sam</v>
      </c>
      <c r="K11">
        <v>-37</v>
      </c>
      <c r="L11" s="1" t="str">
        <f t="shared" si="2"/>
        <v>yes</v>
      </c>
    </row>
    <row r="12" spans="2:20">
      <c r="B12" t="s">
        <v>354</v>
      </c>
      <c r="D12" t="s">
        <v>9</v>
      </c>
      <c r="E12" s="27">
        <v>-11</v>
      </c>
      <c r="F12" t="str">
        <f t="shared" si="1"/>
        <v>sams/R1_42_2.sam</v>
      </c>
      <c r="G12" t="s">
        <v>10</v>
      </c>
      <c r="H12" t="str">
        <f t="shared" si="0"/>
        <v>tempB/R1_42_2.mixB.sam</v>
      </c>
      <c r="K12">
        <v>-11</v>
      </c>
      <c r="L12" s="1" t="str">
        <f t="shared" si="2"/>
        <v>yes</v>
      </c>
    </row>
    <row r="13" spans="2:20">
      <c r="B13" s="9" t="s">
        <v>355</v>
      </c>
      <c r="D13" t="s">
        <v>9</v>
      </c>
      <c r="E13" s="27">
        <v>-85</v>
      </c>
      <c r="F13" t="str">
        <f t="shared" si="1"/>
        <v>sams/R1_52_1.sam</v>
      </c>
      <c r="G13" t="s">
        <v>10</v>
      </c>
      <c r="H13" t="str">
        <f t="shared" si="0"/>
        <v>tempB/R1_52_1.mixB.sam</v>
      </c>
      <c r="K13">
        <v>-85</v>
      </c>
      <c r="L13" s="1" t="str">
        <f t="shared" si="2"/>
        <v>yes</v>
      </c>
    </row>
    <row r="14" spans="2:20">
      <c r="B14" t="s">
        <v>356</v>
      </c>
      <c r="D14" t="s">
        <v>9</v>
      </c>
      <c r="E14" s="27">
        <v>-57</v>
      </c>
      <c r="F14" t="str">
        <f t="shared" si="1"/>
        <v>sams/R1_52_2.sam</v>
      </c>
      <c r="G14" t="s">
        <v>10</v>
      </c>
      <c r="H14" t="str">
        <f t="shared" si="0"/>
        <v>tempB/R1_52_2.mixB.sam</v>
      </c>
      <c r="K14">
        <v>-57</v>
      </c>
      <c r="L14" s="1" t="str">
        <f t="shared" si="2"/>
        <v>yes</v>
      </c>
    </row>
    <row r="15" spans="2:20">
      <c r="B15" t="s">
        <v>357</v>
      </c>
      <c r="D15" t="s">
        <v>9</v>
      </c>
      <c r="E15" s="27">
        <v>-72</v>
      </c>
      <c r="F15" t="str">
        <f t="shared" si="1"/>
        <v>sams/R1_62_1.sam</v>
      </c>
      <c r="G15" t="s">
        <v>10</v>
      </c>
      <c r="H15" t="str">
        <f t="shared" si="0"/>
        <v>tempB/R1_62_1.mixB.sam</v>
      </c>
      <c r="K15">
        <v>-72</v>
      </c>
      <c r="L15" s="1" t="str">
        <f t="shared" si="2"/>
        <v>yes</v>
      </c>
    </row>
    <row r="16" spans="2:20">
      <c r="B16" t="s">
        <v>358</v>
      </c>
      <c r="D16" t="s">
        <v>9</v>
      </c>
      <c r="E16" s="27">
        <v>-23</v>
      </c>
      <c r="F16" t="str">
        <f t="shared" si="1"/>
        <v>sams/R1_62_2.sam</v>
      </c>
      <c r="G16" t="s">
        <v>10</v>
      </c>
      <c r="H16" t="str">
        <f t="shared" si="0"/>
        <v>tempB/R1_62_2.mixB.sam</v>
      </c>
      <c r="K16">
        <v>-23</v>
      </c>
      <c r="L16" s="1" t="str">
        <f t="shared" si="2"/>
        <v>yes</v>
      </c>
    </row>
    <row r="17" spans="2:12">
      <c r="B17" t="s">
        <v>359</v>
      </c>
      <c r="D17" t="s">
        <v>9</v>
      </c>
      <c r="E17" s="27">
        <v>-75</v>
      </c>
      <c r="F17" t="str">
        <f t="shared" si="1"/>
        <v>sams/R1_72_1.sam</v>
      </c>
      <c r="G17" t="s">
        <v>10</v>
      </c>
      <c r="H17" t="str">
        <f t="shared" si="0"/>
        <v>tempB/R1_72_1.mixB.sam</v>
      </c>
      <c r="K17">
        <v>-75</v>
      </c>
      <c r="L17" s="1" t="str">
        <f t="shared" si="2"/>
        <v>yes</v>
      </c>
    </row>
    <row r="18" spans="2:12">
      <c r="B18" t="s">
        <v>360</v>
      </c>
      <c r="D18" t="s">
        <v>9</v>
      </c>
      <c r="E18" s="27">
        <v>-46</v>
      </c>
      <c r="F18" t="str">
        <f t="shared" si="1"/>
        <v>sams/R1_72_2.sam</v>
      </c>
      <c r="G18" t="s">
        <v>10</v>
      </c>
      <c r="H18" t="str">
        <f t="shared" si="0"/>
        <v>tempB/R1_72_2.mixB.sam</v>
      </c>
      <c r="K18">
        <v>-46</v>
      </c>
      <c r="L18" s="1" t="str">
        <f t="shared" si="2"/>
        <v>yes</v>
      </c>
    </row>
    <row r="19" spans="2:12">
      <c r="B19" t="s">
        <v>361</v>
      </c>
      <c r="D19" t="s">
        <v>9</v>
      </c>
      <c r="E19" s="27">
        <v>-292</v>
      </c>
      <c r="F19" t="str">
        <f t="shared" si="1"/>
        <v>sams/R1_73_1.sam</v>
      </c>
      <c r="G19" t="s">
        <v>10</v>
      </c>
      <c r="H19" t="str">
        <f t="shared" si="0"/>
        <v>tempB/R1_73_1.mixB.sam</v>
      </c>
      <c r="K19">
        <v>-292</v>
      </c>
      <c r="L19" s="1" t="str">
        <f t="shared" si="2"/>
        <v>yes</v>
      </c>
    </row>
    <row r="20" spans="2:12">
      <c r="B20" t="s">
        <v>362</v>
      </c>
      <c r="D20" t="s">
        <v>9</v>
      </c>
      <c r="E20" s="27">
        <v>-218</v>
      </c>
      <c r="F20" t="str">
        <f t="shared" si="1"/>
        <v>sams/R1_73_2.sam</v>
      </c>
      <c r="G20" t="s">
        <v>10</v>
      </c>
      <c r="H20" t="str">
        <f t="shared" si="0"/>
        <v>tempB/R1_73_2.mixB.sam</v>
      </c>
      <c r="K20">
        <v>-218</v>
      </c>
      <c r="L20" s="1" t="str">
        <f t="shared" si="2"/>
        <v>yes</v>
      </c>
    </row>
    <row r="21" spans="2:12">
      <c r="B21" t="s">
        <v>363</v>
      </c>
      <c r="D21" t="s">
        <v>9</v>
      </c>
      <c r="E21" s="27">
        <v>-251</v>
      </c>
      <c r="F21" t="str">
        <f t="shared" si="1"/>
        <v>sams/R1_83_1.sam</v>
      </c>
      <c r="G21" t="s">
        <v>10</v>
      </c>
      <c r="H21" t="str">
        <f t="shared" si="0"/>
        <v>tempB/R1_83_1.mixB.sam</v>
      </c>
      <c r="K21">
        <v>-251</v>
      </c>
      <c r="L21" s="1" t="str">
        <f t="shared" si="2"/>
        <v>yes</v>
      </c>
    </row>
    <row r="22" spans="2:12">
      <c r="B22" t="s">
        <v>364</v>
      </c>
      <c r="D22" t="s">
        <v>9</v>
      </c>
      <c r="E22" s="27">
        <v>-72</v>
      </c>
      <c r="F22" t="str">
        <f t="shared" si="1"/>
        <v>sams/R1_83_2.sam</v>
      </c>
      <c r="G22" t="s">
        <v>10</v>
      </c>
      <c r="H22" t="str">
        <f t="shared" si="0"/>
        <v>tempB/R1_83_2.mixB.sam</v>
      </c>
      <c r="K22">
        <v>-72</v>
      </c>
      <c r="L22" s="1" t="str">
        <f t="shared" si="2"/>
        <v>yes</v>
      </c>
    </row>
    <row r="23" spans="2:12">
      <c r="B23" t="s">
        <v>113</v>
      </c>
      <c r="D23" t="s">
        <v>9</v>
      </c>
      <c r="E23" s="27">
        <v>-121</v>
      </c>
      <c r="F23" t="str">
        <f t="shared" si="1"/>
        <v>sams/R2_115_1.sam</v>
      </c>
      <c r="G23" t="s">
        <v>10</v>
      </c>
      <c r="H23" t="str">
        <f t="shared" si="0"/>
        <v>tempB/R2_115_1.mixB.sam</v>
      </c>
      <c r="K23">
        <v>-121</v>
      </c>
      <c r="L23" s="1" t="str">
        <f t="shared" si="2"/>
        <v>yes</v>
      </c>
    </row>
    <row r="24" spans="2:12">
      <c r="B24" t="s">
        <v>114</v>
      </c>
      <c r="D24" t="s">
        <v>9</v>
      </c>
      <c r="E24" s="27">
        <v>-79</v>
      </c>
      <c r="F24" t="str">
        <f t="shared" si="1"/>
        <v>sams/R2_115_2.sam</v>
      </c>
      <c r="G24" t="s">
        <v>10</v>
      </c>
      <c r="H24" t="str">
        <f t="shared" si="0"/>
        <v>tempB/R2_115_2.mixB.sam</v>
      </c>
      <c r="K24">
        <v>-79</v>
      </c>
      <c r="L24" s="1" t="str">
        <f t="shared" si="2"/>
        <v>yes</v>
      </c>
    </row>
    <row r="25" spans="2:12">
      <c r="B25" t="s">
        <v>41</v>
      </c>
      <c r="D25" t="s">
        <v>9</v>
      </c>
      <c r="E25" s="27">
        <v>-515</v>
      </c>
      <c r="F25" t="str">
        <f t="shared" si="1"/>
        <v>sams/R2_19_1.sam</v>
      </c>
      <c r="G25" t="s">
        <v>10</v>
      </c>
      <c r="H25" t="str">
        <f t="shared" si="0"/>
        <v>tempB/R2_19_1.mixB.sam</v>
      </c>
      <c r="K25">
        <v>-515</v>
      </c>
      <c r="L25" s="1" t="str">
        <f t="shared" si="2"/>
        <v>yes</v>
      </c>
    </row>
    <row r="26" spans="2:12">
      <c r="B26" t="s">
        <v>42</v>
      </c>
      <c r="D26" t="s">
        <v>9</v>
      </c>
      <c r="E26" s="27">
        <v>-1059</v>
      </c>
      <c r="F26" t="str">
        <f t="shared" si="1"/>
        <v>sams/R2_19_2.sam</v>
      </c>
      <c r="G26" t="s">
        <v>10</v>
      </c>
      <c r="H26" t="str">
        <f t="shared" si="0"/>
        <v>tempB/R2_19_2.mixB.sam</v>
      </c>
      <c r="K26">
        <v>-1059</v>
      </c>
      <c r="L26" s="1" t="str">
        <f t="shared" si="2"/>
        <v>yes</v>
      </c>
    </row>
    <row r="27" spans="2:12">
      <c r="B27" t="s">
        <v>43</v>
      </c>
      <c r="D27" t="s">
        <v>9</v>
      </c>
      <c r="E27" s="27">
        <v>-383</v>
      </c>
      <c r="F27" t="str">
        <f t="shared" si="1"/>
        <v>sams/R2_20_1.sam</v>
      </c>
      <c r="G27" t="s">
        <v>10</v>
      </c>
      <c r="H27" t="str">
        <f t="shared" si="0"/>
        <v>tempB/R2_20_1.mixB.sam</v>
      </c>
      <c r="K27">
        <v>-383</v>
      </c>
      <c r="L27" s="1" t="str">
        <f t="shared" si="2"/>
        <v>yes</v>
      </c>
    </row>
    <row r="28" spans="2:12">
      <c r="B28" t="s">
        <v>44</v>
      </c>
      <c r="D28" t="s">
        <v>9</v>
      </c>
      <c r="E28" s="27">
        <v>-204</v>
      </c>
      <c r="F28" t="str">
        <f t="shared" si="1"/>
        <v>sams/R2_20_2.sam</v>
      </c>
      <c r="G28" t="s">
        <v>10</v>
      </c>
      <c r="H28" t="str">
        <f t="shared" si="0"/>
        <v>tempB/R2_20_2.mixB.sam</v>
      </c>
      <c r="K28">
        <v>-204</v>
      </c>
      <c r="L28" s="1" t="str">
        <f t="shared" si="2"/>
        <v>yes</v>
      </c>
    </row>
    <row r="29" spans="2:12">
      <c r="B29" t="s">
        <v>65</v>
      </c>
      <c r="D29" t="s">
        <v>9</v>
      </c>
      <c r="E29" s="27">
        <v>-665</v>
      </c>
      <c r="F29" t="str">
        <f t="shared" si="1"/>
        <v>sams/R2_41_1.sam</v>
      </c>
      <c r="G29" t="s">
        <v>10</v>
      </c>
      <c r="H29" t="str">
        <f t="shared" si="0"/>
        <v>tempB/R2_41_1.mixB.sam</v>
      </c>
      <c r="K29">
        <v>-665</v>
      </c>
      <c r="L29" s="1" t="str">
        <f t="shared" si="2"/>
        <v>yes</v>
      </c>
    </row>
    <row r="30" spans="2:12">
      <c r="B30" t="s">
        <v>66</v>
      </c>
      <c r="D30" t="s">
        <v>9</v>
      </c>
      <c r="E30" s="27">
        <v>-93</v>
      </c>
      <c r="F30" t="str">
        <f t="shared" si="1"/>
        <v>sams/R2_41_2.sam</v>
      </c>
      <c r="G30" t="s">
        <v>10</v>
      </c>
      <c r="H30" t="str">
        <f t="shared" si="0"/>
        <v>tempB/R2_41_2.mixB.sam</v>
      </c>
      <c r="K30">
        <v>-93</v>
      </c>
      <c r="L30" s="1" t="str">
        <f t="shared" si="2"/>
        <v>yes</v>
      </c>
    </row>
    <row r="31" spans="2:12">
      <c r="B31" t="s">
        <v>77</v>
      </c>
      <c r="D31" t="s">
        <v>9</v>
      </c>
      <c r="E31" s="27">
        <v>-2376</v>
      </c>
      <c r="F31" t="str">
        <f t="shared" si="1"/>
        <v>sams/R2_47_1.sam</v>
      </c>
      <c r="G31" t="s">
        <v>10</v>
      </c>
      <c r="H31" t="str">
        <f t="shared" si="0"/>
        <v>tempB/R2_47_1.mixB.sam</v>
      </c>
      <c r="K31">
        <v>-2376</v>
      </c>
      <c r="L31" s="1" t="str">
        <f t="shared" si="2"/>
        <v>yes</v>
      </c>
    </row>
    <row r="32" spans="2:12">
      <c r="B32" t="s">
        <v>78</v>
      </c>
      <c r="D32" t="s">
        <v>9</v>
      </c>
      <c r="E32" s="27">
        <v>-366</v>
      </c>
      <c r="F32" t="str">
        <f t="shared" si="1"/>
        <v>sams/R2_47_2.sam</v>
      </c>
      <c r="G32" t="s">
        <v>10</v>
      </c>
      <c r="H32" t="str">
        <f t="shared" si="0"/>
        <v>tempB/R2_47_2.mixB.sam</v>
      </c>
      <c r="K32">
        <v>-366</v>
      </c>
      <c r="L32" s="1" t="str">
        <f t="shared" si="2"/>
        <v>yes</v>
      </c>
    </row>
    <row r="33" spans="2:12">
      <c r="B33" t="s">
        <v>82</v>
      </c>
      <c r="D33" t="s">
        <v>9</v>
      </c>
      <c r="E33" s="27">
        <v>-1826</v>
      </c>
      <c r="F33" t="str">
        <f t="shared" si="1"/>
        <v>sams/R2_54_1.sam</v>
      </c>
      <c r="G33" t="s">
        <v>10</v>
      </c>
      <c r="H33" t="str">
        <f t="shared" si="0"/>
        <v>tempB/R2_54_1.mixB.sam</v>
      </c>
      <c r="K33">
        <v>-1826</v>
      </c>
      <c r="L33" s="1" t="str">
        <f t="shared" si="2"/>
        <v>yes</v>
      </c>
    </row>
    <row r="34" spans="2:12">
      <c r="B34" t="s">
        <v>83</v>
      </c>
      <c r="D34" t="s">
        <v>9</v>
      </c>
      <c r="E34" s="27">
        <v>-464</v>
      </c>
      <c r="F34" t="str">
        <f t="shared" si="1"/>
        <v>sams/R2_54_2.sam</v>
      </c>
      <c r="G34" t="s">
        <v>10</v>
      </c>
      <c r="H34" t="str">
        <f t="shared" si="0"/>
        <v>tempB/R2_54_2.mixB.sam</v>
      </c>
      <c r="K34">
        <v>-464</v>
      </c>
      <c r="L34" s="1" t="str">
        <f t="shared" si="2"/>
        <v>yes</v>
      </c>
    </row>
    <row r="35" spans="2:12">
      <c r="B35" t="s">
        <v>365</v>
      </c>
      <c r="D35" t="s">
        <v>9</v>
      </c>
      <c r="E35" s="27">
        <v>-35</v>
      </c>
      <c r="F35" t="str">
        <f t="shared" si="1"/>
        <v>sams/R1_12_1.sam</v>
      </c>
      <c r="G35" t="s">
        <v>10</v>
      </c>
      <c r="H35" t="str">
        <f t="shared" ref="H35:H66" si="3">"tempB/"&amp;B35&amp;".mixB.sam"</f>
        <v>tempB/R1_12_1.mixB.sam</v>
      </c>
      <c r="K35">
        <v>-35</v>
      </c>
      <c r="L35" s="1" t="str">
        <f t="shared" si="2"/>
        <v>yes</v>
      </c>
    </row>
    <row r="36" spans="2:12">
      <c r="B36" t="s">
        <v>366</v>
      </c>
      <c r="D36" t="s">
        <v>9</v>
      </c>
      <c r="E36" s="27">
        <v>-681</v>
      </c>
      <c r="F36" t="str">
        <f t="shared" si="1"/>
        <v>sams/R1_12_2.sam</v>
      </c>
      <c r="G36" t="s">
        <v>10</v>
      </c>
      <c r="H36" t="str">
        <f t="shared" si="3"/>
        <v>tempB/R1_12_2.mixB.sam</v>
      </c>
      <c r="K36">
        <v>-681</v>
      </c>
      <c r="L36" s="1" t="str">
        <f t="shared" si="2"/>
        <v>yes</v>
      </c>
    </row>
    <row r="37" spans="2:12">
      <c r="B37" t="s">
        <v>367</v>
      </c>
      <c r="D37" t="s">
        <v>9</v>
      </c>
      <c r="E37" s="27">
        <v>-80</v>
      </c>
      <c r="F37" t="str">
        <f t="shared" si="1"/>
        <v>sams/R1_102_1.sam</v>
      </c>
      <c r="G37" t="s">
        <v>10</v>
      </c>
      <c r="H37" t="str">
        <f t="shared" si="3"/>
        <v>tempB/R1_102_1.mixB.sam</v>
      </c>
      <c r="K37">
        <v>-80</v>
      </c>
      <c r="L37" s="1" t="str">
        <f t="shared" si="2"/>
        <v>yes</v>
      </c>
    </row>
    <row r="38" spans="2:12">
      <c r="B38" t="s">
        <v>368</v>
      </c>
      <c r="D38" t="s">
        <v>9</v>
      </c>
      <c r="E38" s="27">
        <v>-1173</v>
      </c>
      <c r="F38" t="str">
        <f t="shared" si="1"/>
        <v>sams/R1_102_2.sam</v>
      </c>
      <c r="G38" t="s">
        <v>10</v>
      </c>
      <c r="H38" t="str">
        <f t="shared" si="3"/>
        <v>tempB/R1_102_2.mixB.sam</v>
      </c>
      <c r="K38">
        <v>-1173</v>
      </c>
      <c r="L38" s="1" t="str">
        <f t="shared" si="2"/>
        <v>yes</v>
      </c>
    </row>
    <row r="39" spans="2:12">
      <c r="B39" t="s">
        <v>369</v>
      </c>
      <c r="D39" t="s">
        <v>9</v>
      </c>
      <c r="E39" s="27">
        <v>-90</v>
      </c>
      <c r="F39" t="str">
        <f t="shared" si="1"/>
        <v>sams/R1_23_1.sam</v>
      </c>
      <c r="G39" t="s">
        <v>10</v>
      </c>
      <c r="H39" t="str">
        <f t="shared" si="3"/>
        <v>tempB/R1_23_1.mixB.sam</v>
      </c>
      <c r="K39">
        <v>-90</v>
      </c>
      <c r="L39" s="1" t="str">
        <f t="shared" si="2"/>
        <v>yes</v>
      </c>
    </row>
    <row r="40" spans="2:12">
      <c r="B40" t="s">
        <v>370</v>
      </c>
      <c r="D40" t="s">
        <v>9</v>
      </c>
      <c r="E40" s="27">
        <v>-1018</v>
      </c>
      <c r="F40" t="str">
        <f t="shared" si="1"/>
        <v>sams/R1_23_2.sam</v>
      </c>
      <c r="G40" t="s">
        <v>10</v>
      </c>
      <c r="H40" t="str">
        <f t="shared" si="3"/>
        <v>tempB/R1_23_2.mixB.sam</v>
      </c>
      <c r="K40">
        <v>-1018</v>
      </c>
      <c r="L40" s="1" t="str">
        <f t="shared" si="2"/>
        <v>yes</v>
      </c>
    </row>
    <row r="41" spans="2:12">
      <c r="B41" t="s">
        <v>371</v>
      </c>
      <c r="D41" t="s">
        <v>9</v>
      </c>
      <c r="E41" s="27">
        <v>-50</v>
      </c>
      <c r="F41" t="str">
        <f t="shared" si="1"/>
        <v>sams/R1_32_1.sam</v>
      </c>
      <c r="G41" t="s">
        <v>10</v>
      </c>
      <c r="H41" t="str">
        <f t="shared" si="3"/>
        <v>tempB/R1_32_1.mixB.sam</v>
      </c>
      <c r="K41">
        <v>-50</v>
      </c>
      <c r="L41" s="1" t="str">
        <f t="shared" si="2"/>
        <v>yes</v>
      </c>
    </row>
    <row r="42" spans="2:12">
      <c r="B42" t="s">
        <v>372</v>
      </c>
      <c r="D42" t="s">
        <v>9</v>
      </c>
      <c r="E42" s="27">
        <v>-674</v>
      </c>
      <c r="F42" t="str">
        <f t="shared" si="1"/>
        <v>sams/R1_32_2.sam</v>
      </c>
      <c r="G42" t="s">
        <v>10</v>
      </c>
      <c r="H42" t="str">
        <f t="shared" si="3"/>
        <v>tempB/R1_32_2.mixB.sam</v>
      </c>
      <c r="K42">
        <v>-674</v>
      </c>
      <c r="L42" s="1" t="str">
        <f t="shared" si="2"/>
        <v>yes</v>
      </c>
    </row>
    <row r="43" spans="2:12">
      <c r="B43" t="s">
        <v>373</v>
      </c>
      <c r="D43" t="s">
        <v>9</v>
      </c>
      <c r="E43" s="27">
        <v>-47</v>
      </c>
      <c r="F43" t="str">
        <f t="shared" si="1"/>
        <v>sams/R1_41_1.sam</v>
      </c>
      <c r="G43" t="s">
        <v>10</v>
      </c>
      <c r="H43" t="str">
        <f t="shared" si="3"/>
        <v>tempB/R1_41_1.mixB.sam</v>
      </c>
      <c r="K43">
        <v>-47</v>
      </c>
      <c r="L43" s="1" t="str">
        <f t="shared" si="2"/>
        <v>yes</v>
      </c>
    </row>
    <row r="44" spans="2:12">
      <c r="B44" t="s">
        <v>374</v>
      </c>
      <c r="D44" t="s">
        <v>9</v>
      </c>
      <c r="E44" s="27">
        <v>-1725</v>
      </c>
      <c r="F44" t="str">
        <f t="shared" si="1"/>
        <v>sams/R1_41_2.sam</v>
      </c>
      <c r="G44" t="s">
        <v>10</v>
      </c>
      <c r="H44" t="str">
        <f t="shared" si="3"/>
        <v>tempB/R1_41_2.mixB.sam</v>
      </c>
      <c r="K44">
        <v>-1725</v>
      </c>
      <c r="L44" s="1" t="str">
        <f t="shared" si="2"/>
        <v>yes</v>
      </c>
    </row>
    <row r="45" spans="2:12">
      <c r="B45" t="s">
        <v>375</v>
      </c>
      <c r="D45" t="s">
        <v>9</v>
      </c>
      <c r="E45" s="27">
        <v>-71</v>
      </c>
      <c r="F45" t="str">
        <f t="shared" si="1"/>
        <v>sams/R1_61_1.sam</v>
      </c>
      <c r="G45" t="s">
        <v>10</v>
      </c>
      <c r="H45" t="str">
        <f t="shared" si="3"/>
        <v>tempB/R1_61_1.mixB.sam</v>
      </c>
      <c r="K45">
        <v>-71</v>
      </c>
      <c r="L45" s="1" t="str">
        <f t="shared" si="2"/>
        <v>yes</v>
      </c>
    </row>
    <row r="46" spans="2:12">
      <c r="B46" t="s">
        <v>376</v>
      </c>
      <c r="D46" t="s">
        <v>9</v>
      </c>
      <c r="E46" s="27">
        <v>-921</v>
      </c>
      <c r="F46" t="str">
        <f t="shared" si="1"/>
        <v>sams/R1_61_2.sam</v>
      </c>
      <c r="G46" t="s">
        <v>10</v>
      </c>
      <c r="H46" t="str">
        <f t="shared" si="3"/>
        <v>tempB/R1_61_2.mixB.sam</v>
      </c>
      <c r="K46">
        <v>-921</v>
      </c>
      <c r="L46" s="1" t="str">
        <f t="shared" si="2"/>
        <v>yes</v>
      </c>
    </row>
    <row r="47" spans="2:12">
      <c r="B47" t="s">
        <v>377</v>
      </c>
      <c r="D47" t="s">
        <v>9</v>
      </c>
      <c r="E47" s="27">
        <v>-251</v>
      </c>
      <c r="F47" t="str">
        <f t="shared" si="1"/>
        <v>sams/R1_63_1.sam</v>
      </c>
      <c r="G47" t="s">
        <v>10</v>
      </c>
      <c r="H47" t="str">
        <f t="shared" si="3"/>
        <v>tempB/R1_63_1.mixB.sam</v>
      </c>
      <c r="K47">
        <v>-251</v>
      </c>
      <c r="L47" s="1" t="str">
        <f t="shared" si="2"/>
        <v>yes</v>
      </c>
    </row>
    <row r="48" spans="2:12">
      <c r="B48" t="s">
        <v>378</v>
      </c>
      <c r="D48" t="s">
        <v>9</v>
      </c>
      <c r="E48" s="27">
        <v>-2595</v>
      </c>
      <c r="F48" t="str">
        <f t="shared" si="1"/>
        <v>sams/R1_63_2.sam</v>
      </c>
      <c r="G48" t="s">
        <v>10</v>
      </c>
      <c r="H48" t="str">
        <f t="shared" si="3"/>
        <v>tempB/R1_63_2.mixB.sam</v>
      </c>
      <c r="K48">
        <v>-2595</v>
      </c>
      <c r="L48" s="1" t="str">
        <f t="shared" si="2"/>
        <v>yes</v>
      </c>
    </row>
    <row r="49" spans="2:15">
      <c r="B49" t="s">
        <v>379</v>
      </c>
      <c r="D49" t="s">
        <v>9</v>
      </c>
      <c r="E49" s="27">
        <v>-155</v>
      </c>
      <c r="F49" t="str">
        <f t="shared" si="1"/>
        <v>sams/R1_82_1.sam</v>
      </c>
      <c r="G49" t="s">
        <v>10</v>
      </c>
      <c r="H49" t="str">
        <f t="shared" si="3"/>
        <v>tempB/R1_82_1.mixB.sam</v>
      </c>
      <c r="K49">
        <v>-155</v>
      </c>
      <c r="L49" s="1" t="str">
        <f t="shared" si="2"/>
        <v>yes</v>
      </c>
    </row>
    <row r="50" spans="2:15">
      <c r="B50" t="s">
        <v>380</v>
      </c>
      <c r="C50" t="s">
        <v>415</v>
      </c>
      <c r="D50" t="s">
        <v>343</v>
      </c>
      <c r="E50" s="27">
        <v>-3487</v>
      </c>
      <c r="F50" t="str">
        <f t="shared" si="1"/>
        <v>sams/R1_82_2.sam</v>
      </c>
      <c r="G50" t="s">
        <v>10</v>
      </c>
      <c r="H50" t="str">
        <f t="shared" si="3"/>
        <v>tempB/R1_82_2.mixB.sam</v>
      </c>
      <c r="I50" t="s">
        <v>344</v>
      </c>
      <c r="K50">
        <v>-3487</v>
      </c>
      <c r="L50" s="1" t="str">
        <f t="shared" si="2"/>
        <v>yes</v>
      </c>
    </row>
    <row r="51" spans="2:15">
      <c r="B51" t="s">
        <v>381</v>
      </c>
      <c r="C51" t="s">
        <v>415</v>
      </c>
      <c r="D51" t="s">
        <v>343</v>
      </c>
      <c r="E51" s="27">
        <v>-67</v>
      </c>
      <c r="F51" t="str">
        <f t="shared" si="1"/>
        <v>sams/R1_91_1.sam</v>
      </c>
      <c r="G51" t="s">
        <v>10</v>
      </c>
      <c r="H51" t="str">
        <f t="shared" si="3"/>
        <v>tempB/R1_91_1.mixB.sam</v>
      </c>
      <c r="I51" t="s">
        <v>344</v>
      </c>
      <c r="K51">
        <v>-67</v>
      </c>
      <c r="L51" s="1" t="str">
        <f t="shared" si="2"/>
        <v>yes</v>
      </c>
    </row>
    <row r="52" spans="2:15">
      <c r="B52" t="s">
        <v>382</v>
      </c>
      <c r="C52" t="s">
        <v>415</v>
      </c>
      <c r="D52" t="s">
        <v>343</v>
      </c>
      <c r="E52" s="27">
        <v>-3387</v>
      </c>
      <c r="F52" t="str">
        <f t="shared" si="1"/>
        <v>sams/R1_91_2.sam</v>
      </c>
      <c r="G52" t="s">
        <v>10</v>
      </c>
      <c r="H52" t="str">
        <f t="shared" si="3"/>
        <v>tempB/R1_91_2.mixB.sam</v>
      </c>
      <c r="I52" t="s">
        <v>344</v>
      </c>
      <c r="K52">
        <v>-3387</v>
      </c>
      <c r="L52" s="1" t="str">
        <f t="shared" si="2"/>
        <v>yes</v>
      </c>
    </row>
    <row r="53" spans="2:15">
      <c r="B53" t="s">
        <v>120</v>
      </c>
      <c r="C53" t="s">
        <v>415</v>
      </c>
      <c r="D53" t="s">
        <v>343</v>
      </c>
      <c r="E53" s="27">
        <v>-83</v>
      </c>
      <c r="F53" t="str">
        <f t="shared" si="1"/>
        <v>sams/R2_150_1.sam</v>
      </c>
      <c r="G53" t="s">
        <v>10</v>
      </c>
      <c r="H53" t="str">
        <f t="shared" si="3"/>
        <v>tempB/R2_150_1.mixB.sam</v>
      </c>
      <c r="I53" t="s">
        <v>344</v>
      </c>
      <c r="K53">
        <v>-83</v>
      </c>
      <c r="L53" s="1" t="str">
        <f t="shared" si="2"/>
        <v>yes</v>
      </c>
    </row>
    <row r="54" spans="2:15">
      <c r="B54" t="s">
        <v>121</v>
      </c>
      <c r="C54" t="s">
        <v>415</v>
      </c>
      <c r="D54" t="s">
        <v>343</v>
      </c>
      <c r="E54" s="27">
        <v>-6555</v>
      </c>
      <c r="F54" t="str">
        <f t="shared" si="1"/>
        <v>sams/R2_150_2.sam</v>
      </c>
      <c r="G54" t="s">
        <v>10</v>
      </c>
      <c r="H54" t="str">
        <f t="shared" si="3"/>
        <v>tempB/R2_150_2.mixB.sam</v>
      </c>
      <c r="I54" t="s">
        <v>344</v>
      </c>
      <c r="K54">
        <v>-6555</v>
      </c>
      <c r="L54" s="1" t="str">
        <f t="shared" si="2"/>
        <v>yes</v>
      </c>
    </row>
    <row r="55" spans="2:15">
      <c r="B55" t="s">
        <v>47</v>
      </c>
      <c r="C55" t="s">
        <v>415</v>
      </c>
      <c r="D55" t="s">
        <v>343</v>
      </c>
      <c r="E55" s="27">
        <v>-976</v>
      </c>
      <c r="F55" t="str">
        <f t="shared" si="1"/>
        <v>sams/R2_26_1.sam</v>
      </c>
      <c r="G55" t="s">
        <v>10</v>
      </c>
      <c r="H55" t="str">
        <f t="shared" si="3"/>
        <v>tempB/R2_26_1.mixB.sam</v>
      </c>
      <c r="I55" t="s">
        <v>344</v>
      </c>
      <c r="K55">
        <v>-976</v>
      </c>
      <c r="L55" s="1" t="str">
        <f t="shared" si="2"/>
        <v>yes</v>
      </c>
    </row>
    <row r="56" spans="2:15">
      <c r="B56" t="s">
        <v>48</v>
      </c>
      <c r="C56" t="s">
        <v>415</v>
      </c>
      <c r="D56" t="s">
        <v>343</v>
      </c>
      <c r="E56" s="27">
        <v>-10063</v>
      </c>
      <c r="F56" t="str">
        <f t="shared" si="1"/>
        <v>sams/R2_26_2.sam</v>
      </c>
      <c r="G56" t="s">
        <v>10</v>
      </c>
      <c r="H56" t="str">
        <f t="shared" si="3"/>
        <v>tempB/R2_26_2.mixB.sam</v>
      </c>
      <c r="I56" t="s">
        <v>344</v>
      </c>
      <c r="K56">
        <v>-10063</v>
      </c>
      <c r="L56" s="1" t="str">
        <f t="shared" si="2"/>
        <v>yes</v>
      </c>
    </row>
    <row r="57" spans="2:15">
      <c r="B57" t="s">
        <v>84</v>
      </c>
      <c r="C57" t="s">
        <v>415</v>
      </c>
      <c r="D57" t="s">
        <v>343</v>
      </c>
      <c r="E57" s="27">
        <v>-146</v>
      </c>
      <c r="F57" t="str">
        <f t="shared" si="1"/>
        <v>sams/R2_55_2.sam</v>
      </c>
      <c r="G57" t="s">
        <v>10</v>
      </c>
      <c r="H57" t="str">
        <f t="shared" si="3"/>
        <v>tempB/R2_55_2.mixB.sam</v>
      </c>
      <c r="I57" t="s">
        <v>344</v>
      </c>
      <c r="K57">
        <v>-146</v>
      </c>
      <c r="L57" s="1" t="str">
        <f t="shared" si="2"/>
        <v>yes</v>
      </c>
      <c r="N57" s="3"/>
      <c r="O57" s="3"/>
    </row>
    <row r="58" spans="2:15">
      <c r="B58" t="s">
        <v>85</v>
      </c>
      <c r="C58" t="s">
        <v>415</v>
      </c>
      <c r="D58" t="s">
        <v>343</v>
      </c>
      <c r="E58" s="27">
        <v>-5553</v>
      </c>
      <c r="F58" t="str">
        <f t="shared" si="1"/>
        <v>sams/R2_55_3.sam</v>
      </c>
      <c r="G58" t="s">
        <v>10</v>
      </c>
      <c r="H58" t="str">
        <f t="shared" si="3"/>
        <v>tempB/R2_55_3.mixB.sam</v>
      </c>
      <c r="I58" t="s">
        <v>344</v>
      </c>
      <c r="K58">
        <v>-5553</v>
      </c>
      <c r="L58" s="1" t="str">
        <f t="shared" si="2"/>
        <v>yes</v>
      </c>
    </row>
    <row r="59" spans="2:15">
      <c r="B59" t="s">
        <v>93</v>
      </c>
      <c r="C59" t="s">
        <v>415</v>
      </c>
      <c r="D59" t="s">
        <v>343</v>
      </c>
      <c r="E59" s="27">
        <v>-348</v>
      </c>
      <c r="F59" t="str">
        <f t="shared" si="1"/>
        <v>sams/R2_63_1.sam</v>
      </c>
      <c r="G59" t="s">
        <v>10</v>
      </c>
      <c r="H59" t="str">
        <f t="shared" si="3"/>
        <v>tempB/R2_63_1.mixB.sam</v>
      </c>
      <c r="I59" t="s">
        <v>344</v>
      </c>
      <c r="K59">
        <v>-348</v>
      </c>
      <c r="L59" s="1" t="str">
        <f t="shared" si="2"/>
        <v>yes</v>
      </c>
    </row>
    <row r="60" spans="2:15">
      <c r="B60" t="s">
        <v>94</v>
      </c>
      <c r="C60" t="s">
        <v>415</v>
      </c>
      <c r="D60" t="s">
        <v>343</v>
      </c>
      <c r="E60" s="27">
        <v>-5056</v>
      </c>
      <c r="F60" t="str">
        <f t="shared" si="1"/>
        <v>sams/R2_63_3.sam</v>
      </c>
      <c r="G60" t="s">
        <v>10</v>
      </c>
      <c r="H60" t="str">
        <f t="shared" si="3"/>
        <v>tempB/R2_63_3.mixB.sam</v>
      </c>
      <c r="I60" t="s">
        <v>344</v>
      </c>
      <c r="K60">
        <v>-5056</v>
      </c>
      <c r="L60" s="1" t="str">
        <f t="shared" si="2"/>
        <v>yes</v>
      </c>
    </row>
    <row r="61" spans="2:15">
      <c r="B61" t="s">
        <v>96</v>
      </c>
      <c r="C61" t="s">
        <v>415</v>
      </c>
      <c r="D61" t="s">
        <v>343</v>
      </c>
      <c r="E61" s="27">
        <v>-437</v>
      </c>
      <c r="F61" t="str">
        <f t="shared" si="1"/>
        <v>sams/R2_66_1.sam</v>
      </c>
      <c r="G61" t="s">
        <v>10</v>
      </c>
      <c r="H61" t="str">
        <f t="shared" si="3"/>
        <v>tempB/R2_66_1.mixB.sam</v>
      </c>
      <c r="I61" t="s">
        <v>344</v>
      </c>
      <c r="K61">
        <v>-437</v>
      </c>
      <c r="L61" s="1" t="str">
        <f t="shared" si="2"/>
        <v>yes</v>
      </c>
    </row>
    <row r="62" spans="2:15">
      <c r="B62" t="s">
        <v>97</v>
      </c>
      <c r="C62" t="s">
        <v>415</v>
      </c>
      <c r="D62" t="s">
        <v>343</v>
      </c>
      <c r="E62" s="27">
        <v>-12471</v>
      </c>
      <c r="F62" t="str">
        <f t="shared" si="1"/>
        <v>sams/R2_66_2.sam</v>
      </c>
      <c r="G62" t="s">
        <v>10</v>
      </c>
      <c r="H62" t="str">
        <f t="shared" si="3"/>
        <v>tempB/R2_66_2.mixB.sam</v>
      </c>
      <c r="I62" t="s">
        <v>344</v>
      </c>
      <c r="K62">
        <v>-12471</v>
      </c>
      <c r="L62" s="1" t="str">
        <f t="shared" si="2"/>
        <v>yes</v>
      </c>
    </row>
    <row r="63" spans="2:15">
      <c r="B63" t="s">
        <v>34</v>
      </c>
      <c r="C63" t="s">
        <v>415</v>
      </c>
      <c r="D63" t="s">
        <v>343</v>
      </c>
      <c r="E63" s="27">
        <v>-281</v>
      </c>
      <c r="F63" t="str">
        <f t="shared" si="1"/>
        <v>sams/R2_7_1.sam</v>
      </c>
      <c r="G63" t="s">
        <v>10</v>
      </c>
      <c r="H63" t="str">
        <f t="shared" si="3"/>
        <v>tempB/R2_7_1.mixB.sam</v>
      </c>
      <c r="I63" t="s">
        <v>344</v>
      </c>
      <c r="K63">
        <v>-281</v>
      </c>
      <c r="L63" s="1" t="str">
        <f t="shared" si="2"/>
        <v>yes</v>
      </c>
    </row>
    <row r="64" spans="2:15">
      <c r="B64" t="s">
        <v>35</v>
      </c>
      <c r="C64" t="s">
        <v>415</v>
      </c>
      <c r="D64" t="s">
        <v>343</v>
      </c>
      <c r="E64" s="27">
        <v>-24545</v>
      </c>
      <c r="F64" t="str">
        <f t="shared" si="1"/>
        <v>sams/R2_7_2.sam</v>
      </c>
      <c r="G64" t="s">
        <v>10</v>
      </c>
      <c r="H64" t="str">
        <f t="shared" si="3"/>
        <v>tempB/R2_7_2.mixB.sam</v>
      </c>
      <c r="I64" t="s">
        <v>344</v>
      </c>
      <c r="K64">
        <v>-24545</v>
      </c>
      <c r="L64" s="1" t="str">
        <f t="shared" si="2"/>
        <v>yes</v>
      </c>
    </row>
    <row r="65" spans="2:12">
      <c r="B65" t="s">
        <v>383</v>
      </c>
      <c r="C65" t="s">
        <v>415</v>
      </c>
      <c r="D65" t="s">
        <v>343</v>
      </c>
      <c r="E65" s="27">
        <v>-4863</v>
      </c>
      <c r="F65" t="str">
        <f t="shared" si="1"/>
        <v>sams/R1_14_1.sam</v>
      </c>
      <c r="G65" t="s">
        <v>10</v>
      </c>
      <c r="H65" t="str">
        <f t="shared" si="3"/>
        <v>tempB/R1_14_1.mixB.sam</v>
      </c>
      <c r="I65" t="s">
        <v>344</v>
      </c>
      <c r="K65">
        <v>-4863</v>
      </c>
      <c r="L65" s="1" t="str">
        <f t="shared" si="2"/>
        <v>yes</v>
      </c>
    </row>
    <row r="66" spans="2:12">
      <c r="B66" t="s">
        <v>384</v>
      </c>
      <c r="C66" t="s">
        <v>415</v>
      </c>
      <c r="D66" t="s">
        <v>343</v>
      </c>
      <c r="E66" s="27">
        <v>-1427</v>
      </c>
      <c r="F66" t="str">
        <f t="shared" si="1"/>
        <v>sams/R1_103_1.sam</v>
      </c>
      <c r="G66" t="s">
        <v>10</v>
      </c>
      <c r="H66" t="str">
        <f t="shared" si="3"/>
        <v>tempB/R1_103_1.mixB.sam</v>
      </c>
      <c r="I66" t="s">
        <v>344</v>
      </c>
      <c r="K66">
        <v>-1427</v>
      </c>
      <c r="L66" s="1" t="str">
        <f t="shared" si="2"/>
        <v>yes</v>
      </c>
    </row>
    <row r="67" spans="2:12">
      <c r="B67" t="s">
        <v>385</v>
      </c>
      <c r="C67" t="s">
        <v>415</v>
      </c>
      <c r="D67" t="s">
        <v>343</v>
      </c>
      <c r="E67" s="27">
        <v>-12083</v>
      </c>
      <c r="F67" t="str">
        <f t="shared" si="1"/>
        <v>sams/R1_103_2.sam</v>
      </c>
      <c r="G67" t="s">
        <v>10</v>
      </c>
      <c r="H67" t="str">
        <f t="shared" ref="H67:H98" si="4">"tempB/"&amp;B67&amp;".mixB.sam"</f>
        <v>tempB/R1_103_2.mixB.sam</v>
      </c>
      <c r="I67" t="s">
        <v>344</v>
      </c>
      <c r="K67">
        <v>-12083</v>
      </c>
      <c r="L67" s="1" t="str">
        <f t="shared" si="2"/>
        <v>yes</v>
      </c>
    </row>
    <row r="68" spans="2:12">
      <c r="B68" t="s">
        <v>386</v>
      </c>
      <c r="C68" t="s">
        <v>415</v>
      </c>
      <c r="D68" t="s">
        <v>343</v>
      </c>
      <c r="E68" s="27">
        <v>-1411</v>
      </c>
      <c r="F68" t="str">
        <f t="shared" ref="F68:F131" si="5">"sams/"&amp;B68&amp;".sam"</f>
        <v>sams/R1_21_1.sam</v>
      </c>
      <c r="G68" t="s">
        <v>10</v>
      </c>
      <c r="H68" t="str">
        <f t="shared" si="4"/>
        <v>tempB/R1_21_1.mixB.sam</v>
      </c>
      <c r="I68" t="s">
        <v>344</v>
      </c>
      <c r="K68">
        <v>-1411</v>
      </c>
      <c r="L68" s="1" t="str">
        <f t="shared" ref="L68:L131" si="6">IF(K68=E68, "yes", "no")</f>
        <v>yes</v>
      </c>
    </row>
    <row r="69" spans="2:12">
      <c r="B69" t="s">
        <v>387</v>
      </c>
      <c r="C69" t="s">
        <v>415</v>
      </c>
      <c r="D69" t="s">
        <v>343</v>
      </c>
      <c r="E69" s="27">
        <v>-10338</v>
      </c>
      <c r="F69" t="str">
        <f t="shared" si="5"/>
        <v>sams/R1_21_2.sam</v>
      </c>
      <c r="G69" t="s">
        <v>10</v>
      </c>
      <c r="H69" t="str">
        <f t="shared" si="4"/>
        <v>tempB/R1_21_2.mixB.sam</v>
      </c>
      <c r="I69" t="s">
        <v>344</v>
      </c>
      <c r="K69">
        <v>-10338</v>
      </c>
      <c r="L69" s="1" t="str">
        <f t="shared" si="6"/>
        <v>yes</v>
      </c>
    </row>
    <row r="70" spans="2:12">
      <c r="B70" s="9" t="s">
        <v>388</v>
      </c>
      <c r="C70" t="s">
        <v>415</v>
      </c>
      <c r="D70" t="s">
        <v>343</v>
      </c>
      <c r="E70" s="27">
        <v>-1902</v>
      </c>
      <c r="F70" t="str">
        <f t="shared" si="5"/>
        <v>sams/R1_22_1.sam</v>
      </c>
      <c r="G70" t="s">
        <v>10</v>
      </c>
      <c r="H70" t="str">
        <f t="shared" si="4"/>
        <v>tempB/R1_22_1.mixB.sam</v>
      </c>
      <c r="I70" t="s">
        <v>344</v>
      </c>
      <c r="K70">
        <v>-1902</v>
      </c>
      <c r="L70" s="1" t="str">
        <f t="shared" si="6"/>
        <v>yes</v>
      </c>
    </row>
    <row r="71" spans="2:12">
      <c r="B71" s="9" t="s">
        <v>389</v>
      </c>
      <c r="C71" t="s">
        <v>415</v>
      </c>
      <c r="D71" t="s">
        <v>343</v>
      </c>
      <c r="E71" s="27">
        <v>-13554</v>
      </c>
      <c r="F71" t="str">
        <f t="shared" si="5"/>
        <v>sams/R1_22_2.sam</v>
      </c>
      <c r="G71" t="s">
        <v>10</v>
      </c>
      <c r="H71" t="str">
        <f t="shared" si="4"/>
        <v>tempB/R1_22_2.mixB.sam</v>
      </c>
      <c r="I71" t="s">
        <v>344</v>
      </c>
      <c r="K71">
        <v>-13554</v>
      </c>
      <c r="L71" s="1" t="str">
        <f t="shared" si="6"/>
        <v>yes</v>
      </c>
    </row>
    <row r="72" spans="2:12">
      <c r="B72" s="9" t="s">
        <v>390</v>
      </c>
      <c r="C72" t="s">
        <v>415</v>
      </c>
      <c r="D72" t="s">
        <v>343</v>
      </c>
      <c r="E72" s="27">
        <v>-67045</v>
      </c>
      <c r="F72" t="str">
        <f t="shared" si="5"/>
        <v>sams/R1_24_1.sam</v>
      </c>
      <c r="G72" t="s">
        <v>10</v>
      </c>
      <c r="H72" t="str">
        <f t="shared" si="4"/>
        <v>tempB/R1_24_1.mixB.sam</v>
      </c>
      <c r="I72" t="s">
        <v>344</v>
      </c>
      <c r="K72">
        <v>-67045</v>
      </c>
      <c r="L72" s="1" t="str">
        <f t="shared" si="6"/>
        <v>yes</v>
      </c>
    </row>
    <row r="73" spans="2:12">
      <c r="B73" t="s">
        <v>391</v>
      </c>
      <c r="C73" t="s">
        <v>415</v>
      </c>
      <c r="D73" t="s">
        <v>343</v>
      </c>
      <c r="E73" s="27">
        <v>-1075</v>
      </c>
      <c r="F73" t="str">
        <f t="shared" si="5"/>
        <v>sams/R1_31_1.sam</v>
      </c>
      <c r="G73" t="s">
        <v>10</v>
      </c>
      <c r="H73" t="str">
        <f t="shared" si="4"/>
        <v>tempB/R1_31_1.mixB.sam</v>
      </c>
      <c r="I73" t="s">
        <v>344</v>
      </c>
      <c r="K73">
        <v>-1075</v>
      </c>
      <c r="L73" s="1" t="str">
        <f t="shared" si="6"/>
        <v>yes</v>
      </c>
    </row>
    <row r="74" spans="2:12">
      <c r="B74" s="9" t="s">
        <v>392</v>
      </c>
      <c r="C74" t="s">
        <v>415</v>
      </c>
      <c r="D74" t="s">
        <v>343</v>
      </c>
      <c r="E74" s="27">
        <v>-19088</v>
      </c>
      <c r="F74" t="str">
        <f t="shared" si="5"/>
        <v>sams/R1_31_2.sam</v>
      </c>
      <c r="G74" t="s">
        <v>10</v>
      </c>
      <c r="H74" t="str">
        <f t="shared" si="4"/>
        <v>tempB/R1_31_2.mixB.sam</v>
      </c>
      <c r="I74" t="s">
        <v>344</v>
      </c>
      <c r="K74">
        <v>-19088</v>
      </c>
      <c r="L74" s="1" t="str">
        <f t="shared" si="6"/>
        <v>yes</v>
      </c>
    </row>
    <row r="75" spans="2:12">
      <c r="B75" s="9" t="s">
        <v>393</v>
      </c>
      <c r="C75" t="s">
        <v>415</v>
      </c>
      <c r="D75" t="s">
        <v>343</v>
      </c>
      <c r="E75" s="27">
        <v>-8518</v>
      </c>
      <c r="F75" t="str">
        <f t="shared" si="5"/>
        <v>sams/R1_43_1.sam</v>
      </c>
      <c r="G75" t="s">
        <v>10</v>
      </c>
      <c r="H75" t="str">
        <f t="shared" si="4"/>
        <v>tempB/R1_43_1.mixB.sam</v>
      </c>
      <c r="I75" t="s">
        <v>344</v>
      </c>
      <c r="K75">
        <v>-8518</v>
      </c>
      <c r="L75" s="1" t="str">
        <f t="shared" si="6"/>
        <v>yes</v>
      </c>
    </row>
    <row r="76" spans="2:12">
      <c r="B76" s="9" t="s">
        <v>394</v>
      </c>
      <c r="C76" t="s">
        <v>415</v>
      </c>
      <c r="D76" t="s">
        <v>343</v>
      </c>
      <c r="E76" s="27">
        <v>-75703</v>
      </c>
      <c r="F76" t="str">
        <f t="shared" si="5"/>
        <v>sams/R1_43_2.sam</v>
      </c>
      <c r="G76" t="s">
        <v>10</v>
      </c>
      <c r="H76" t="str">
        <f t="shared" si="4"/>
        <v>tempB/R1_43_2.mixB.sam</v>
      </c>
      <c r="I76" t="s">
        <v>344</v>
      </c>
      <c r="K76">
        <v>-75703</v>
      </c>
      <c r="L76" s="1" t="str">
        <f t="shared" si="6"/>
        <v>yes</v>
      </c>
    </row>
    <row r="77" spans="2:12">
      <c r="B77" s="9" t="s">
        <v>395</v>
      </c>
      <c r="C77" t="s">
        <v>415</v>
      </c>
      <c r="D77" t="s">
        <v>343</v>
      </c>
      <c r="E77" s="27">
        <v>-12949</v>
      </c>
      <c r="F77" t="str">
        <f t="shared" si="5"/>
        <v>sams/R1_51_1.sam</v>
      </c>
      <c r="G77" t="s">
        <v>10</v>
      </c>
      <c r="H77" t="str">
        <f t="shared" si="4"/>
        <v>tempB/R1_51_1.mixB.sam</v>
      </c>
      <c r="I77" t="s">
        <v>344</v>
      </c>
      <c r="K77">
        <v>-12949</v>
      </c>
      <c r="L77" s="1" t="str">
        <f t="shared" si="6"/>
        <v>yes</v>
      </c>
    </row>
    <row r="78" spans="2:12">
      <c r="B78" s="9" t="s">
        <v>396</v>
      </c>
      <c r="C78" t="s">
        <v>415</v>
      </c>
      <c r="D78" t="s">
        <v>343</v>
      </c>
      <c r="E78" s="27">
        <v>-13037</v>
      </c>
      <c r="F78" t="str">
        <f t="shared" si="5"/>
        <v>sams/R1_51_2.sam</v>
      </c>
      <c r="G78" t="s">
        <v>10</v>
      </c>
      <c r="H78" t="str">
        <f t="shared" si="4"/>
        <v>tempB/R1_51_2.mixB.sam</v>
      </c>
      <c r="I78" t="s">
        <v>344</v>
      </c>
      <c r="K78">
        <v>-13037</v>
      </c>
      <c r="L78" s="1" t="str">
        <f t="shared" si="6"/>
        <v>yes</v>
      </c>
    </row>
    <row r="79" spans="2:12">
      <c r="B79" s="9" t="s">
        <v>397</v>
      </c>
      <c r="C79" t="s">
        <v>415</v>
      </c>
      <c r="D79" t="s">
        <v>343</v>
      </c>
      <c r="E79" s="27">
        <v>-56</v>
      </c>
      <c r="F79" t="str">
        <f t="shared" si="5"/>
        <v>sams/R1_53_1.sam</v>
      </c>
      <c r="G79" t="s">
        <v>10</v>
      </c>
      <c r="H79" t="str">
        <f t="shared" si="4"/>
        <v>tempB/R1_53_1.mixB.sam</v>
      </c>
      <c r="I79" t="s">
        <v>344</v>
      </c>
      <c r="K79">
        <v>-56</v>
      </c>
      <c r="L79" s="1" t="str">
        <f t="shared" si="6"/>
        <v>yes</v>
      </c>
    </row>
    <row r="80" spans="2:12">
      <c r="B80" t="s">
        <v>398</v>
      </c>
      <c r="C80" t="s">
        <v>415</v>
      </c>
      <c r="D80" t="s">
        <v>343</v>
      </c>
      <c r="E80" s="27">
        <v>-12084</v>
      </c>
      <c r="F80" t="str">
        <f t="shared" si="5"/>
        <v>sams/R1_71_1.sam</v>
      </c>
      <c r="G80" t="s">
        <v>10</v>
      </c>
      <c r="H80" t="str">
        <f t="shared" si="4"/>
        <v>tempB/R1_71_1.mixB.sam</v>
      </c>
      <c r="I80" t="s">
        <v>344</v>
      </c>
      <c r="K80">
        <v>-12084</v>
      </c>
      <c r="L80" s="1" t="str">
        <f t="shared" si="6"/>
        <v>yes</v>
      </c>
    </row>
    <row r="81" spans="2:15">
      <c r="B81" s="9" t="s">
        <v>399</v>
      </c>
      <c r="C81" t="s">
        <v>415</v>
      </c>
      <c r="D81" t="s">
        <v>343</v>
      </c>
      <c r="E81" s="27">
        <v>-6972</v>
      </c>
      <c r="F81" t="str">
        <f t="shared" si="5"/>
        <v>sams/R1_71_2.sam</v>
      </c>
      <c r="G81" t="s">
        <v>10</v>
      </c>
      <c r="H81" t="str">
        <f t="shared" si="4"/>
        <v>tempB/R1_71_2.mixB.sam</v>
      </c>
      <c r="I81" t="s">
        <v>344</v>
      </c>
      <c r="K81">
        <v>-6972</v>
      </c>
      <c r="L81" s="1" t="str">
        <f t="shared" si="6"/>
        <v>yes</v>
      </c>
      <c r="N81" s="3"/>
    </row>
    <row r="82" spans="2:15">
      <c r="B82" s="9" t="s">
        <v>400</v>
      </c>
      <c r="C82" t="s">
        <v>415</v>
      </c>
      <c r="D82" t="s">
        <v>343</v>
      </c>
      <c r="E82" s="27">
        <v>-26044</v>
      </c>
      <c r="F82" t="str">
        <f t="shared" si="5"/>
        <v>sams/R1_81_1.sam</v>
      </c>
      <c r="G82" t="s">
        <v>10</v>
      </c>
      <c r="H82" t="str">
        <f t="shared" si="4"/>
        <v>tempB/R1_81_1.mixB.sam</v>
      </c>
      <c r="I82" t="s">
        <v>344</v>
      </c>
      <c r="K82">
        <v>-26044</v>
      </c>
      <c r="L82" s="1" t="str">
        <f t="shared" si="6"/>
        <v>yes</v>
      </c>
    </row>
    <row r="83" spans="2:15">
      <c r="B83" s="9" t="s">
        <v>401</v>
      </c>
      <c r="C83" t="s">
        <v>415</v>
      </c>
      <c r="D83" t="s">
        <v>343</v>
      </c>
      <c r="E83" s="27">
        <v>-48369</v>
      </c>
      <c r="F83" t="str">
        <f t="shared" si="5"/>
        <v>sams/R1_81_2.sam</v>
      </c>
      <c r="G83" t="s">
        <v>10</v>
      </c>
      <c r="H83" t="str">
        <f t="shared" si="4"/>
        <v>tempB/R1_81_2.mixB.sam</v>
      </c>
      <c r="I83" t="s">
        <v>344</v>
      </c>
      <c r="K83">
        <v>-48369</v>
      </c>
      <c r="L83" s="1" t="str">
        <f t="shared" si="6"/>
        <v>yes</v>
      </c>
    </row>
    <row r="84" spans="2:15">
      <c r="B84" s="9" t="s">
        <v>402</v>
      </c>
      <c r="C84" t="s">
        <v>415</v>
      </c>
      <c r="D84" t="s">
        <v>343</v>
      </c>
      <c r="E84" s="27">
        <v>-47958</v>
      </c>
      <c r="F84" t="str">
        <f t="shared" si="5"/>
        <v>sams/R1_92_1.sam</v>
      </c>
      <c r="G84" t="s">
        <v>10</v>
      </c>
      <c r="H84" t="str">
        <f t="shared" si="4"/>
        <v>tempB/R1_92_1.mixB.sam</v>
      </c>
      <c r="I84" t="s">
        <v>344</v>
      </c>
      <c r="K84">
        <v>-47958</v>
      </c>
      <c r="L84" s="1" t="str">
        <f t="shared" si="6"/>
        <v>yes</v>
      </c>
    </row>
    <row r="85" spans="2:15">
      <c r="B85" s="9" t="s">
        <v>403</v>
      </c>
      <c r="C85" t="s">
        <v>415</v>
      </c>
      <c r="D85" t="s">
        <v>343</v>
      </c>
      <c r="E85" s="27">
        <v>-21298</v>
      </c>
      <c r="F85" t="str">
        <f t="shared" si="5"/>
        <v>sams/R1_92_2.sam</v>
      </c>
      <c r="G85" t="s">
        <v>10</v>
      </c>
      <c r="H85" t="str">
        <f t="shared" si="4"/>
        <v>tempB/R1_92_2.mixB.sam</v>
      </c>
      <c r="I85" t="s">
        <v>344</v>
      </c>
      <c r="K85">
        <v>-21298</v>
      </c>
      <c r="L85" s="1" t="str">
        <f t="shared" si="6"/>
        <v>yes</v>
      </c>
      <c r="N85" s="3"/>
    </row>
    <row r="86" spans="2:15">
      <c r="B86" t="s">
        <v>404</v>
      </c>
      <c r="C86" t="s">
        <v>415</v>
      </c>
      <c r="D86" t="s">
        <v>343</v>
      </c>
      <c r="E86" s="27">
        <v>-50537</v>
      </c>
      <c r="F86" t="str">
        <f t="shared" si="5"/>
        <v>sams/R1_93_1.sam</v>
      </c>
      <c r="G86" t="s">
        <v>10</v>
      </c>
      <c r="H86" t="str">
        <f t="shared" si="4"/>
        <v>tempB/R1_93_1.mixB.sam</v>
      </c>
      <c r="I86" t="s">
        <v>344</v>
      </c>
      <c r="K86">
        <v>-50537</v>
      </c>
      <c r="L86" s="1" t="str">
        <f t="shared" si="6"/>
        <v>yes</v>
      </c>
      <c r="N86" s="3"/>
      <c r="O86" s="3"/>
    </row>
    <row r="87" spans="2:15">
      <c r="B87" s="9" t="s">
        <v>405</v>
      </c>
      <c r="C87" t="s">
        <v>415</v>
      </c>
      <c r="D87" t="s">
        <v>343</v>
      </c>
      <c r="E87" s="27">
        <v>-34482</v>
      </c>
      <c r="F87" t="str">
        <f t="shared" si="5"/>
        <v>sams/R1_93_2.sam</v>
      </c>
      <c r="G87" t="s">
        <v>10</v>
      </c>
      <c r="H87" t="str">
        <f t="shared" si="4"/>
        <v>tempB/R1_93_2.mixB.sam</v>
      </c>
      <c r="I87" t="s">
        <v>344</v>
      </c>
      <c r="K87">
        <v>-34482</v>
      </c>
      <c r="L87" s="1" t="str">
        <f t="shared" si="6"/>
        <v>yes</v>
      </c>
    </row>
    <row r="88" spans="2:15">
      <c r="B88" s="9" t="s">
        <v>341</v>
      </c>
      <c r="C88" t="s">
        <v>415</v>
      </c>
      <c r="D88" t="s">
        <v>343</v>
      </c>
      <c r="E88" s="27">
        <v>-110742</v>
      </c>
      <c r="F88" t="str">
        <f t="shared" si="5"/>
        <v>sams/R2_140_1.sam</v>
      </c>
      <c r="G88" t="s">
        <v>10</v>
      </c>
      <c r="H88" t="str">
        <f t="shared" si="4"/>
        <v>tempB/R2_140_1.mixB.sam</v>
      </c>
      <c r="I88" t="s">
        <v>344</v>
      </c>
      <c r="K88">
        <v>-110742</v>
      </c>
      <c r="L88" s="1" t="str">
        <f t="shared" si="6"/>
        <v>yes</v>
      </c>
    </row>
    <row r="89" spans="2:15">
      <c r="B89" s="9" t="s">
        <v>342</v>
      </c>
      <c r="C89" t="s">
        <v>415</v>
      </c>
      <c r="D89" t="s">
        <v>343</v>
      </c>
      <c r="E89" s="27">
        <v>-96679</v>
      </c>
      <c r="F89" t="str">
        <f t="shared" si="5"/>
        <v>sams/R2_143_1.sam</v>
      </c>
      <c r="G89" t="s">
        <v>10</v>
      </c>
      <c r="H89" t="str">
        <f t="shared" si="4"/>
        <v>tempB/R2_143_1.mixB.sam</v>
      </c>
      <c r="I89" t="s">
        <v>344</v>
      </c>
      <c r="K89">
        <v>-96679</v>
      </c>
      <c r="L89" s="1" t="str">
        <f t="shared" si="6"/>
        <v>yes</v>
      </c>
    </row>
    <row r="90" spans="2:15">
      <c r="B90" s="9" t="s">
        <v>31</v>
      </c>
      <c r="C90" t="s">
        <v>415</v>
      </c>
      <c r="D90" t="s">
        <v>343</v>
      </c>
      <c r="E90" s="27">
        <v>-116601</v>
      </c>
      <c r="F90" t="str">
        <f t="shared" si="5"/>
        <v>sams/R2_1_1.sam</v>
      </c>
      <c r="G90" t="s">
        <v>10</v>
      </c>
      <c r="H90" t="str">
        <f t="shared" si="4"/>
        <v>tempB/R2_1_1.mixB.sam</v>
      </c>
      <c r="I90" t="s">
        <v>344</v>
      </c>
      <c r="K90">
        <v>-116601</v>
      </c>
      <c r="L90" s="1" t="str">
        <f t="shared" si="6"/>
        <v>yes</v>
      </c>
    </row>
    <row r="91" spans="2:15">
      <c r="B91" s="9" t="s">
        <v>112</v>
      </c>
      <c r="C91" t="s">
        <v>415</v>
      </c>
      <c r="D91" t="s">
        <v>343</v>
      </c>
      <c r="E91" s="27">
        <v>-43945</v>
      </c>
      <c r="F91" t="str">
        <f t="shared" si="5"/>
        <v>sams/R2_105_1.sam</v>
      </c>
      <c r="G91" t="s">
        <v>10</v>
      </c>
      <c r="H91" t="str">
        <f t="shared" si="4"/>
        <v>tempB/R2_105_1.mixB.sam</v>
      </c>
      <c r="I91" t="s">
        <v>344</v>
      </c>
      <c r="K91">
        <v>-43945</v>
      </c>
      <c r="L91" s="1" t="str">
        <f t="shared" si="6"/>
        <v>yes</v>
      </c>
    </row>
    <row r="92" spans="2:15">
      <c r="B92" s="9" t="s">
        <v>118</v>
      </c>
      <c r="C92" t="s">
        <v>415</v>
      </c>
      <c r="D92" t="s">
        <v>343</v>
      </c>
      <c r="E92" s="27">
        <v>-60878</v>
      </c>
      <c r="F92" t="str">
        <f t="shared" si="5"/>
        <v>sams/R2_117_1.sam</v>
      </c>
      <c r="G92" t="s">
        <v>10</v>
      </c>
      <c r="H92" t="str">
        <f t="shared" si="4"/>
        <v>tempB/R2_117_1.mixB.sam</v>
      </c>
      <c r="I92" t="s">
        <v>344</v>
      </c>
      <c r="K92">
        <v>-60878</v>
      </c>
      <c r="L92" s="1" t="str">
        <f t="shared" si="6"/>
        <v>yes</v>
      </c>
    </row>
    <row r="93" spans="2:15">
      <c r="B93" s="9" t="s">
        <v>119</v>
      </c>
      <c r="C93" t="s">
        <v>415</v>
      </c>
      <c r="D93" t="s">
        <v>343</v>
      </c>
      <c r="E93" s="27">
        <v>-53496</v>
      </c>
      <c r="F93" t="str">
        <f t="shared" si="5"/>
        <v>sams/R2_117_3.sam</v>
      </c>
      <c r="G93" t="s">
        <v>10</v>
      </c>
      <c r="H93" t="str">
        <f t="shared" si="4"/>
        <v>tempB/R2_117_3.mixB.sam</v>
      </c>
      <c r="I93" t="s">
        <v>344</v>
      </c>
      <c r="K93">
        <v>-53496</v>
      </c>
      <c r="L93" s="1" t="str">
        <f t="shared" si="6"/>
        <v>yes</v>
      </c>
      <c r="N93" s="3"/>
      <c r="O93" s="3"/>
    </row>
    <row r="94" spans="2:15">
      <c r="B94" s="9" t="s">
        <v>125</v>
      </c>
      <c r="C94" t="s">
        <v>415</v>
      </c>
      <c r="D94" t="s">
        <v>343</v>
      </c>
      <c r="E94" s="27">
        <v>-262851</v>
      </c>
      <c r="F94" t="str">
        <f t="shared" si="5"/>
        <v>sams/R2_152_1.sam</v>
      </c>
      <c r="G94" t="s">
        <v>10</v>
      </c>
      <c r="H94" t="str">
        <f t="shared" si="4"/>
        <v>tempB/R2_152_1.mixB.sam</v>
      </c>
      <c r="I94" t="s">
        <v>344</v>
      </c>
      <c r="K94">
        <v>-262851</v>
      </c>
      <c r="L94" s="1" t="str">
        <f t="shared" si="6"/>
        <v>yes</v>
      </c>
    </row>
    <row r="95" spans="2:15">
      <c r="B95" s="9" t="s">
        <v>126</v>
      </c>
      <c r="C95" t="s">
        <v>415</v>
      </c>
      <c r="D95" t="s">
        <v>343</v>
      </c>
      <c r="E95" s="27">
        <v>-217265</v>
      </c>
      <c r="F95" t="str">
        <f t="shared" si="5"/>
        <v>sams/R2_152_2.sam</v>
      </c>
      <c r="G95" t="s">
        <v>10</v>
      </c>
      <c r="H95" t="str">
        <f t="shared" si="4"/>
        <v>tempB/R2_152_2.mixB.sam</v>
      </c>
      <c r="I95" t="s">
        <v>344</v>
      </c>
      <c r="K95">
        <v>-217265</v>
      </c>
      <c r="L95" s="1" t="str">
        <f t="shared" si="6"/>
        <v>yes</v>
      </c>
    </row>
    <row r="96" spans="2:15">
      <c r="B96" s="9" t="s">
        <v>130</v>
      </c>
      <c r="C96" t="s">
        <v>415</v>
      </c>
      <c r="D96" t="s">
        <v>343</v>
      </c>
      <c r="E96" s="27">
        <v>-106875</v>
      </c>
      <c r="F96" t="str">
        <f t="shared" si="5"/>
        <v>sams/R2_154_1.sam</v>
      </c>
      <c r="G96" t="s">
        <v>10</v>
      </c>
      <c r="H96" t="str">
        <f t="shared" si="4"/>
        <v>tempB/R2_154_1.mixB.sam</v>
      </c>
      <c r="I96" t="s">
        <v>344</v>
      </c>
      <c r="K96">
        <v>-106875</v>
      </c>
      <c r="L96" s="1" t="str">
        <f t="shared" si="6"/>
        <v>yes</v>
      </c>
    </row>
    <row r="97" spans="2:12">
      <c r="B97" s="9" t="s">
        <v>131</v>
      </c>
      <c r="C97" t="s">
        <v>415</v>
      </c>
      <c r="D97" t="s">
        <v>343</v>
      </c>
      <c r="E97" s="27">
        <v>-96093</v>
      </c>
      <c r="F97" t="str">
        <f t="shared" si="5"/>
        <v>sams/R2_154_2.sam</v>
      </c>
      <c r="G97" t="s">
        <v>10</v>
      </c>
      <c r="H97" t="str">
        <f t="shared" si="4"/>
        <v>tempB/R2_154_2.mixB.sam</v>
      </c>
      <c r="I97" t="s">
        <v>344</v>
      </c>
      <c r="K97">
        <v>-96093</v>
      </c>
      <c r="L97" s="1" t="str">
        <f t="shared" si="6"/>
        <v>yes</v>
      </c>
    </row>
    <row r="98" spans="2:12">
      <c r="B98" s="9" t="s">
        <v>39</v>
      </c>
      <c r="C98" t="s">
        <v>415</v>
      </c>
      <c r="D98" t="s">
        <v>343</v>
      </c>
      <c r="E98" s="27">
        <v>-66914</v>
      </c>
      <c r="F98" t="str">
        <f t="shared" si="5"/>
        <v>sams/R2_18_1.sam</v>
      </c>
      <c r="G98" t="s">
        <v>10</v>
      </c>
      <c r="H98" t="str">
        <f t="shared" si="4"/>
        <v>tempB/R2_18_1.mixB.sam</v>
      </c>
      <c r="I98" t="s">
        <v>344</v>
      </c>
      <c r="K98">
        <v>-66914</v>
      </c>
      <c r="L98" s="1" t="str">
        <f t="shared" si="6"/>
        <v>yes</v>
      </c>
    </row>
    <row r="99" spans="2:12">
      <c r="B99" s="9" t="s">
        <v>40</v>
      </c>
      <c r="C99" t="s">
        <v>415</v>
      </c>
      <c r="D99" t="s">
        <v>343</v>
      </c>
      <c r="E99" s="27">
        <v>-82851</v>
      </c>
      <c r="F99" t="str">
        <f t="shared" si="5"/>
        <v>sams/R2_18_2.sam</v>
      </c>
      <c r="G99" t="s">
        <v>10</v>
      </c>
      <c r="H99" t="str">
        <f t="shared" ref="H99:H130" si="7">"tempB/"&amp;B99&amp;".mixB.sam"</f>
        <v>tempB/R2_18_2.mixB.sam</v>
      </c>
      <c r="I99" t="s">
        <v>344</v>
      </c>
      <c r="K99">
        <v>-82851</v>
      </c>
      <c r="L99" s="1" t="str">
        <f t="shared" si="6"/>
        <v>yes</v>
      </c>
    </row>
    <row r="100" spans="2:12">
      <c r="B100" s="9" t="s">
        <v>45</v>
      </c>
      <c r="C100" t="s">
        <v>415</v>
      </c>
      <c r="D100" t="s">
        <v>343</v>
      </c>
      <c r="E100" s="27">
        <v>-197291</v>
      </c>
      <c r="F100" t="str">
        <f t="shared" si="5"/>
        <v>sams/R2_24_1.sam</v>
      </c>
      <c r="G100" t="s">
        <v>10</v>
      </c>
      <c r="H100" t="str">
        <f t="shared" si="7"/>
        <v>tempB/R2_24_1.mixB.sam</v>
      </c>
      <c r="I100" t="s">
        <v>344</v>
      </c>
      <c r="K100">
        <v>-197291</v>
      </c>
      <c r="L100" s="1" t="str">
        <f t="shared" si="6"/>
        <v>yes</v>
      </c>
    </row>
    <row r="101" spans="2:12">
      <c r="B101" s="9" t="s">
        <v>46</v>
      </c>
      <c r="C101" t="s">
        <v>415</v>
      </c>
      <c r="D101" t="s">
        <v>343</v>
      </c>
      <c r="E101" s="27">
        <v>-1243750</v>
      </c>
      <c r="F101" t="str">
        <f t="shared" si="5"/>
        <v>sams/R2_24_2.sam</v>
      </c>
      <c r="G101" t="s">
        <v>10</v>
      </c>
      <c r="H101" t="str">
        <f t="shared" si="7"/>
        <v>tempB/R2_24_2.mixB.sam</v>
      </c>
      <c r="I101" t="s">
        <v>344</v>
      </c>
      <c r="K101">
        <v>-1243750</v>
      </c>
      <c r="L101" s="1" t="str">
        <f t="shared" si="6"/>
        <v>yes</v>
      </c>
    </row>
    <row r="102" spans="2:12">
      <c r="B102" s="9" t="s">
        <v>49</v>
      </c>
      <c r="C102" t="s">
        <v>415</v>
      </c>
      <c r="D102" t="s">
        <v>343</v>
      </c>
      <c r="E102" s="27">
        <v>-117395</v>
      </c>
      <c r="F102" t="str">
        <f t="shared" si="5"/>
        <v>sams/R2_27_1.sam</v>
      </c>
      <c r="G102" t="s">
        <v>10</v>
      </c>
      <c r="H102" t="str">
        <f t="shared" si="7"/>
        <v>tempB/R2_27_1.mixB.sam</v>
      </c>
      <c r="I102" t="s">
        <v>344</v>
      </c>
      <c r="K102">
        <v>-117395</v>
      </c>
      <c r="L102" s="1" t="str">
        <f t="shared" si="6"/>
        <v>yes</v>
      </c>
    </row>
    <row r="103" spans="2:12">
      <c r="B103" t="s">
        <v>50</v>
      </c>
      <c r="C103" t="s">
        <v>415</v>
      </c>
      <c r="D103" t="s">
        <v>343</v>
      </c>
      <c r="E103" s="27">
        <v>-460833</v>
      </c>
      <c r="F103" t="str">
        <f t="shared" si="5"/>
        <v>sams/R2_27_2.sam</v>
      </c>
      <c r="G103" t="s">
        <v>10</v>
      </c>
      <c r="H103" t="str">
        <f t="shared" si="7"/>
        <v>tempB/R2_27_2.mixB.sam</v>
      </c>
      <c r="I103" t="s">
        <v>344</v>
      </c>
      <c r="K103">
        <v>-460833</v>
      </c>
      <c r="L103" s="1" t="str">
        <f t="shared" si="6"/>
        <v>yes</v>
      </c>
    </row>
    <row r="104" spans="2:12">
      <c r="B104" t="s">
        <v>57</v>
      </c>
      <c r="C104" t="s">
        <v>415</v>
      </c>
      <c r="D104" t="s">
        <v>343</v>
      </c>
      <c r="E104" s="27">
        <v>-8</v>
      </c>
      <c r="F104" t="str">
        <f t="shared" si="5"/>
        <v>sams/R2_33_1.sam</v>
      </c>
      <c r="G104" t="s">
        <v>10</v>
      </c>
      <c r="H104" t="str">
        <f t="shared" si="7"/>
        <v>tempB/R2_33_1.mixB.sam</v>
      </c>
      <c r="I104" t="s">
        <v>344</v>
      </c>
      <c r="K104">
        <v>-8</v>
      </c>
      <c r="L104" s="1" t="str">
        <f t="shared" si="6"/>
        <v>yes</v>
      </c>
    </row>
    <row r="105" spans="2:12">
      <c r="B105" s="9" t="s">
        <v>86</v>
      </c>
      <c r="C105" t="s">
        <v>415</v>
      </c>
      <c r="D105" t="s">
        <v>343</v>
      </c>
      <c r="E105" s="27">
        <v>-38382</v>
      </c>
      <c r="F105" t="str">
        <f t="shared" si="5"/>
        <v>sams/R2_57_1.sam</v>
      </c>
      <c r="G105" t="s">
        <v>10</v>
      </c>
      <c r="H105" t="str">
        <f t="shared" si="7"/>
        <v>tempB/R2_57_1.mixB.sam</v>
      </c>
      <c r="I105" t="s">
        <v>344</v>
      </c>
      <c r="K105">
        <v>-38382</v>
      </c>
      <c r="L105" s="1" t="str">
        <f t="shared" si="6"/>
        <v>yes</v>
      </c>
    </row>
    <row r="106" spans="2:12">
      <c r="B106" s="9" t="s">
        <v>87</v>
      </c>
      <c r="C106" t="s">
        <v>415</v>
      </c>
      <c r="D106" t="s">
        <v>343</v>
      </c>
      <c r="E106" s="27">
        <v>-528970</v>
      </c>
      <c r="F106" t="str">
        <f t="shared" si="5"/>
        <v>sams/R2_57_2.sam</v>
      </c>
      <c r="G106" t="s">
        <v>10</v>
      </c>
      <c r="H106" t="str">
        <f t="shared" si="7"/>
        <v>tempB/R2_57_2.mixB.sam</v>
      </c>
      <c r="I106" t="s">
        <v>344</v>
      </c>
      <c r="K106">
        <v>-528970</v>
      </c>
      <c r="L106" s="1" t="str">
        <f t="shared" si="6"/>
        <v>yes</v>
      </c>
    </row>
    <row r="107" spans="2:12">
      <c r="B107" s="9" t="s">
        <v>32</v>
      </c>
      <c r="C107" t="s">
        <v>415</v>
      </c>
      <c r="D107" t="s">
        <v>343</v>
      </c>
      <c r="E107" s="27">
        <v>-30110</v>
      </c>
      <c r="F107" t="str">
        <f t="shared" si="5"/>
        <v>sams/R2_6_1.sam</v>
      </c>
      <c r="G107" t="s">
        <v>10</v>
      </c>
      <c r="H107" t="str">
        <f t="shared" si="7"/>
        <v>tempB/R2_6_1.mixB.sam</v>
      </c>
      <c r="I107" t="s">
        <v>344</v>
      </c>
      <c r="K107">
        <v>-30110</v>
      </c>
      <c r="L107" s="1" t="str">
        <f t="shared" si="6"/>
        <v>yes</v>
      </c>
    </row>
    <row r="108" spans="2:12">
      <c r="B108" s="9" t="s">
        <v>33</v>
      </c>
      <c r="C108" t="s">
        <v>415</v>
      </c>
      <c r="D108" t="s">
        <v>343</v>
      </c>
      <c r="E108" s="27">
        <v>-433235</v>
      </c>
      <c r="F108" t="str">
        <f t="shared" si="5"/>
        <v>sams/R2_6_2.sam</v>
      </c>
      <c r="G108" t="s">
        <v>10</v>
      </c>
      <c r="H108" t="str">
        <f t="shared" si="7"/>
        <v>tempB/R2_6_2.mixB.sam</v>
      </c>
      <c r="I108" t="s">
        <v>344</v>
      </c>
      <c r="K108">
        <v>-433235</v>
      </c>
      <c r="L108" s="1" t="str">
        <f t="shared" si="6"/>
        <v>yes</v>
      </c>
    </row>
    <row r="109" spans="2:12">
      <c r="B109" s="9" t="s">
        <v>91</v>
      </c>
      <c r="C109" t="s">
        <v>415</v>
      </c>
      <c r="D109" t="s">
        <v>343</v>
      </c>
      <c r="E109" s="27">
        <v>-65514</v>
      </c>
      <c r="F109" t="str">
        <f t="shared" si="5"/>
        <v>sams/R2_60_1.sam</v>
      </c>
      <c r="G109" t="s">
        <v>10</v>
      </c>
      <c r="H109" t="str">
        <f t="shared" si="7"/>
        <v>tempB/R2_60_1.mixB.sam</v>
      </c>
      <c r="I109" t="s">
        <v>344</v>
      </c>
      <c r="K109">
        <v>-65514</v>
      </c>
      <c r="L109" s="1" t="str">
        <f t="shared" si="6"/>
        <v>yes</v>
      </c>
    </row>
    <row r="110" spans="2:12">
      <c r="B110" s="9" t="s">
        <v>92</v>
      </c>
      <c r="C110" t="s">
        <v>415</v>
      </c>
      <c r="D110" t="s">
        <v>343</v>
      </c>
      <c r="E110" s="27">
        <v>-1433823</v>
      </c>
      <c r="F110" t="str">
        <f t="shared" si="5"/>
        <v>sams/R2_60_2.sam</v>
      </c>
      <c r="G110" t="s">
        <v>10</v>
      </c>
      <c r="H110" t="str">
        <f t="shared" si="7"/>
        <v>tempB/R2_60_2.mixB.sam</v>
      </c>
      <c r="I110" t="s">
        <v>344</v>
      </c>
      <c r="K110">
        <v>-1433823</v>
      </c>
      <c r="L110" s="1" t="str">
        <f t="shared" si="6"/>
        <v>yes</v>
      </c>
    </row>
    <row r="111" spans="2:12">
      <c r="B111" s="9" t="s">
        <v>95</v>
      </c>
      <c r="C111" t="s">
        <v>415</v>
      </c>
      <c r="D111" t="s">
        <v>343</v>
      </c>
      <c r="E111" s="27">
        <v>-851250</v>
      </c>
      <c r="F111" t="str">
        <f t="shared" si="5"/>
        <v>sams/R2_65_1.sam</v>
      </c>
      <c r="G111" t="s">
        <v>10</v>
      </c>
      <c r="H111" t="str">
        <f t="shared" si="7"/>
        <v>tempB/R2_65_1.mixB.sam</v>
      </c>
      <c r="I111" t="s">
        <v>344</v>
      </c>
      <c r="K111">
        <v>-851250</v>
      </c>
      <c r="L111" s="1" t="str">
        <f t="shared" si="6"/>
        <v>yes</v>
      </c>
    </row>
    <row r="112" spans="2:12">
      <c r="B112" s="9" t="s">
        <v>98</v>
      </c>
      <c r="C112" t="s">
        <v>415</v>
      </c>
      <c r="D112" t="s">
        <v>343</v>
      </c>
      <c r="E112" s="27">
        <v>-490312</v>
      </c>
      <c r="F112" t="str">
        <f t="shared" si="5"/>
        <v>sams/R2_67_1.sam</v>
      </c>
      <c r="G112" t="s">
        <v>10</v>
      </c>
      <c r="H112" t="str">
        <f t="shared" si="7"/>
        <v>tempB/R2_67_1.mixB.sam</v>
      </c>
      <c r="I112" t="s">
        <v>344</v>
      </c>
      <c r="K112">
        <v>-490312</v>
      </c>
      <c r="L112" s="1" t="str">
        <f t="shared" si="6"/>
        <v>yes</v>
      </c>
    </row>
    <row r="113" spans="2:12">
      <c r="B113" s="9" t="s">
        <v>99</v>
      </c>
      <c r="C113" t="s">
        <v>415</v>
      </c>
      <c r="D113" t="s">
        <v>343</v>
      </c>
      <c r="E113" s="27">
        <v>-139829</v>
      </c>
      <c r="F113" t="str">
        <f t="shared" si="5"/>
        <v>sams/R2_68_1.sam</v>
      </c>
      <c r="G113" t="s">
        <v>10</v>
      </c>
      <c r="H113" t="str">
        <f t="shared" si="7"/>
        <v>tempB/R2_68_1.mixB.sam</v>
      </c>
      <c r="I113" t="s">
        <v>344</v>
      </c>
      <c r="K113">
        <v>-139829</v>
      </c>
      <c r="L113" s="1" t="str">
        <f t="shared" si="6"/>
        <v>yes</v>
      </c>
    </row>
    <row r="114" spans="2:12">
      <c r="B114" s="9" t="s">
        <v>100</v>
      </c>
      <c r="C114" t="s">
        <v>415</v>
      </c>
      <c r="D114" t="s">
        <v>343</v>
      </c>
      <c r="E114" s="27">
        <v>-3663636</v>
      </c>
      <c r="F114" t="str">
        <f t="shared" si="5"/>
        <v>sams/R2_68_2.sam</v>
      </c>
      <c r="G114" t="s">
        <v>10</v>
      </c>
      <c r="H114" t="str">
        <f t="shared" si="7"/>
        <v>tempB/R2_68_2.mixB.sam</v>
      </c>
      <c r="I114" t="s">
        <v>344</v>
      </c>
      <c r="K114">
        <v>-3663636</v>
      </c>
      <c r="L114" s="1" t="str">
        <f t="shared" si="6"/>
        <v>yes</v>
      </c>
    </row>
    <row r="115" spans="2:12">
      <c r="B115" s="9" t="s">
        <v>101</v>
      </c>
      <c r="C115" t="s">
        <v>415</v>
      </c>
      <c r="D115" t="s">
        <v>343</v>
      </c>
      <c r="E115" s="27">
        <v>-64034</v>
      </c>
      <c r="F115" t="str">
        <f t="shared" si="5"/>
        <v>sams/R2_71_1.sam</v>
      </c>
      <c r="G115" t="s">
        <v>10</v>
      </c>
      <c r="H115" t="str">
        <f t="shared" si="7"/>
        <v>tempB/R2_71_1.mixB.sam</v>
      </c>
      <c r="I115" t="s">
        <v>344</v>
      </c>
      <c r="K115">
        <v>-64034</v>
      </c>
      <c r="L115" s="1" t="str">
        <f t="shared" si="6"/>
        <v>yes</v>
      </c>
    </row>
    <row r="116" spans="2:12">
      <c r="B116" s="9" t="s">
        <v>102</v>
      </c>
      <c r="C116" t="s">
        <v>415</v>
      </c>
      <c r="D116" t="s">
        <v>343</v>
      </c>
      <c r="E116" s="27">
        <v>-670909</v>
      </c>
      <c r="F116" t="str">
        <f t="shared" si="5"/>
        <v>sams/R2_71_2.sam</v>
      </c>
      <c r="G116" t="s">
        <v>10</v>
      </c>
      <c r="H116" t="str">
        <f t="shared" si="7"/>
        <v>tempB/R2_71_2.mixB.sam</v>
      </c>
      <c r="I116" t="s">
        <v>344</v>
      </c>
      <c r="K116">
        <v>-670909</v>
      </c>
      <c r="L116" s="1" t="str">
        <f t="shared" si="6"/>
        <v>yes</v>
      </c>
    </row>
    <row r="117" spans="2:12">
      <c r="B117" t="s">
        <v>107</v>
      </c>
      <c r="C117" t="s">
        <v>415</v>
      </c>
      <c r="D117" t="s">
        <v>343</v>
      </c>
      <c r="E117" s="27">
        <v>-53636</v>
      </c>
      <c r="F117" t="str">
        <f t="shared" si="5"/>
        <v>sams/R2_73_1.sam</v>
      </c>
      <c r="G117" t="s">
        <v>10</v>
      </c>
      <c r="H117" t="str">
        <f t="shared" si="7"/>
        <v>tempB/R2_73_1.mixB.sam</v>
      </c>
      <c r="I117" t="s">
        <v>344</v>
      </c>
      <c r="K117">
        <v>-53636</v>
      </c>
      <c r="L117" s="1" t="str">
        <f t="shared" si="6"/>
        <v>yes</v>
      </c>
    </row>
    <row r="118" spans="2:12">
      <c r="B118" s="9" t="s">
        <v>108</v>
      </c>
      <c r="C118" t="s">
        <v>415</v>
      </c>
      <c r="D118" t="s">
        <v>343</v>
      </c>
      <c r="E118" s="27">
        <v>-6274545</v>
      </c>
      <c r="F118" t="str">
        <f t="shared" si="5"/>
        <v>sams/R2_73_2.sam</v>
      </c>
      <c r="G118" t="s">
        <v>10</v>
      </c>
      <c r="H118" t="str">
        <f t="shared" si="7"/>
        <v>tempB/R2_73_2.mixB.sam</v>
      </c>
      <c r="I118" t="s">
        <v>344</v>
      </c>
      <c r="K118">
        <v>-6274545</v>
      </c>
      <c r="L118" s="1" t="str">
        <f t="shared" si="6"/>
        <v>yes</v>
      </c>
    </row>
    <row r="119" spans="2:12">
      <c r="B119" s="9" t="s">
        <v>115</v>
      </c>
      <c r="C119" t="s">
        <v>415</v>
      </c>
      <c r="D119" t="s">
        <v>343</v>
      </c>
      <c r="E119" s="27">
        <v>-199553</v>
      </c>
      <c r="F119" t="str">
        <f t="shared" si="5"/>
        <v>sams/R2_116_1.sam</v>
      </c>
      <c r="G119" t="s">
        <v>10</v>
      </c>
      <c r="H119" t="str">
        <f t="shared" si="7"/>
        <v>tempB/R2_116_1.mixB.sam</v>
      </c>
      <c r="I119" t="s">
        <v>344</v>
      </c>
      <c r="K119">
        <v>-199553</v>
      </c>
      <c r="L119" s="1" t="str">
        <f t="shared" si="6"/>
        <v>yes</v>
      </c>
    </row>
    <row r="120" spans="2:12">
      <c r="B120" s="9" t="s">
        <v>116</v>
      </c>
      <c r="C120" t="s">
        <v>415</v>
      </c>
      <c r="D120" t="s">
        <v>343</v>
      </c>
      <c r="E120" s="27">
        <v>-380892</v>
      </c>
      <c r="F120" t="str">
        <f t="shared" si="5"/>
        <v>sams/R2_116_2.sam</v>
      </c>
      <c r="G120" t="s">
        <v>10</v>
      </c>
      <c r="H120" t="str">
        <f t="shared" si="7"/>
        <v>tempB/R2_116_2.mixB.sam</v>
      </c>
      <c r="I120" t="s">
        <v>344</v>
      </c>
      <c r="K120">
        <v>-380892</v>
      </c>
      <c r="L120" s="1" t="str">
        <f t="shared" si="6"/>
        <v>yes</v>
      </c>
    </row>
    <row r="121" spans="2:12">
      <c r="B121" s="9" t="s">
        <v>117</v>
      </c>
      <c r="C121" t="s">
        <v>415</v>
      </c>
      <c r="D121" t="s">
        <v>343</v>
      </c>
      <c r="E121" s="27">
        <v>-684642</v>
      </c>
      <c r="F121" t="str">
        <f t="shared" si="5"/>
        <v>sams/R2_116_3.sam</v>
      </c>
      <c r="G121" t="s">
        <v>10</v>
      </c>
      <c r="H121" t="str">
        <f t="shared" si="7"/>
        <v>tempB/R2_116_3.mixB.sam</v>
      </c>
      <c r="I121" t="s">
        <v>344</v>
      </c>
      <c r="K121">
        <v>-684642</v>
      </c>
      <c r="L121" s="1" t="str">
        <f t="shared" si="6"/>
        <v>yes</v>
      </c>
    </row>
    <row r="122" spans="2:12">
      <c r="B122" s="9" t="s">
        <v>36</v>
      </c>
      <c r="C122" t="s">
        <v>415</v>
      </c>
      <c r="D122" t="s">
        <v>343</v>
      </c>
      <c r="E122" s="27">
        <v>-286339</v>
      </c>
      <c r="F122" t="str">
        <f t="shared" si="5"/>
        <v>sams/R2_14_1.sam</v>
      </c>
      <c r="G122" t="s">
        <v>10</v>
      </c>
      <c r="H122" t="str">
        <f t="shared" si="7"/>
        <v>tempB/R2_14_1.mixB.sam</v>
      </c>
      <c r="I122" t="s">
        <v>344</v>
      </c>
      <c r="K122">
        <v>-286339</v>
      </c>
      <c r="L122" s="1" t="str">
        <f t="shared" si="6"/>
        <v>yes</v>
      </c>
    </row>
    <row r="123" spans="2:12">
      <c r="B123" s="9" t="s">
        <v>37</v>
      </c>
      <c r="C123" t="s">
        <v>415</v>
      </c>
      <c r="D123" t="s">
        <v>343</v>
      </c>
      <c r="E123" s="27">
        <v>-319285</v>
      </c>
      <c r="F123" t="str">
        <f t="shared" si="5"/>
        <v>sams/R2_14_2.sam</v>
      </c>
      <c r="G123" t="s">
        <v>10</v>
      </c>
      <c r="H123" t="str">
        <f t="shared" si="7"/>
        <v>tempB/R2_14_2.mixB.sam</v>
      </c>
      <c r="I123" t="s">
        <v>344</v>
      </c>
      <c r="K123">
        <v>-319285</v>
      </c>
      <c r="L123" s="1" t="str">
        <f t="shared" si="6"/>
        <v>yes</v>
      </c>
    </row>
    <row r="124" spans="2:12">
      <c r="B124" s="9" t="s">
        <v>38</v>
      </c>
      <c r="C124" t="s">
        <v>415</v>
      </c>
      <c r="D124" t="s">
        <v>343</v>
      </c>
      <c r="E124" s="27">
        <v>-997500</v>
      </c>
      <c r="F124" t="str">
        <f t="shared" si="5"/>
        <v>sams/R2_14_3.sam</v>
      </c>
      <c r="G124" t="s">
        <v>10</v>
      </c>
      <c r="H124" t="str">
        <f t="shared" si="7"/>
        <v>tempB/R2_14_3.mixB.sam</v>
      </c>
      <c r="I124" t="s">
        <v>344</v>
      </c>
      <c r="K124">
        <v>-997500</v>
      </c>
      <c r="L124" s="1" t="str">
        <f t="shared" si="6"/>
        <v>yes</v>
      </c>
    </row>
    <row r="125" spans="2:12">
      <c r="B125" s="9" t="s">
        <v>122</v>
      </c>
      <c r="C125" t="s">
        <v>415</v>
      </c>
      <c r="D125" t="s">
        <v>343</v>
      </c>
      <c r="E125" s="27">
        <v>-212678</v>
      </c>
      <c r="F125" t="str">
        <f t="shared" si="5"/>
        <v>sams/R2_151_1.sam</v>
      </c>
      <c r="G125" t="s">
        <v>10</v>
      </c>
      <c r="H125" t="str">
        <f t="shared" si="7"/>
        <v>tempB/R2_151_1.mixB.sam</v>
      </c>
      <c r="I125" t="s">
        <v>344</v>
      </c>
      <c r="K125">
        <v>-212678</v>
      </c>
      <c r="L125" s="1" t="str">
        <f t="shared" si="6"/>
        <v>yes</v>
      </c>
    </row>
    <row r="126" spans="2:12">
      <c r="B126" s="9" t="s">
        <v>123</v>
      </c>
      <c r="C126" t="s">
        <v>415</v>
      </c>
      <c r="D126" t="s">
        <v>343</v>
      </c>
      <c r="E126" s="27">
        <v>-535714</v>
      </c>
      <c r="F126" t="str">
        <f t="shared" si="5"/>
        <v>sams/R2_151_2.sam</v>
      </c>
      <c r="G126" t="s">
        <v>10</v>
      </c>
      <c r="H126" t="str">
        <f t="shared" si="7"/>
        <v>tempB/R2_151_2.mixB.sam</v>
      </c>
      <c r="I126" t="s">
        <v>344</v>
      </c>
      <c r="K126">
        <v>-535714</v>
      </c>
      <c r="L126" s="1" t="str">
        <f t="shared" si="6"/>
        <v>yes</v>
      </c>
    </row>
    <row r="127" spans="2:12">
      <c r="B127" s="9" t="s">
        <v>124</v>
      </c>
      <c r="C127" t="s">
        <v>415</v>
      </c>
      <c r="D127" t="s">
        <v>343</v>
      </c>
      <c r="E127" s="27">
        <v>-527142</v>
      </c>
      <c r="F127" t="str">
        <f t="shared" si="5"/>
        <v>sams/R2_151_3.sam</v>
      </c>
      <c r="G127" t="s">
        <v>10</v>
      </c>
      <c r="H127" t="str">
        <f t="shared" si="7"/>
        <v>tempB/R2_151_3.mixB.sam</v>
      </c>
      <c r="I127" t="s">
        <v>344</v>
      </c>
      <c r="K127">
        <v>-527142</v>
      </c>
      <c r="L127" s="1" t="str">
        <f t="shared" si="6"/>
        <v>yes</v>
      </c>
    </row>
    <row r="128" spans="2:12">
      <c r="B128" s="9" t="s">
        <v>127</v>
      </c>
      <c r="C128" t="s">
        <v>415</v>
      </c>
      <c r="D128" t="s">
        <v>343</v>
      </c>
      <c r="E128" s="27">
        <v>-355714</v>
      </c>
      <c r="F128" t="str">
        <f t="shared" si="5"/>
        <v>sams/R2_153_1.sam</v>
      </c>
      <c r="G128" t="s">
        <v>10</v>
      </c>
      <c r="H128" t="str">
        <f t="shared" si="7"/>
        <v>tempB/R2_153_1.mixB.sam</v>
      </c>
      <c r="I128" t="s">
        <v>344</v>
      </c>
      <c r="K128">
        <v>-355714</v>
      </c>
      <c r="L128" s="1" t="str">
        <f t="shared" si="6"/>
        <v>yes</v>
      </c>
    </row>
    <row r="129" spans="2:12">
      <c r="B129" s="9" t="s">
        <v>128</v>
      </c>
      <c r="C129" t="s">
        <v>415</v>
      </c>
      <c r="D129" t="s">
        <v>343</v>
      </c>
      <c r="E129" s="27">
        <v>-987857</v>
      </c>
      <c r="F129" t="str">
        <f t="shared" si="5"/>
        <v>sams/R2_153_2.sam</v>
      </c>
      <c r="G129" t="s">
        <v>10</v>
      </c>
      <c r="H129" t="str">
        <f t="shared" si="7"/>
        <v>tempB/R2_153_2.mixB.sam</v>
      </c>
      <c r="I129" t="s">
        <v>344</v>
      </c>
      <c r="K129">
        <v>-987857</v>
      </c>
      <c r="L129" s="1" t="str">
        <f t="shared" si="6"/>
        <v>yes</v>
      </c>
    </row>
    <row r="130" spans="2:12">
      <c r="B130" s="9" t="s">
        <v>129</v>
      </c>
      <c r="C130" t="s">
        <v>415</v>
      </c>
      <c r="D130" t="s">
        <v>343</v>
      </c>
      <c r="E130" s="27">
        <v>-3612857</v>
      </c>
      <c r="F130" t="str">
        <f t="shared" si="5"/>
        <v>sams/R2_153_3.sam</v>
      </c>
      <c r="G130" t="s">
        <v>10</v>
      </c>
      <c r="H130" t="str">
        <f t="shared" si="7"/>
        <v>tempB/R2_153_3.mixB.sam</v>
      </c>
      <c r="I130" t="s">
        <v>344</v>
      </c>
      <c r="K130">
        <v>-3612857</v>
      </c>
      <c r="L130" s="1" t="str">
        <f t="shared" si="6"/>
        <v>yes</v>
      </c>
    </row>
    <row r="131" spans="2:12">
      <c r="B131" s="9" t="s">
        <v>51</v>
      </c>
      <c r="C131" t="s">
        <v>415</v>
      </c>
      <c r="D131" t="s">
        <v>343</v>
      </c>
      <c r="E131" s="27">
        <v>-534107</v>
      </c>
      <c r="F131" t="str">
        <f t="shared" si="5"/>
        <v>sams/R2_28_1.sam</v>
      </c>
      <c r="G131" t="s">
        <v>10</v>
      </c>
      <c r="H131" t="str">
        <f t="shared" ref="H131:H166" si="8">"tempB/"&amp;B131&amp;".mixB.sam"</f>
        <v>tempB/R2_28_1.mixB.sam</v>
      </c>
      <c r="I131" t="s">
        <v>344</v>
      </c>
      <c r="K131">
        <v>-534107</v>
      </c>
      <c r="L131" s="1" t="str">
        <f t="shared" si="6"/>
        <v>yes</v>
      </c>
    </row>
    <row r="132" spans="2:12">
      <c r="B132" t="s">
        <v>52</v>
      </c>
      <c r="C132" t="s">
        <v>415</v>
      </c>
      <c r="D132" t="s">
        <v>343</v>
      </c>
      <c r="E132" s="27">
        <v>-2728928</v>
      </c>
      <c r="F132" t="str">
        <f t="shared" ref="F132:F166" si="9">"sams/"&amp;B132&amp;".sam"</f>
        <v>sams/R2_28_2.sam</v>
      </c>
      <c r="G132" t="s">
        <v>10</v>
      </c>
      <c r="H132" t="str">
        <f t="shared" si="8"/>
        <v>tempB/R2_28_2.mixB.sam</v>
      </c>
      <c r="I132" t="s">
        <v>344</v>
      </c>
      <c r="K132">
        <v>-2728928</v>
      </c>
      <c r="L132" s="1" t="str">
        <f t="shared" ref="L132:L166" si="10">IF(K132=E132, "yes", "no")</f>
        <v>yes</v>
      </c>
    </row>
    <row r="133" spans="2:12">
      <c r="B133" t="s">
        <v>53</v>
      </c>
      <c r="C133" t="s">
        <v>415</v>
      </c>
      <c r="D133" t="s">
        <v>343</v>
      </c>
      <c r="E133" s="27">
        <v>-1298571</v>
      </c>
      <c r="F133" t="str">
        <f t="shared" si="9"/>
        <v>sams/R2_28_3.sam</v>
      </c>
      <c r="G133" t="s">
        <v>10</v>
      </c>
      <c r="H133" t="str">
        <f t="shared" si="8"/>
        <v>tempB/R2_28_3.mixB.sam</v>
      </c>
      <c r="I133" t="s">
        <v>344</v>
      </c>
      <c r="K133">
        <v>-1298571</v>
      </c>
      <c r="L133" s="1" t="str">
        <f t="shared" si="10"/>
        <v>yes</v>
      </c>
    </row>
    <row r="134" spans="2:12">
      <c r="B134" t="s">
        <v>54</v>
      </c>
      <c r="C134" t="s">
        <v>415</v>
      </c>
      <c r="D134" t="s">
        <v>343</v>
      </c>
      <c r="E134" s="27">
        <v>-465000</v>
      </c>
      <c r="F134" t="str">
        <f t="shared" si="9"/>
        <v>sams/R2_32_1.sam</v>
      </c>
      <c r="G134" t="s">
        <v>10</v>
      </c>
      <c r="H134" t="str">
        <f t="shared" si="8"/>
        <v>tempB/R2_32_1.mixB.sam</v>
      </c>
      <c r="I134" t="s">
        <v>344</v>
      </c>
      <c r="K134">
        <v>-465000</v>
      </c>
      <c r="L134" s="1" t="str">
        <f t="shared" si="10"/>
        <v>yes</v>
      </c>
    </row>
    <row r="135" spans="2:12">
      <c r="B135" t="s">
        <v>55</v>
      </c>
      <c r="C135" t="s">
        <v>415</v>
      </c>
      <c r="D135" t="s">
        <v>343</v>
      </c>
      <c r="E135" s="27">
        <v>-1323214</v>
      </c>
      <c r="F135" t="str">
        <f t="shared" si="9"/>
        <v>sams/R2_32_2.sam</v>
      </c>
      <c r="G135" t="s">
        <v>10</v>
      </c>
      <c r="H135" t="str">
        <f t="shared" si="8"/>
        <v>tempB/R2_32_2.mixB.sam</v>
      </c>
      <c r="I135" t="s">
        <v>344</v>
      </c>
      <c r="K135">
        <v>-1323214</v>
      </c>
      <c r="L135" s="1" t="str">
        <f t="shared" si="10"/>
        <v>yes</v>
      </c>
    </row>
    <row r="136" spans="2:12">
      <c r="B136" t="s">
        <v>56</v>
      </c>
      <c r="C136" t="s">
        <v>415</v>
      </c>
      <c r="D136" t="s">
        <v>343</v>
      </c>
      <c r="E136" s="27">
        <v>-2460000</v>
      </c>
      <c r="F136" t="str">
        <f t="shared" si="9"/>
        <v>sams/R2_32_3.sam</v>
      </c>
      <c r="G136" t="s">
        <v>10</v>
      </c>
      <c r="H136" t="str">
        <f t="shared" si="8"/>
        <v>tempB/R2_32_3.mixB.sam</v>
      </c>
      <c r="I136" t="s">
        <v>344</v>
      </c>
      <c r="K136">
        <v>-2460000</v>
      </c>
      <c r="L136" s="1" t="str">
        <f t="shared" si="10"/>
        <v>yes</v>
      </c>
    </row>
    <row r="137" spans="2:12">
      <c r="B137" t="s">
        <v>58</v>
      </c>
      <c r="C137" t="s">
        <v>415</v>
      </c>
      <c r="D137" t="s">
        <v>343</v>
      </c>
      <c r="E137" s="27">
        <v>-1224642</v>
      </c>
      <c r="F137" t="str">
        <f t="shared" si="9"/>
        <v>sams/R2_37_1.sam</v>
      </c>
      <c r="G137" t="s">
        <v>10</v>
      </c>
      <c r="H137" t="str">
        <f t="shared" si="8"/>
        <v>tempB/R2_37_1.mixB.sam</v>
      </c>
      <c r="I137" t="s">
        <v>344</v>
      </c>
      <c r="K137">
        <v>-1224642</v>
      </c>
      <c r="L137" s="1" t="str">
        <f t="shared" si="10"/>
        <v>yes</v>
      </c>
    </row>
    <row r="138" spans="2:12">
      <c r="B138" t="s">
        <v>59</v>
      </c>
      <c r="C138" t="s">
        <v>415</v>
      </c>
      <c r="D138" t="s">
        <v>343</v>
      </c>
      <c r="E138" s="27">
        <v>-4686428</v>
      </c>
      <c r="F138" t="str">
        <f t="shared" si="9"/>
        <v>sams/R2_37_2.sam</v>
      </c>
      <c r="G138" t="s">
        <v>10</v>
      </c>
      <c r="H138" t="str">
        <f t="shared" si="8"/>
        <v>tempB/R2_37_2.mixB.sam</v>
      </c>
      <c r="I138" t="s">
        <v>344</v>
      </c>
      <c r="K138">
        <v>-4686428</v>
      </c>
      <c r="L138" s="1" t="str">
        <f t="shared" si="10"/>
        <v>yes</v>
      </c>
    </row>
    <row r="139" spans="2:12">
      <c r="B139" t="s">
        <v>60</v>
      </c>
      <c r="C139" t="s">
        <v>415</v>
      </c>
      <c r="D139" t="s">
        <v>343</v>
      </c>
      <c r="E139" s="27">
        <v>-4641428</v>
      </c>
      <c r="F139" t="str">
        <f t="shared" si="9"/>
        <v>sams/R2_37_3.sam</v>
      </c>
      <c r="G139" t="s">
        <v>10</v>
      </c>
      <c r="H139" t="str">
        <f t="shared" si="8"/>
        <v>tempB/R2_37_3.mixB.sam</v>
      </c>
      <c r="I139" t="s">
        <v>344</v>
      </c>
      <c r="K139">
        <v>-4641428</v>
      </c>
      <c r="L139" s="1" t="str">
        <f t="shared" si="10"/>
        <v>yes</v>
      </c>
    </row>
    <row r="140" spans="2:12">
      <c r="B140" t="s">
        <v>67</v>
      </c>
      <c r="C140" t="s">
        <v>415</v>
      </c>
      <c r="D140" t="s">
        <v>343</v>
      </c>
      <c r="E140" s="27">
        <v>-1464642</v>
      </c>
      <c r="F140" t="str">
        <f t="shared" si="9"/>
        <v>sams/R2_42_1.sam</v>
      </c>
      <c r="G140" t="s">
        <v>10</v>
      </c>
      <c r="H140" t="str">
        <f t="shared" si="8"/>
        <v>tempB/R2_42_1.mixB.sam</v>
      </c>
      <c r="I140" t="s">
        <v>344</v>
      </c>
      <c r="K140">
        <v>-1464642</v>
      </c>
      <c r="L140" s="1" t="str">
        <f t="shared" si="10"/>
        <v>yes</v>
      </c>
    </row>
    <row r="141" spans="2:12">
      <c r="B141" t="s">
        <v>68</v>
      </c>
      <c r="C141" t="s">
        <v>415</v>
      </c>
      <c r="D141" t="s">
        <v>343</v>
      </c>
      <c r="E141" s="27">
        <v>-1403571</v>
      </c>
      <c r="F141" t="str">
        <f t="shared" si="9"/>
        <v>sams/R2_42_2.sam</v>
      </c>
      <c r="G141" t="s">
        <v>10</v>
      </c>
      <c r="H141" t="str">
        <f t="shared" si="8"/>
        <v>tempB/R2_42_2.mixB.sam</v>
      </c>
      <c r="I141" t="s">
        <v>344</v>
      </c>
      <c r="K141">
        <v>-1403571</v>
      </c>
      <c r="L141" s="1" t="str">
        <f t="shared" si="10"/>
        <v>yes</v>
      </c>
    </row>
    <row r="142" spans="2:12">
      <c r="B142" t="s">
        <v>69</v>
      </c>
      <c r="C142" t="s">
        <v>415</v>
      </c>
      <c r="D142" t="s">
        <v>343</v>
      </c>
      <c r="E142" s="27">
        <v>-2391428</v>
      </c>
      <c r="F142" t="str">
        <f t="shared" si="9"/>
        <v>sams/R2_42_3.sam</v>
      </c>
      <c r="G142" t="s">
        <v>10</v>
      </c>
      <c r="H142" t="str">
        <f t="shared" si="8"/>
        <v>tempB/R2_42_3.mixB.sam</v>
      </c>
      <c r="I142" t="s">
        <v>344</v>
      </c>
      <c r="K142">
        <v>-2391428</v>
      </c>
      <c r="L142" s="1" t="str">
        <f t="shared" si="10"/>
        <v>yes</v>
      </c>
    </row>
    <row r="143" spans="2:12">
      <c r="B143" t="s">
        <v>74</v>
      </c>
      <c r="C143" t="s">
        <v>415</v>
      </c>
      <c r="D143" t="s">
        <v>343</v>
      </c>
      <c r="E143" s="27">
        <v>-2058214</v>
      </c>
      <c r="F143" t="str">
        <f t="shared" si="9"/>
        <v>sams/R2_46_1.sam</v>
      </c>
      <c r="G143" t="s">
        <v>10</v>
      </c>
      <c r="H143" t="str">
        <f t="shared" si="8"/>
        <v>tempB/R2_46_1.mixB.sam</v>
      </c>
      <c r="I143" t="s">
        <v>344</v>
      </c>
      <c r="K143">
        <v>-2058214</v>
      </c>
      <c r="L143" s="1" t="str">
        <f t="shared" si="10"/>
        <v>yes</v>
      </c>
    </row>
    <row r="144" spans="2:12">
      <c r="B144" t="s">
        <v>75</v>
      </c>
      <c r="C144" t="s">
        <v>415</v>
      </c>
      <c r="D144" t="s">
        <v>343</v>
      </c>
      <c r="E144" s="27">
        <v>-861428</v>
      </c>
      <c r="F144" t="str">
        <f t="shared" si="9"/>
        <v>sams/R2_46_2.sam</v>
      </c>
      <c r="G144" t="s">
        <v>10</v>
      </c>
      <c r="H144" t="str">
        <f t="shared" si="8"/>
        <v>tempB/R2_46_2.mixB.sam</v>
      </c>
      <c r="I144" t="s">
        <v>344</v>
      </c>
      <c r="K144">
        <v>-861428</v>
      </c>
      <c r="L144" s="1" t="str">
        <f t="shared" si="10"/>
        <v>yes</v>
      </c>
    </row>
    <row r="145" spans="2:12">
      <c r="B145" t="s">
        <v>76</v>
      </c>
      <c r="C145" t="s">
        <v>415</v>
      </c>
      <c r="D145" t="s">
        <v>343</v>
      </c>
      <c r="E145" s="27">
        <v>-4298571</v>
      </c>
      <c r="F145" t="str">
        <f t="shared" si="9"/>
        <v>sams/R2_46_3.sam</v>
      </c>
      <c r="G145" t="s">
        <v>10</v>
      </c>
      <c r="H145" t="str">
        <f t="shared" si="8"/>
        <v>tempB/R2_46_3.mixB.sam</v>
      </c>
      <c r="I145" t="s">
        <v>344</v>
      </c>
      <c r="K145">
        <v>-4298571</v>
      </c>
      <c r="L145" s="1" t="str">
        <f t="shared" si="10"/>
        <v>yes</v>
      </c>
    </row>
    <row r="146" spans="2:12">
      <c r="B146" t="s">
        <v>79</v>
      </c>
      <c r="C146" t="s">
        <v>415</v>
      </c>
      <c r="D146" t="s">
        <v>343</v>
      </c>
      <c r="E146" s="27">
        <v>-4105714</v>
      </c>
      <c r="F146" t="str">
        <f t="shared" si="9"/>
        <v>sams/R2_53_1.sam</v>
      </c>
      <c r="G146" t="s">
        <v>10</v>
      </c>
      <c r="H146" t="str">
        <f t="shared" si="8"/>
        <v>tempB/R2_53_1.mixB.sam</v>
      </c>
      <c r="I146" t="s">
        <v>344</v>
      </c>
      <c r="K146">
        <v>-4105714</v>
      </c>
      <c r="L146" s="1" t="str">
        <f t="shared" si="10"/>
        <v>yes</v>
      </c>
    </row>
    <row r="147" spans="2:12">
      <c r="B147" t="s">
        <v>80</v>
      </c>
      <c r="C147" t="s">
        <v>415</v>
      </c>
      <c r="D147" t="s">
        <v>343</v>
      </c>
      <c r="E147" s="27">
        <v>-8524285</v>
      </c>
      <c r="F147" t="str">
        <f t="shared" si="9"/>
        <v>sams/R2_53_2.sam</v>
      </c>
      <c r="G147" t="s">
        <v>10</v>
      </c>
      <c r="H147" t="str">
        <f t="shared" si="8"/>
        <v>tempB/R2_53_2.mixB.sam</v>
      </c>
      <c r="I147" t="s">
        <v>344</v>
      </c>
      <c r="K147">
        <v>-8524285</v>
      </c>
      <c r="L147" s="1" t="str">
        <f t="shared" si="10"/>
        <v>yes</v>
      </c>
    </row>
    <row r="148" spans="2:12">
      <c r="B148" t="s">
        <v>81</v>
      </c>
      <c r="C148" t="s">
        <v>415</v>
      </c>
      <c r="D148" t="s">
        <v>343</v>
      </c>
      <c r="E148" s="27">
        <v>-14348571</v>
      </c>
      <c r="F148" t="str">
        <f t="shared" si="9"/>
        <v>sams/R2_53_3.sam</v>
      </c>
      <c r="G148" t="s">
        <v>10</v>
      </c>
      <c r="H148" t="str">
        <f t="shared" si="8"/>
        <v>tempB/R2_53_3.mixB.sam</v>
      </c>
      <c r="I148" t="s">
        <v>344</v>
      </c>
      <c r="K148">
        <v>-14348571</v>
      </c>
      <c r="L148" s="1" t="str">
        <f t="shared" si="10"/>
        <v>yes</v>
      </c>
    </row>
    <row r="149" spans="2:12">
      <c r="B149" t="s">
        <v>88</v>
      </c>
      <c r="C149" t="s">
        <v>415</v>
      </c>
      <c r="D149" t="s">
        <v>343</v>
      </c>
      <c r="E149" s="27">
        <v>-5625000</v>
      </c>
      <c r="F149" t="str">
        <f t="shared" si="9"/>
        <v>sams/R2_59_1.sam</v>
      </c>
      <c r="G149" t="s">
        <v>10</v>
      </c>
      <c r="H149" t="str">
        <f t="shared" si="8"/>
        <v>tempB/R2_59_1.mixB.sam</v>
      </c>
      <c r="I149" t="s">
        <v>344</v>
      </c>
      <c r="K149">
        <v>-5625000</v>
      </c>
      <c r="L149" s="1" t="str">
        <f t="shared" si="10"/>
        <v>yes</v>
      </c>
    </row>
    <row r="150" spans="2:12">
      <c r="B150" t="s">
        <v>89</v>
      </c>
      <c r="C150" t="s">
        <v>415</v>
      </c>
      <c r="D150" t="s">
        <v>343</v>
      </c>
      <c r="E150" s="27">
        <v>-10645714</v>
      </c>
      <c r="F150" t="str">
        <f t="shared" si="9"/>
        <v>sams/R2_59_2.sam</v>
      </c>
      <c r="G150" t="s">
        <v>10</v>
      </c>
      <c r="H150" t="str">
        <f t="shared" si="8"/>
        <v>tempB/R2_59_2.mixB.sam</v>
      </c>
      <c r="I150" t="s">
        <v>344</v>
      </c>
      <c r="K150">
        <v>-10645714</v>
      </c>
      <c r="L150" s="1" t="str">
        <f t="shared" si="10"/>
        <v>yes</v>
      </c>
    </row>
    <row r="151" spans="2:12">
      <c r="B151" t="s">
        <v>90</v>
      </c>
      <c r="C151" t="s">
        <v>415</v>
      </c>
      <c r="D151" t="s">
        <v>343</v>
      </c>
      <c r="E151" s="27">
        <v>-9282857</v>
      </c>
      <c r="F151" t="str">
        <f t="shared" si="9"/>
        <v>sams/R2_59_3.sam</v>
      </c>
      <c r="G151" t="s">
        <v>10</v>
      </c>
      <c r="H151" t="str">
        <f t="shared" si="8"/>
        <v>tempB/R2_59_3.mixB.sam</v>
      </c>
      <c r="I151" t="s">
        <v>344</v>
      </c>
      <c r="K151">
        <v>-9282857</v>
      </c>
      <c r="L151" s="1" t="str">
        <f t="shared" si="10"/>
        <v>yes</v>
      </c>
    </row>
    <row r="152" spans="2:12">
      <c r="B152" t="s">
        <v>109</v>
      </c>
      <c r="C152" t="s">
        <v>415</v>
      </c>
      <c r="D152" t="s">
        <v>343</v>
      </c>
      <c r="E152" s="27">
        <v>-1945714</v>
      </c>
      <c r="F152" t="str">
        <f t="shared" si="9"/>
        <v>sams/R2_76_1.sam</v>
      </c>
      <c r="G152" t="s">
        <v>10</v>
      </c>
      <c r="H152" t="str">
        <f t="shared" si="8"/>
        <v>tempB/R2_76_1.mixB.sam</v>
      </c>
      <c r="I152" t="s">
        <v>344</v>
      </c>
      <c r="K152">
        <v>-1945714</v>
      </c>
      <c r="L152" s="1" t="str">
        <f t="shared" si="10"/>
        <v>yes</v>
      </c>
    </row>
    <row r="153" spans="2:12">
      <c r="B153" t="s">
        <v>110</v>
      </c>
      <c r="C153" t="s">
        <v>415</v>
      </c>
      <c r="D153" t="s">
        <v>343</v>
      </c>
      <c r="E153" s="27">
        <v>-4414285</v>
      </c>
      <c r="F153" t="str">
        <f t="shared" si="9"/>
        <v>sams/R2_76_2.sam</v>
      </c>
      <c r="G153" t="s">
        <v>10</v>
      </c>
      <c r="H153" t="str">
        <f t="shared" si="8"/>
        <v>tempB/R2_76_2.mixB.sam</v>
      </c>
      <c r="I153" t="s">
        <v>344</v>
      </c>
      <c r="K153">
        <v>-4414285</v>
      </c>
      <c r="L153" s="1" t="str">
        <f t="shared" si="10"/>
        <v>yes</v>
      </c>
    </row>
    <row r="154" spans="2:12">
      <c r="B154" t="s">
        <v>111</v>
      </c>
      <c r="C154" t="s">
        <v>415</v>
      </c>
      <c r="D154" t="s">
        <v>343</v>
      </c>
      <c r="E154" s="27">
        <v>-7045714</v>
      </c>
      <c r="F154" t="str">
        <f t="shared" si="9"/>
        <v>sams/R2_76_3.sam</v>
      </c>
      <c r="G154" t="s">
        <v>10</v>
      </c>
      <c r="H154" t="str">
        <f t="shared" si="8"/>
        <v>tempB/R2_76_3.mixB.sam</v>
      </c>
      <c r="I154" t="s">
        <v>344</v>
      </c>
      <c r="K154">
        <v>-7045714</v>
      </c>
      <c r="L154" s="1" t="str">
        <f t="shared" si="10"/>
        <v>yes</v>
      </c>
    </row>
    <row r="155" spans="2:12">
      <c r="B155" t="s">
        <v>61</v>
      </c>
      <c r="C155" t="s">
        <v>415</v>
      </c>
      <c r="D155" t="s">
        <v>343</v>
      </c>
      <c r="E155" s="27">
        <v>-1658000</v>
      </c>
      <c r="F155" t="str">
        <f t="shared" si="9"/>
        <v>sams/R2_38_1.sam</v>
      </c>
      <c r="G155" t="s">
        <v>10</v>
      </c>
      <c r="H155" t="str">
        <f t="shared" si="8"/>
        <v>tempB/R2_38_1.mixB.sam</v>
      </c>
      <c r="I155" t="s">
        <v>344</v>
      </c>
      <c r="K155">
        <v>-1658000</v>
      </c>
      <c r="L155" s="1" t="str">
        <f t="shared" si="10"/>
        <v>yes</v>
      </c>
    </row>
    <row r="156" spans="2:12">
      <c r="B156" t="s">
        <v>62</v>
      </c>
      <c r="C156" t="s">
        <v>415</v>
      </c>
      <c r="D156" t="s">
        <v>343</v>
      </c>
      <c r="E156" s="27">
        <v>-3040000</v>
      </c>
      <c r="F156" t="str">
        <f t="shared" si="9"/>
        <v>sams/R2_38_2.sam</v>
      </c>
      <c r="G156" t="s">
        <v>10</v>
      </c>
      <c r="H156" t="str">
        <f t="shared" si="8"/>
        <v>tempB/R2_38_2.mixB.sam</v>
      </c>
      <c r="I156" t="s">
        <v>344</v>
      </c>
      <c r="K156">
        <v>-3040000</v>
      </c>
      <c r="L156" s="1" t="str">
        <f t="shared" si="10"/>
        <v>yes</v>
      </c>
    </row>
    <row r="157" spans="2:12">
      <c r="B157" t="s">
        <v>63</v>
      </c>
      <c r="C157" t="s">
        <v>415</v>
      </c>
      <c r="D157" t="s">
        <v>343</v>
      </c>
      <c r="E157" s="27">
        <v>-6976000</v>
      </c>
      <c r="F157" t="str">
        <f t="shared" si="9"/>
        <v>sams/R2_38_3.sam</v>
      </c>
      <c r="G157" t="s">
        <v>10</v>
      </c>
      <c r="H157" t="str">
        <f t="shared" si="8"/>
        <v>tempB/R2_38_3.mixB.sam</v>
      </c>
      <c r="I157" t="s">
        <v>344</v>
      </c>
      <c r="K157">
        <v>-6976000</v>
      </c>
      <c r="L157" s="1" t="str">
        <f t="shared" si="10"/>
        <v>yes</v>
      </c>
    </row>
    <row r="158" spans="2:12">
      <c r="B158" t="s">
        <v>64</v>
      </c>
      <c r="C158" t="s">
        <v>415</v>
      </c>
      <c r="D158" t="s">
        <v>343</v>
      </c>
      <c r="E158" s="27">
        <v>-9168000</v>
      </c>
      <c r="F158" t="str">
        <f t="shared" si="9"/>
        <v>sams/R2_38_4.sam</v>
      </c>
      <c r="G158" t="s">
        <v>10</v>
      </c>
      <c r="H158" t="str">
        <f t="shared" si="8"/>
        <v>tempB/R2_38_4.mixB.sam</v>
      </c>
      <c r="I158" t="s">
        <v>344</v>
      </c>
      <c r="K158">
        <v>-9168000</v>
      </c>
      <c r="L158" s="1" t="str">
        <f t="shared" si="10"/>
        <v>yes</v>
      </c>
    </row>
    <row r="159" spans="2:12">
      <c r="B159" t="s">
        <v>70</v>
      </c>
      <c r="C159" t="s">
        <v>415</v>
      </c>
      <c r="D159" t="s">
        <v>343</v>
      </c>
      <c r="E159" s="27">
        <v>-2758000</v>
      </c>
      <c r="F159" t="str">
        <f t="shared" si="9"/>
        <v>sams/R2_45_1.sam</v>
      </c>
      <c r="G159" t="s">
        <v>10</v>
      </c>
      <c r="H159" t="str">
        <f t="shared" si="8"/>
        <v>tempB/R2_45_1.mixB.sam</v>
      </c>
      <c r="I159" t="s">
        <v>344</v>
      </c>
      <c r="K159">
        <v>-2758000</v>
      </c>
      <c r="L159" s="1" t="str">
        <f t="shared" si="10"/>
        <v>yes</v>
      </c>
    </row>
    <row r="160" spans="2:12">
      <c r="B160" t="s">
        <v>71</v>
      </c>
      <c r="C160" t="s">
        <v>415</v>
      </c>
      <c r="D160" t="s">
        <v>343</v>
      </c>
      <c r="E160" s="27">
        <v>-7448000</v>
      </c>
      <c r="F160" t="str">
        <f t="shared" si="9"/>
        <v>sams/R2_45_2.sam</v>
      </c>
      <c r="G160" t="s">
        <v>10</v>
      </c>
      <c r="H160" t="str">
        <f t="shared" si="8"/>
        <v>tempB/R2_45_2.mixB.sam</v>
      </c>
      <c r="I160" t="s">
        <v>344</v>
      </c>
      <c r="K160">
        <v>-7448000</v>
      </c>
      <c r="L160" s="1" t="str">
        <f t="shared" si="10"/>
        <v>yes</v>
      </c>
    </row>
    <row r="161" spans="2:12">
      <c r="B161" t="s">
        <v>72</v>
      </c>
      <c r="C161" t="s">
        <v>415</v>
      </c>
      <c r="D161" t="s">
        <v>343</v>
      </c>
      <c r="E161" s="27">
        <v>-15704000</v>
      </c>
      <c r="F161" t="str">
        <f t="shared" si="9"/>
        <v>sams/R2_45_3.sam</v>
      </c>
      <c r="G161" t="s">
        <v>10</v>
      </c>
      <c r="H161" t="str">
        <f t="shared" si="8"/>
        <v>tempB/R2_45_3.mixB.sam</v>
      </c>
      <c r="I161" t="s">
        <v>344</v>
      </c>
      <c r="K161">
        <v>-15704000</v>
      </c>
      <c r="L161" s="1" t="str">
        <f t="shared" si="10"/>
        <v>yes</v>
      </c>
    </row>
    <row r="162" spans="2:12">
      <c r="B162" t="s">
        <v>73</v>
      </c>
      <c r="C162" t="s">
        <v>415</v>
      </c>
      <c r="D162" t="s">
        <v>343</v>
      </c>
      <c r="E162" s="27">
        <v>-27472000</v>
      </c>
      <c r="F162" t="str">
        <f t="shared" si="9"/>
        <v>sams/R2_45_4.sam</v>
      </c>
      <c r="G162" t="s">
        <v>10</v>
      </c>
      <c r="H162" t="str">
        <f t="shared" si="8"/>
        <v>tempB/R2_45_4.mixB.sam</v>
      </c>
      <c r="I162" t="s">
        <v>344</v>
      </c>
      <c r="K162">
        <v>-27472000</v>
      </c>
      <c r="L162" s="1" t="str">
        <f t="shared" si="10"/>
        <v>yes</v>
      </c>
    </row>
    <row r="163" spans="2:12">
      <c r="B163" t="s">
        <v>103</v>
      </c>
      <c r="C163" t="s">
        <v>415</v>
      </c>
      <c r="D163" t="s">
        <v>343</v>
      </c>
      <c r="E163" s="27">
        <v>-3278000</v>
      </c>
      <c r="F163" t="str">
        <f t="shared" si="9"/>
        <v>sams/R2_72_1.sam</v>
      </c>
      <c r="G163" t="s">
        <v>10</v>
      </c>
      <c r="H163" t="str">
        <f t="shared" si="8"/>
        <v>tempB/R2_72_1.mixB.sam</v>
      </c>
      <c r="I163" t="s">
        <v>344</v>
      </c>
      <c r="K163">
        <v>-3278000</v>
      </c>
      <c r="L163" s="1" t="str">
        <f t="shared" si="10"/>
        <v>yes</v>
      </c>
    </row>
    <row r="164" spans="2:12">
      <c r="B164" t="s">
        <v>104</v>
      </c>
      <c r="C164" t="s">
        <v>415</v>
      </c>
      <c r="D164" t="s">
        <v>343</v>
      </c>
      <c r="E164" s="27">
        <v>-7168000</v>
      </c>
      <c r="F164" t="str">
        <f t="shared" si="9"/>
        <v>sams/R2_72_2.sam</v>
      </c>
      <c r="G164" t="s">
        <v>10</v>
      </c>
      <c r="H164" t="str">
        <f t="shared" si="8"/>
        <v>tempB/R2_72_2.mixB.sam</v>
      </c>
      <c r="I164" t="s">
        <v>344</v>
      </c>
      <c r="K164">
        <v>-7168000</v>
      </c>
      <c r="L164" s="1" t="str">
        <f t="shared" si="10"/>
        <v>yes</v>
      </c>
    </row>
    <row r="165" spans="2:12">
      <c r="B165" t="s">
        <v>105</v>
      </c>
      <c r="C165" t="s">
        <v>415</v>
      </c>
      <c r="D165" t="s">
        <v>343</v>
      </c>
      <c r="E165" s="27">
        <v>-14896000</v>
      </c>
      <c r="F165" t="str">
        <f t="shared" si="9"/>
        <v>sams/R2_72_3.sam</v>
      </c>
      <c r="G165" t="s">
        <v>10</v>
      </c>
      <c r="H165" t="str">
        <f t="shared" si="8"/>
        <v>tempB/R2_72_3.mixB.sam</v>
      </c>
      <c r="I165" t="s">
        <v>344</v>
      </c>
      <c r="K165">
        <v>-14896000</v>
      </c>
      <c r="L165" s="1" t="str">
        <f t="shared" si="10"/>
        <v>yes</v>
      </c>
    </row>
    <row r="166" spans="2:12">
      <c r="B166" t="s">
        <v>106</v>
      </c>
      <c r="C166" t="s">
        <v>415</v>
      </c>
      <c r="D166" t="s">
        <v>343</v>
      </c>
      <c r="E166" s="27">
        <v>-23072000</v>
      </c>
      <c r="F166" t="str">
        <f t="shared" si="9"/>
        <v>sams/R2_72_4.sam</v>
      </c>
      <c r="G166" t="s">
        <v>10</v>
      </c>
      <c r="H166" t="str">
        <f t="shared" si="8"/>
        <v>tempB/R2_72_4.mixB.sam</v>
      </c>
      <c r="I166" t="s">
        <v>344</v>
      </c>
      <c r="K166">
        <v>-23072000</v>
      </c>
      <c r="L166" s="1" t="str">
        <f t="shared" si="10"/>
        <v>yes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workbookViewId="0">
      <selection activeCell="B23" sqref="B23:C33"/>
    </sheetView>
  </sheetViews>
  <sheetFormatPr baseColWidth="10" defaultRowHeight="15" x14ac:dyDescent="0"/>
  <cols>
    <col min="4" max="4" width="14.83203125" bestFit="1" customWidth="1"/>
    <col min="5" max="5" width="9.33203125" bestFit="1" customWidth="1"/>
    <col min="8" max="8" width="10.83203125" style="13"/>
    <col min="16" max="17" width="12.83203125" bestFit="1" customWidth="1"/>
    <col min="18" max="19" width="10.83203125" style="13"/>
  </cols>
  <sheetData>
    <row r="1" spans="1:19">
      <c r="B1" s="61" t="s">
        <v>416</v>
      </c>
      <c r="C1" s="61"/>
      <c r="D1" s="61"/>
      <c r="F1" s="61" t="s">
        <v>417</v>
      </c>
      <c r="G1" s="61"/>
      <c r="H1" s="61"/>
      <c r="I1" s="61"/>
      <c r="J1" s="45"/>
      <c r="L1" s="61" t="s">
        <v>416</v>
      </c>
      <c r="M1" s="61"/>
      <c r="N1" s="61"/>
      <c r="P1" s="61" t="s">
        <v>417</v>
      </c>
      <c r="Q1" s="61"/>
      <c r="R1" s="61"/>
      <c r="S1" s="61"/>
    </row>
    <row r="2" spans="1:19">
      <c r="B2" t="s">
        <v>16</v>
      </c>
      <c r="C2" t="s">
        <v>17</v>
      </c>
      <c r="F2" t="s">
        <v>16</v>
      </c>
      <c r="G2" t="s">
        <v>17</v>
      </c>
      <c r="L2" t="s">
        <v>18</v>
      </c>
      <c r="M2" t="s">
        <v>19</v>
      </c>
      <c r="P2" t="s">
        <v>18</v>
      </c>
      <c r="Q2" t="s">
        <v>19</v>
      </c>
    </row>
    <row r="3" spans="1:19">
      <c r="B3" s="10" t="s">
        <v>11</v>
      </c>
      <c r="C3" s="10" t="s">
        <v>11</v>
      </c>
      <c r="D3" t="s">
        <v>21</v>
      </c>
      <c r="F3" s="10" t="s">
        <v>11</v>
      </c>
      <c r="G3" s="10" t="s">
        <v>11</v>
      </c>
      <c r="H3" s="14"/>
      <c r="I3" t="s">
        <v>21</v>
      </c>
      <c r="L3" s="10" t="s">
        <v>11</v>
      </c>
      <c r="M3" s="10" t="s">
        <v>11</v>
      </c>
      <c r="N3" t="s">
        <v>21</v>
      </c>
      <c r="P3" s="10" t="s">
        <v>11</v>
      </c>
      <c r="Q3" s="10" t="s">
        <v>11</v>
      </c>
      <c r="R3" s="14" t="s">
        <v>20</v>
      </c>
      <c r="S3" s="13" t="s">
        <v>21</v>
      </c>
    </row>
    <row r="4" spans="1:19">
      <c r="A4" t="s">
        <v>422</v>
      </c>
      <c r="B4">
        <v>7.32289E-2</v>
      </c>
      <c r="C4">
        <v>1.77311</v>
      </c>
      <c r="D4">
        <f>LOG(B4/C4, 2)</f>
        <v>-4.5977251058258979</v>
      </c>
      <c r="E4" t="s">
        <v>422</v>
      </c>
      <c r="F4" s="9">
        <v>14.30511474609375</v>
      </c>
      <c r="G4" s="9">
        <v>57.220458984375</v>
      </c>
      <c r="H4" s="15">
        <f>F4/G4</f>
        <v>0.25</v>
      </c>
      <c r="I4">
        <f>LOG(H4, 2)</f>
        <v>-2</v>
      </c>
      <c r="K4" t="s">
        <v>349</v>
      </c>
      <c r="L4">
        <v>7.32289E-2</v>
      </c>
      <c r="M4">
        <v>0.49365300000000001</v>
      </c>
      <c r="N4">
        <f>LOG(L4/M4, 2)</f>
        <v>-2.7530122648463693</v>
      </c>
      <c r="O4" t="s">
        <v>349</v>
      </c>
      <c r="P4">
        <v>9.5367431640625</v>
      </c>
      <c r="Q4">
        <v>38.14697265625</v>
      </c>
      <c r="R4" s="12">
        <f t="shared" ref="R4:R35" si="0">P4/Q4</f>
        <v>0.25</v>
      </c>
      <c r="S4" s="13">
        <f t="shared" ref="S4:S35" si="1">LOG(R4, 2)</f>
        <v>-2</v>
      </c>
    </row>
    <row r="5" spans="1:19">
      <c r="A5" t="s">
        <v>437</v>
      </c>
      <c r="B5">
        <v>3.2403499999999998</v>
      </c>
      <c r="C5">
        <v>8.7012699999999992</v>
      </c>
      <c r="D5">
        <f t="shared" ref="D5:D68" si="2">LOG(B5/C5, 2)</f>
        <v>-1.4250763345226496</v>
      </c>
      <c r="E5" t="s">
        <v>437</v>
      </c>
      <c r="F5" s="9">
        <v>457.763671875</v>
      </c>
      <c r="G5" s="9">
        <v>915.52734375</v>
      </c>
      <c r="H5" s="15">
        <f t="shared" ref="H5:H68" si="3">F5/G5</f>
        <v>0.5</v>
      </c>
      <c r="I5">
        <f t="shared" ref="I5:I68" si="4">LOG(H5, 2)</f>
        <v>-1</v>
      </c>
      <c r="K5" t="s">
        <v>350</v>
      </c>
      <c r="L5">
        <v>0</v>
      </c>
      <c r="M5">
        <v>1.27946</v>
      </c>
      <c r="N5" t="e">
        <f t="shared" ref="N5:N68" si="5">LOG(L5/M5, 2)</f>
        <v>#NUM!</v>
      </c>
      <c r="O5" t="s">
        <v>350</v>
      </c>
      <c r="P5">
        <v>4.76837158203125</v>
      </c>
      <c r="Q5">
        <v>19.073486328125</v>
      </c>
      <c r="R5" s="12">
        <f t="shared" si="0"/>
        <v>0.25</v>
      </c>
      <c r="S5" s="13">
        <f t="shared" si="1"/>
        <v>-2</v>
      </c>
    </row>
    <row r="6" spans="1:19">
      <c r="A6" t="s">
        <v>451</v>
      </c>
      <c r="B6">
        <v>13.186400000000001</v>
      </c>
      <c r="C6">
        <v>16.9008</v>
      </c>
      <c r="D6">
        <f t="shared" si="2"/>
        <v>-0.3580407878904856</v>
      </c>
      <c r="E6" t="s">
        <v>451</v>
      </c>
      <c r="F6" s="9">
        <v>7324.21875</v>
      </c>
      <c r="G6" s="9">
        <v>7324.21875</v>
      </c>
      <c r="H6" s="15">
        <f t="shared" si="3"/>
        <v>1</v>
      </c>
      <c r="I6">
        <f t="shared" si="4"/>
        <v>0</v>
      </c>
      <c r="K6" t="s">
        <v>367</v>
      </c>
      <c r="L6">
        <v>0.12074799999999999</v>
      </c>
      <c r="M6">
        <v>2.4089399999999999</v>
      </c>
      <c r="N6">
        <f t="shared" si="5"/>
        <v>-4.3183272620944759</v>
      </c>
      <c r="O6" t="s">
        <v>367</v>
      </c>
      <c r="P6">
        <v>26.927274816176471</v>
      </c>
      <c r="Q6">
        <v>53.854549632352942</v>
      </c>
      <c r="R6" s="12">
        <f t="shared" si="0"/>
        <v>0.5</v>
      </c>
      <c r="S6" s="13">
        <f t="shared" si="1"/>
        <v>-1</v>
      </c>
    </row>
    <row r="7" spans="1:19">
      <c r="A7" t="s">
        <v>420</v>
      </c>
      <c r="B7">
        <v>0</v>
      </c>
      <c r="C7">
        <v>0</v>
      </c>
      <c r="D7" t="e">
        <f t="shared" si="2"/>
        <v>#DIV/0!</v>
      </c>
      <c r="E7" t="s">
        <v>420</v>
      </c>
      <c r="F7" s="9">
        <v>7.152557373046875</v>
      </c>
      <c r="G7" s="9">
        <v>28.6102294921875</v>
      </c>
      <c r="H7" s="15">
        <f t="shared" si="3"/>
        <v>0.25</v>
      </c>
      <c r="I7">
        <f t="shared" si="4"/>
        <v>-2</v>
      </c>
      <c r="K7" t="s">
        <v>368</v>
      </c>
      <c r="L7">
        <v>3.1196000000000002</v>
      </c>
      <c r="M7">
        <v>6.2923299999999998</v>
      </c>
      <c r="N7">
        <f t="shared" si="5"/>
        <v>-1.0122332782658843</v>
      </c>
      <c r="O7" t="s">
        <v>368</v>
      </c>
      <c r="P7">
        <v>430.83639705882354</v>
      </c>
      <c r="Q7">
        <v>861.67279411764707</v>
      </c>
      <c r="R7" s="12">
        <f t="shared" si="0"/>
        <v>0.5</v>
      </c>
      <c r="S7" s="13">
        <f t="shared" si="1"/>
        <v>-1</v>
      </c>
    </row>
    <row r="8" spans="1:19">
      <c r="A8" t="s">
        <v>436</v>
      </c>
      <c r="B8">
        <v>0</v>
      </c>
      <c r="C8">
        <v>0</v>
      </c>
      <c r="D8" t="e">
        <f t="shared" si="2"/>
        <v>#DIV/0!</v>
      </c>
      <c r="E8" t="s">
        <v>436</v>
      </c>
      <c r="F8" s="9">
        <v>228.8818359375</v>
      </c>
      <c r="G8" s="9">
        <v>457.763671875</v>
      </c>
      <c r="H8" s="15">
        <f t="shared" si="3"/>
        <v>0.5</v>
      </c>
      <c r="I8">
        <f t="shared" si="4"/>
        <v>-1</v>
      </c>
      <c r="K8" t="s">
        <v>384</v>
      </c>
      <c r="L8">
        <v>1.0976999999999999</v>
      </c>
      <c r="M8">
        <v>7.25739</v>
      </c>
      <c r="N8">
        <f t="shared" si="5"/>
        <v>-2.7249669786298556</v>
      </c>
      <c r="O8" t="s">
        <v>384</v>
      </c>
      <c r="P8">
        <v>813.80208333333326</v>
      </c>
      <c r="Q8">
        <v>813.80208333333326</v>
      </c>
      <c r="R8" s="12">
        <f t="shared" si="0"/>
        <v>1</v>
      </c>
      <c r="S8" s="13">
        <f t="shared" si="1"/>
        <v>0</v>
      </c>
    </row>
    <row r="9" spans="1:19">
      <c r="A9" t="s">
        <v>421</v>
      </c>
      <c r="B9">
        <v>3.1477600000000001E-2</v>
      </c>
      <c r="C9">
        <v>0.27511099999999999</v>
      </c>
      <c r="D9">
        <f t="shared" si="2"/>
        <v>-3.1276163730170974</v>
      </c>
      <c r="E9" t="s">
        <v>421</v>
      </c>
      <c r="F9" s="9">
        <v>7.152557373046875</v>
      </c>
      <c r="G9" s="9">
        <v>28.6102294921875</v>
      </c>
      <c r="H9" s="15">
        <f t="shared" si="3"/>
        <v>0.25</v>
      </c>
      <c r="I9">
        <f t="shared" si="4"/>
        <v>-2</v>
      </c>
      <c r="K9" t="s">
        <v>385</v>
      </c>
      <c r="L9">
        <v>12.088699999999999</v>
      </c>
      <c r="M9">
        <v>9.6433800000000005</v>
      </c>
      <c r="N9">
        <f t="shared" si="5"/>
        <v>0.32604830363092663</v>
      </c>
      <c r="O9" t="s">
        <v>385</v>
      </c>
      <c r="P9">
        <v>6510.4166666666661</v>
      </c>
      <c r="Q9">
        <v>6510.4166666666661</v>
      </c>
      <c r="R9" s="12">
        <f t="shared" si="0"/>
        <v>1</v>
      </c>
      <c r="S9" s="13">
        <f t="shared" si="1"/>
        <v>0</v>
      </c>
    </row>
    <row r="10" spans="1:19">
      <c r="A10" t="s">
        <v>450</v>
      </c>
      <c r="B10">
        <v>211.15100000000001</v>
      </c>
      <c r="C10">
        <v>284.68200000000002</v>
      </c>
      <c r="D10">
        <f t="shared" si="2"/>
        <v>-0.43107619691773014</v>
      </c>
      <c r="E10" t="s">
        <v>450</v>
      </c>
      <c r="F10" s="9">
        <v>7324.21875</v>
      </c>
      <c r="G10" s="9">
        <v>7324.21875</v>
      </c>
      <c r="H10" s="15">
        <f t="shared" si="3"/>
        <v>1</v>
      </c>
      <c r="I10">
        <f t="shared" si="4"/>
        <v>0</v>
      </c>
      <c r="K10" t="s">
        <v>345</v>
      </c>
      <c r="L10">
        <v>0</v>
      </c>
      <c r="M10">
        <v>0</v>
      </c>
      <c r="N10" t="e">
        <f t="shared" si="5"/>
        <v>#DIV/0!</v>
      </c>
      <c r="O10" t="s">
        <v>345</v>
      </c>
      <c r="P10">
        <v>4.76837158203125</v>
      </c>
      <c r="Q10">
        <v>19.073486328125</v>
      </c>
      <c r="R10" s="12">
        <f t="shared" si="0"/>
        <v>0.25</v>
      </c>
      <c r="S10" s="13">
        <f t="shared" si="1"/>
        <v>-2</v>
      </c>
    </row>
    <row r="11" spans="1:19">
      <c r="A11" t="s">
        <v>452</v>
      </c>
      <c r="B11">
        <v>166.05500000000001</v>
      </c>
      <c r="C11">
        <v>198.61099999999999</v>
      </c>
      <c r="D11">
        <f t="shared" si="2"/>
        <v>-0.25828436446204811</v>
      </c>
      <c r="E11" t="s">
        <v>452</v>
      </c>
      <c r="F11" s="9">
        <v>14648.4375</v>
      </c>
      <c r="G11" s="9">
        <v>14648.4375</v>
      </c>
      <c r="H11" s="15">
        <f t="shared" si="3"/>
        <v>1</v>
      </c>
      <c r="I11">
        <f t="shared" si="4"/>
        <v>0</v>
      </c>
      <c r="K11" t="s">
        <v>346</v>
      </c>
      <c r="L11">
        <v>0</v>
      </c>
      <c r="M11">
        <v>0</v>
      </c>
      <c r="N11" t="e">
        <f t="shared" si="5"/>
        <v>#DIV/0!</v>
      </c>
      <c r="O11" t="s">
        <v>346</v>
      </c>
      <c r="P11">
        <v>2.384185791015625</v>
      </c>
      <c r="Q11">
        <v>9.5367431640625</v>
      </c>
      <c r="R11" s="12">
        <f t="shared" si="0"/>
        <v>0.25</v>
      </c>
      <c r="S11" s="13">
        <f t="shared" si="1"/>
        <v>-2</v>
      </c>
    </row>
    <row r="12" spans="1:19">
      <c r="A12" t="s">
        <v>453</v>
      </c>
      <c r="B12">
        <v>77.917299999999997</v>
      </c>
      <c r="C12">
        <v>90.318600000000004</v>
      </c>
      <c r="D12">
        <f t="shared" si="2"/>
        <v>-0.21307943768766832</v>
      </c>
      <c r="E12" t="s">
        <v>453</v>
      </c>
      <c r="F12" s="9">
        <v>14648.4375</v>
      </c>
      <c r="G12" s="9">
        <v>14648.4375</v>
      </c>
      <c r="H12" s="15">
        <f t="shared" si="3"/>
        <v>1</v>
      </c>
      <c r="I12">
        <f t="shared" si="4"/>
        <v>0</v>
      </c>
      <c r="K12" t="s">
        <v>365</v>
      </c>
      <c r="L12">
        <v>0</v>
      </c>
      <c r="M12">
        <v>0</v>
      </c>
      <c r="N12" t="e">
        <f t="shared" si="5"/>
        <v>#DIV/0!</v>
      </c>
      <c r="O12" t="s">
        <v>365</v>
      </c>
      <c r="P12">
        <v>13.463637408088236</v>
      </c>
      <c r="Q12">
        <v>26.927274816176471</v>
      </c>
      <c r="R12" s="12">
        <f t="shared" si="0"/>
        <v>0.5</v>
      </c>
      <c r="S12" s="13">
        <f t="shared" si="1"/>
        <v>-1</v>
      </c>
    </row>
    <row r="13" spans="1:19">
      <c r="A13" t="s">
        <v>438</v>
      </c>
      <c r="B13">
        <v>1.8421400000000001</v>
      </c>
      <c r="C13">
        <v>4.7221599999999997</v>
      </c>
      <c r="D13">
        <f t="shared" si="2"/>
        <v>-1.3580642165900099</v>
      </c>
      <c r="E13" t="s">
        <v>438</v>
      </c>
      <c r="F13" s="9">
        <v>457.763671875</v>
      </c>
      <c r="G13" s="9">
        <v>915.52734375</v>
      </c>
      <c r="H13" s="15">
        <f t="shared" si="3"/>
        <v>0.5</v>
      </c>
      <c r="I13">
        <f t="shared" si="4"/>
        <v>-1</v>
      </c>
      <c r="K13" t="s">
        <v>366</v>
      </c>
      <c r="L13">
        <v>0</v>
      </c>
      <c r="M13">
        <v>0</v>
      </c>
      <c r="N13" t="e">
        <f t="shared" si="5"/>
        <v>#DIV/0!</v>
      </c>
      <c r="O13" t="s">
        <v>366</v>
      </c>
      <c r="P13">
        <v>215.41819852941177</v>
      </c>
      <c r="Q13">
        <v>430.83639705882354</v>
      </c>
      <c r="R13" s="12">
        <f t="shared" si="0"/>
        <v>0.5</v>
      </c>
      <c r="S13" s="13">
        <f t="shared" si="1"/>
        <v>-1</v>
      </c>
    </row>
    <row r="14" spans="1:19">
      <c r="A14" t="s">
        <v>454</v>
      </c>
      <c r="B14">
        <v>31.115300000000001</v>
      </c>
      <c r="C14">
        <v>41.952100000000002</v>
      </c>
      <c r="D14">
        <f t="shared" si="2"/>
        <v>-0.43111887346492717</v>
      </c>
      <c r="E14" t="s">
        <v>454</v>
      </c>
      <c r="F14" s="9">
        <v>14648.4375</v>
      </c>
      <c r="G14" s="9">
        <v>14648.4375</v>
      </c>
      <c r="H14" s="15">
        <f t="shared" si="3"/>
        <v>1</v>
      </c>
      <c r="I14">
        <f t="shared" si="4"/>
        <v>0</v>
      </c>
      <c r="K14" t="s">
        <v>347</v>
      </c>
      <c r="L14">
        <v>3.1477600000000001E-2</v>
      </c>
      <c r="M14">
        <v>0.169762</v>
      </c>
      <c r="N14">
        <f t="shared" si="5"/>
        <v>-2.4311161058352715</v>
      </c>
      <c r="O14" t="s">
        <v>347</v>
      </c>
      <c r="P14">
        <v>4.76837158203125</v>
      </c>
      <c r="Q14">
        <v>19.073486328125</v>
      </c>
      <c r="R14" s="12">
        <f t="shared" si="0"/>
        <v>0.25</v>
      </c>
      <c r="S14" s="13">
        <f t="shared" si="1"/>
        <v>-2</v>
      </c>
    </row>
    <row r="15" spans="1:19">
      <c r="A15" t="s">
        <v>455</v>
      </c>
      <c r="B15">
        <v>50.563400000000001</v>
      </c>
      <c r="C15">
        <v>79.472700000000003</v>
      </c>
      <c r="D15">
        <f t="shared" si="2"/>
        <v>-0.65236588235346871</v>
      </c>
      <c r="E15" t="s">
        <v>455</v>
      </c>
      <c r="F15" s="9">
        <v>14648.4375</v>
      </c>
      <c r="G15" s="9">
        <v>14648.4375</v>
      </c>
      <c r="H15" s="15">
        <f t="shared" si="3"/>
        <v>1</v>
      </c>
      <c r="I15">
        <f t="shared" si="4"/>
        <v>0</v>
      </c>
      <c r="K15" t="s">
        <v>348</v>
      </c>
      <c r="L15">
        <v>0</v>
      </c>
      <c r="M15">
        <v>0.105349</v>
      </c>
      <c r="N15" t="e">
        <f t="shared" si="5"/>
        <v>#NUM!</v>
      </c>
      <c r="O15" t="s">
        <v>348</v>
      </c>
      <c r="P15">
        <v>2.384185791015625</v>
      </c>
      <c r="Q15">
        <v>9.5367431640625</v>
      </c>
      <c r="R15" s="12">
        <f t="shared" si="0"/>
        <v>0.25</v>
      </c>
      <c r="S15" s="13">
        <f t="shared" si="1"/>
        <v>-2</v>
      </c>
    </row>
    <row r="16" spans="1:19">
      <c r="A16" t="s">
        <v>439</v>
      </c>
      <c r="B16">
        <v>6.3931300000000002</v>
      </c>
      <c r="C16">
        <v>15.6418</v>
      </c>
      <c r="D16">
        <f t="shared" si="2"/>
        <v>-1.2908122066762104</v>
      </c>
      <c r="E16" t="s">
        <v>439</v>
      </c>
      <c r="F16" s="9">
        <v>457.763671875</v>
      </c>
      <c r="G16" s="9">
        <v>915.52734375</v>
      </c>
      <c r="H16" s="15">
        <f t="shared" si="3"/>
        <v>0.5</v>
      </c>
      <c r="I16">
        <f t="shared" si="4"/>
        <v>-1</v>
      </c>
      <c r="K16" t="s">
        <v>383</v>
      </c>
      <c r="L16">
        <v>211.15100000000001</v>
      </c>
      <c r="M16">
        <v>284.68200000000002</v>
      </c>
      <c r="N16">
        <f t="shared" si="5"/>
        <v>-0.43107619691773014</v>
      </c>
      <c r="O16" t="s">
        <v>383</v>
      </c>
      <c r="P16">
        <v>7324.21875</v>
      </c>
      <c r="Q16">
        <v>7324.21875</v>
      </c>
      <c r="R16" s="12">
        <f t="shared" si="0"/>
        <v>1</v>
      </c>
      <c r="S16" s="13">
        <f t="shared" si="1"/>
        <v>0</v>
      </c>
    </row>
    <row r="17" spans="1:19">
      <c r="A17" t="s">
        <v>423</v>
      </c>
      <c r="B17">
        <v>2.4771999999999999E-2</v>
      </c>
      <c r="C17">
        <v>0.273951</v>
      </c>
      <c r="D17">
        <f t="shared" si="2"/>
        <v>-3.4671356136249325</v>
      </c>
      <c r="E17" t="s">
        <v>423</v>
      </c>
      <c r="F17" s="9">
        <v>14.30511474609375</v>
      </c>
      <c r="G17" s="9">
        <v>57.220458984375</v>
      </c>
      <c r="H17" s="15">
        <f t="shared" si="3"/>
        <v>0.25</v>
      </c>
      <c r="I17">
        <f t="shared" si="4"/>
        <v>-2</v>
      </c>
      <c r="K17" t="s">
        <v>386</v>
      </c>
      <c r="L17">
        <v>8.5831199999999992</v>
      </c>
      <c r="M17">
        <v>56.970100000000002</v>
      </c>
      <c r="N17">
        <f t="shared" si="5"/>
        <v>-2.7306308647288207</v>
      </c>
      <c r="O17" t="s">
        <v>386</v>
      </c>
      <c r="P17">
        <v>1627.6041666666665</v>
      </c>
      <c r="Q17">
        <v>1627.6041666666665</v>
      </c>
      <c r="R17" s="12">
        <f t="shared" si="0"/>
        <v>1</v>
      </c>
      <c r="S17" s="13">
        <f t="shared" si="1"/>
        <v>0</v>
      </c>
    </row>
    <row r="18" spans="1:19">
      <c r="A18" t="s">
        <v>440</v>
      </c>
      <c r="B18">
        <v>0</v>
      </c>
      <c r="C18">
        <v>0</v>
      </c>
      <c r="D18" t="e">
        <f t="shared" si="2"/>
        <v>#DIV/0!</v>
      </c>
      <c r="E18" t="s">
        <v>440</v>
      </c>
      <c r="F18" s="9">
        <v>915.52734375</v>
      </c>
      <c r="G18" s="9">
        <v>1831.0546875</v>
      </c>
      <c r="H18" s="15">
        <f t="shared" si="3"/>
        <v>0.5</v>
      </c>
      <c r="I18">
        <f t="shared" si="4"/>
        <v>-1</v>
      </c>
      <c r="K18" t="s">
        <v>387</v>
      </c>
      <c r="L18">
        <v>157.47200000000001</v>
      </c>
      <c r="M18">
        <v>141.64099999999999</v>
      </c>
      <c r="N18">
        <f t="shared" si="5"/>
        <v>0.15285639224081832</v>
      </c>
      <c r="O18" t="s">
        <v>387</v>
      </c>
      <c r="P18">
        <v>13020.833333333332</v>
      </c>
      <c r="Q18">
        <v>13020.833333333332</v>
      </c>
      <c r="R18" s="12">
        <f t="shared" si="0"/>
        <v>1</v>
      </c>
      <c r="S18" s="13">
        <f t="shared" si="1"/>
        <v>0</v>
      </c>
    </row>
    <row r="19" spans="1:19">
      <c r="A19" t="s">
        <v>424</v>
      </c>
      <c r="B19">
        <v>0</v>
      </c>
      <c r="C19">
        <v>0</v>
      </c>
      <c r="D19" t="e">
        <f t="shared" si="2"/>
        <v>#DIV/0!</v>
      </c>
      <c r="E19" t="s">
        <v>424</v>
      </c>
      <c r="F19" s="9">
        <v>14.30511474609375</v>
      </c>
      <c r="G19" s="9">
        <v>57.220458984375</v>
      </c>
      <c r="H19" s="15">
        <f t="shared" si="3"/>
        <v>0.25</v>
      </c>
      <c r="I19">
        <f t="shared" si="4"/>
        <v>-2</v>
      </c>
      <c r="K19" t="s">
        <v>388</v>
      </c>
      <c r="L19">
        <v>1.03582E-6</v>
      </c>
      <c r="M19">
        <v>3.67675E-6</v>
      </c>
      <c r="N19">
        <f t="shared" si="5"/>
        <v>-1.8276577641227549</v>
      </c>
      <c r="O19" t="s">
        <v>388</v>
      </c>
      <c r="P19">
        <v>1627.6041666666665</v>
      </c>
      <c r="Q19">
        <v>1627.6041666666665</v>
      </c>
      <c r="R19" s="12">
        <f t="shared" si="0"/>
        <v>1</v>
      </c>
      <c r="S19" s="13">
        <f t="shared" si="1"/>
        <v>0</v>
      </c>
    </row>
    <row r="20" spans="1:19">
      <c r="A20" t="s">
        <v>456</v>
      </c>
      <c r="B20">
        <v>0</v>
      </c>
      <c r="C20">
        <v>0</v>
      </c>
      <c r="D20" t="e">
        <f t="shared" si="2"/>
        <v>#DIV/0!</v>
      </c>
      <c r="E20" t="s">
        <v>456</v>
      </c>
      <c r="F20" s="9">
        <v>29296.875</v>
      </c>
      <c r="G20" s="9">
        <v>29296.875</v>
      </c>
      <c r="H20" s="15">
        <f t="shared" si="3"/>
        <v>1</v>
      </c>
      <c r="I20">
        <f t="shared" si="4"/>
        <v>0</v>
      </c>
      <c r="K20" t="s">
        <v>389</v>
      </c>
      <c r="L20">
        <v>77.917299999999997</v>
      </c>
      <c r="M20">
        <v>90.318600000000004</v>
      </c>
      <c r="N20">
        <f t="shared" si="5"/>
        <v>-0.21307943768766832</v>
      </c>
      <c r="O20" t="s">
        <v>389</v>
      </c>
      <c r="P20">
        <v>13020.833333333332</v>
      </c>
      <c r="Q20">
        <v>13020.833333333332</v>
      </c>
      <c r="R20" s="12">
        <f t="shared" si="0"/>
        <v>1</v>
      </c>
      <c r="S20" s="13">
        <f t="shared" si="1"/>
        <v>0</v>
      </c>
    </row>
    <row r="21" spans="1:19">
      <c r="A21" t="s">
        <v>457</v>
      </c>
      <c r="B21">
        <v>0</v>
      </c>
      <c r="C21">
        <v>0</v>
      </c>
      <c r="D21" t="e">
        <f t="shared" si="2"/>
        <v>#DIV/0!</v>
      </c>
      <c r="E21" t="s">
        <v>457</v>
      </c>
      <c r="F21" s="9">
        <v>29296.875</v>
      </c>
      <c r="G21" s="9">
        <v>29296.875</v>
      </c>
      <c r="H21" s="15">
        <f t="shared" si="3"/>
        <v>1</v>
      </c>
      <c r="I21">
        <f t="shared" si="4"/>
        <v>0</v>
      </c>
      <c r="K21" t="s">
        <v>369</v>
      </c>
      <c r="L21">
        <v>6.2498199999999998E-7</v>
      </c>
      <c r="M21">
        <v>0.58094599999999996</v>
      </c>
      <c r="N21">
        <f t="shared" si="5"/>
        <v>-19.826157998467345</v>
      </c>
      <c r="O21" t="s">
        <v>369</v>
      </c>
      <c r="P21">
        <v>26.927274816176471</v>
      </c>
      <c r="Q21">
        <v>53.854549632352942</v>
      </c>
      <c r="R21" s="12">
        <f t="shared" si="0"/>
        <v>0.5</v>
      </c>
      <c r="S21" s="13">
        <f t="shared" si="1"/>
        <v>-1</v>
      </c>
    </row>
    <row r="22" spans="1:19">
      <c r="A22" t="s">
        <v>425</v>
      </c>
      <c r="B22">
        <v>4.3739399999999998E-2</v>
      </c>
      <c r="C22">
        <v>0.206404</v>
      </c>
      <c r="D22">
        <f t="shared" si="2"/>
        <v>-2.2384655943889893</v>
      </c>
      <c r="E22" t="s">
        <v>425</v>
      </c>
      <c r="F22" s="9">
        <v>28.6102294921875</v>
      </c>
      <c r="G22" s="9">
        <v>114.44091796875</v>
      </c>
      <c r="H22" s="15">
        <f t="shared" si="3"/>
        <v>0.25</v>
      </c>
      <c r="I22">
        <f t="shared" si="4"/>
        <v>-2</v>
      </c>
      <c r="K22" t="s">
        <v>370</v>
      </c>
      <c r="L22">
        <v>1.8421400000000001</v>
      </c>
      <c r="M22">
        <v>4.1412199999999997</v>
      </c>
      <c r="N22">
        <f t="shared" si="5"/>
        <v>-1.1686731387607219</v>
      </c>
      <c r="O22" t="s">
        <v>370</v>
      </c>
      <c r="P22">
        <v>430.83639705882354</v>
      </c>
      <c r="Q22">
        <v>861.67279411764707</v>
      </c>
      <c r="R22" s="12">
        <f t="shared" si="0"/>
        <v>0.5</v>
      </c>
      <c r="S22" s="13">
        <f t="shared" si="1"/>
        <v>-1</v>
      </c>
    </row>
    <row r="23" spans="1:19">
      <c r="A23" t="s">
        <v>458</v>
      </c>
      <c r="B23">
        <v>0</v>
      </c>
      <c r="C23">
        <v>0</v>
      </c>
      <c r="D23" t="e">
        <f t="shared" si="2"/>
        <v>#DIV/0!</v>
      </c>
      <c r="E23" t="s">
        <v>458</v>
      </c>
      <c r="F23" s="9">
        <v>7.152557373046875</v>
      </c>
      <c r="G23" s="9">
        <v>28.6102294921875</v>
      </c>
      <c r="H23" s="15">
        <f t="shared" si="3"/>
        <v>0.25</v>
      </c>
      <c r="I23">
        <f t="shared" si="4"/>
        <v>-2</v>
      </c>
      <c r="K23" t="s">
        <v>390</v>
      </c>
      <c r="L23">
        <v>31.115300000000001</v>
      </c>
      <c r="M23">
        <v>41.952100000000002</v>
      </c>
      <c r="N23">
        <f t="shared" si="5"/>
        <v>-0.43111887346492717</v>
      </c>
      <c r="O23" t="s">
        <v>390</v>
      </c>
      <c r="P23">
        <v>14648.4375</v>
      </c>
      <c r="Q23">
        <v>14648.4375</v>
      </c>
      <c r="R23" s="12">
        <f t="shared" si="0"/>
        <v>1</v>
      </c>
      <c r="S23" s="13">
        <f t="shared" si="1"/>
        <v>0</v>
      </c>
    </row>
    <row r="24" spans="1:19">
      <c r="A24" t="s">
        <v>441</v>
      </c>
      <c r="B24">
        <v>0</v>
      </c>
      <c r="C24">
        <v>0</v>
      </c>
      <c r="D24" t="e">
        <f t="shared" si="2"/>
        <v>#DIV/0!</v>
      </c>
      <c r="E24" t="s">
        <v>441</v>
      </c>
      <c r="F24" s="9">
        <v>915.52734375</v>
      </c>
      <c r="G24" s="9">
        <v>1831.0546875</v>
      </c>
      <c r="H24" s="15">
        <f t="shared" si="3"/>
        <v>0.5</v>
      </c>
      <c r="I24">
        <f t="shared" si="4"/>
        <v>-1</v>
      </c>
      <c r="K24" t="s">
        <v>391</v>
      </c>
      <c r="L24">
        <v>7.25326</v>
      </c>
      <c r="M24">
        <v>45.988799999999998</v>
      </c>
      <c r="N24">
        <f t="shared" si="5"/>
        <v>-2.6645810837983306</v>
      </c>
      <c r="O24" t="s">
        <v>391</v>
      </c>
      <c r="P24">
        <v>1627.6041666666665</v>
      </c>
      <c r="Q24">
        <v>1627.6041666666665</v>
      </c>
      <c r="R24" s="12">
        <f t="shared" si="0"/>
        <v>1</v>
      </c>
      <c r="S24" s="13">
        <f t="shared" si="1"/>
        <v>0</v>
      </c>
    </row>
    <row r="25" spans="1:19">
      <c r="A25" t="s">
        <v>426</v>
      </c>
      <c r="B25">
        <v>0</v>
      </c>
      <c r="C25">
        <v>0</v>
      </c>
      <c r="D25" t="e">
        <f t="shared" si="2"/>
        <v>#DIV/0!</v>
      </c>
      <c r="E25" t="s">
        <v>426</v>
      </c>
      <c r="F25" s="9">
        <v>28.6102294921875</v>
      </c>
      <c r="G25" s="9">
        <v>114.44091796875</v>
      </c>
      <c r="H25" s="15">
        <f t="shared" si="3"/>
        <v>0.25</v>
      </c>
      <c r="I25">
        <f t="shared" si="4"/>
        <v>-2</v>
      </c>
      <c r="K25" t="s">
        <v>392</v>
      </c>
      <c r="L25">
        <v>43.310099999999998</v>
      </c>
      <c r="M25">
        <v>33.483800000000002</v>
      </c>
      <c r="N25">
        <f t="shared" si="5"/>
        <v>0.37124023814629875</v>
      </c>
      <c r="O25" t="s">
        <v>392</v>
      </c>
      <c r="P25">
        <v>13020.833333333332</v>
      </c>
      <c r="Q25">
        <v>13020.833333333332</v>
      </c>
      <c r="R25" s="12">
        <f t="shared" si="0"/>
        <v>1</v>
      </c>
      <c r="S25" s="13">
        <f t="shared" si="1"/>
        <v>0</v>
      </c>
    </row>
    <row r="26" spans="1:19">
      <c r="A26" t="s">
        <v>442</v>
      </c>
      <c r="B26">
        <v>0</v>
      </c>
      <c r="C26">
        <v>0</v>
      </c>
      <c r="D26" t="e">
        <f t="shared" si="2"/>
        <v>#DIV/0!</v>
      </c>
      <c r="E26" t="s">
        <v>442</v>
      </c>
      <c r="F26" s="9">
        <v>915.52734375</v>
      </c>
      <c r="G26" s="9">
        <v>1831.0546875</v>
      </c>
      <c r="H26" s="15">
        <f t="shared" si="3"/>
        <v>0.5</v>
      </c>
      <c r="I26">
        <f t="shared" si="4"/>
        <v>-1</v>
      </c>
      <c r="K26" t="s">
        <v>371</v>
      </c>
      <c r="L26">
        <v>0.149173</v>
      </c>
      <c r="M26">
        <v>2.7138</v>
      </c>
      <c r="N26">
        <f t="shared" si="5"/>
        <v>-4.1852560622439503</v>
      </c>
      <c r="O26" t="s">
        <v>371</v>
      </c>
      <c r="P26">
        <v>26.927274816176471</v>
      </c>
      <c r="Q26">
        <v>53.854549632352942</v>
      </c>
      <c r="R26" s="12">
        <f t="shared" si="0"/>
        <v>0.5</v>
      </c>
      <c r="S26" s="13">
        <f t="shared" si="1"/>
        <v>-1</v>
      </c>
    </row>
    <row r="27" spans="1:19">
      <c r="A27" t="s">
        <v>459</v>
      </c>
      <c r="B27">
        <v>0</v>
      </c>
      <c r="C27">
        <v>0</v>
      </c>
      <c r="D27" t="e">
        <f t="shared" si="2"/>
        <v>#DIV/0!</v>
      </c>
      <c r="E27" t="s">
        <v>459</v>
      </c>
      <c r="F27" s="9">
        <v>29296.875</v>
      </c>
      <c r="G27" s="9">
        <v>29296.875</v>
      </c>
      <c r="H27" s="15">
        <f t="shared" si="3"/>
        <v>1</v>
      </c>
      <c r="I27">
        <f t="shared" si="4"/>
        <v>0</v>
      </c>
      <c r="K27" t="s">
        <v>372</v>
      </c>
      <c r="L27">
        <v>6.2439600000000004</v>
      </c>
      <c r="M27">
        <v>12.928000000000001</v>
      </c>
      <c r="N27">
        <f t="shared" si="5"/>
        <v>-1.0499659029241868</v>
      </c>
      <c r="O27" t="s">
        <v>372</v>
      </c>
      <c r="P27">
        <v>430.83639705882354</v>
      </c>
      <c r="Q27">
        <v>861.67279411764707</v>
      </c>
      <c r="R27" s="12">
        <f t="shared" si="0"/>
        <v>0.5</v>
      </c>
      <c r="S27" s="13">
        <f t="shared" si="1"/>
        <v>-1</v>
      </c>
    </row>
    <row r="28" spans="1:19">
      <c r="A28" t="s">
        <v>427</v>
      </c>
      <c r="B28">
        <v>0</v>
      </c>
      <c r="C28">
        <v>0</v>
      </c>
      <c r="D28" t="e">
        <f t="shared" si="2"/>
        <v>#DIV/0!</v>
      </c>
      <c r="E28" t="s">
        <v>427</v>
      </c>
      <c r="F28" s="9">
        <v>28.6102294921875</v>
      </c>
      <c r="G28" s="9">
        <v>114.44091796875</v>
      </c>
      <c r="H28" s="15">
        <f t="shared" si="3"/>
        <v>0.25</v>
      </c>
      <c r="I28">
        <f t="shared" si="4"/>
        <v>-2</v>
      </c>
      <c r="K28" t="s">
        <v>351</v>
      </c>
      <c r="L28">
        <v>2.4771999999999999E-2</v>
      </c>
      <c r="M28">
        <v>6.6798999999999997E-2</v>
      </c>
      <c r="N28">
        <f t="shared" si="5"/>
        <v>-1.4311161541384416</v>
      </c>
      <c r="O28" t="s">
        <v>351</v>
      </c>
      <c r="P28">
        <v>9.5367431640625</v>
      </c>
      <c r="Q28">
        <v>38.14697265625</v>
      </c>
      <c r="R28" s="12">
        <f t="shared" si="0"/>
        <v>0.25</v>
      </c>
      <c r="S28" s="13">
        <f t="shared" si="1"/>
        <v>-2</v>
      </c>
    </row>
    <row r="29" spans="1:19">
      <c r="A29" t="s">
        <v>428</v>
      </c>
      <c r="B29">
        <v>0</v>
      </c>
      <c r="C29">
        <v>0</v>
      </c>
      <c r="D29" t="e">
        <f t="shared" si="2"/>
        <v>#DIV/0!</v>
      </c>
      <c r="E29" t="s">
        <v>428</v>
      </c>
      <c r="F29" s="9">
        <v>57.220458984375</v>
      </c>
      <c r="G29" s="9">
        <v>228.8818359375</v>
      </c>
      <c r="H29" s="15">
        <f t="shared" si="3"/>
        <v>0.25</v>
      </c>
      <c r="I29">
        <f t="shared" si="4"/>
        <v>-2</v>
      </c>
      <c r="K29" t="s">
        <v>352</v>
      </c>
      <c r="L29">
        <v>0</v>
      </c>
      <c r="M29">
        <v>0.207152</v>
      </c>
      <c r="N29" t="e">
        <f t="shared" si="5"/>
        <v>#NUM!</v>
      </c>
      <c r="O29" t="s">
        <v>352</v>
      </c>
      <c r="P29">
        <v>4.76837158203125</v>
      </c>
      <c r="Q29">
        <v>19.073486328125</v>
      </c>
      <c r="R29" s="12">
        <f t="shared" si="0"/>
        <v>0.25</v>
      </c>
      <c r="S29" s="13">
        <f t="shared" si="1"/>
        <v>-2</v>
      </c>
    </row>
    <row r="30" spans="1:19">
      <c r="A30" t="s">
        <v>460</v>
      </c>
      <c r="B30">
        <v>0</v>
      </c>
      <c r="C30">
        <v>0</v>
      </c>
      <c r="D30" t="e">
        <f t="shared" si="2"/>
        <v>#DIV/0!</v>
      </c>
      <c r="E30" t="s">
        <v>460</v>
      </c>
      <c r="F30" s="9">
        <v>58593.75</v>
      </c>
      <c r="G30" s="9">
        <v>58593.75</v>
      </c>
      <c r="H30" s="15">
        <f t="shared" si="3"/>
        <v>1</v>
      </c>
      <c r="I30">
        <f t="shared" si="4"/>
        <v>0</v>
      </c>
      <c r="K30" t="s">
        <v>373</v>
      </c>
      <c r="L30">
        <v>0</v>
      </c>
      <c r="M30">
        <v>0</v>
      </c>
      <c r="N30" t="e">
        <f t="shared" si="5"/>
        <v>#DIV/0!</v>
      </c>
      <c r="O30" t="s">
        <v>373</v>
      </c>
      <c r="P30">
        <v>53.854549632352942</v>
      </c>
      <c r="Q30">
        <v>107.70909926470588</v>
      </c>
      <c r="R30" s="12">
        <f t="shared" si="0"/>
        <v>0.5</v>
      </c>
      <c r="S30" s="13">
        <f t="shared" si="1"/>
        <v>-1</v>
      </c>
    </row>
    <row r="31" spans="1:19">
      <c r="A31" t="s">
        <v>443</v>
      </c>
      <c r="B31">
        <v>0</v>
      </c>
      <c r="C31">
        <v>0</v>
      </c>
      <c r="D31" t="e">
        <f t="shared" si="2"/>
        <v>#DIV/0!</v>
      </c>
      <c r="E31" t="s">
        <v>443</v>
      </c>
      <c r="F31" s="9">
        <v>1831.0546875</v>
      </c>
      <c r="G31" s="9">
        <v>3662.109375</v>
      </c>
      <c r="H31" s="15">
        <f t="shared" si="3"/>
        <v>0.5</v>
      </c>
      <c r="I31">
        <f t="shared" si="4"/>
        <v>-1</v>
      </c>
      <c r="K31" t="s">
        <v>374</v>
      </c>
      <c r="L31">
        <v>0</v>
      </c>
      <c r="M31">
        <v>0</v>
      </c>
      <c r="N31" t="e">
        <f t="shared" si="5"/>
        <v>#DIV/0!</v>
      </c>
      <c r="O31" t="s">
        <v>374</v>
      </c>
      <c r="P31">
        <v>861.67279411764707</v>
      </c>
      <c r="Q31">
        <v>1723.3455882352941</v>
      </c>
      <c r="R31" s="12">
        <f t="shared" si="0"/>
        <v>0.5</v>
      </c>
      <c r="S31" s="13">
        <f t="shared" si="1"/>
        <v>-1</v>
      </c>
    </row>
    <row r="32" spans="1:19">
      <c r="A32" t="s">
        <v>429</v>
      </c>
      <c r="B32">
        <v>0</v>
      </c>
      <c r="C32">
        <v>0</v>
      </c>
      <c r="D32" t="e">
        <f t="shared" si="2"/>
        <v>#DIV/0!</v>
      </c>
      <c r="E32" t="s">
        <v>429</v>
      </c>
      <c r="F32" s="9">
        <v>57.220458984375</v>
      </c>
      <c r="G32" s="9">
        <v>228.8818359375</v>
      </c>
      <c r="H32" s="15">
        <f t="shared" si="3"/>
        <v>0.25</v>
      </c>
      <c r="I32">
        <f t="shared" si="4"/>
        <v>-2</v>
      </c>
      <c r="K32" t="s">
        <v>353</v>
      </c>
      <c r="L32">
        <v>0</v>
      </c>
      <c r="M32">
        <v>0</v>
      </c>
      <c r="N32" t="e">
        <f t="shared" si="5"/>
        <v>#DIV/0!</v>
      </c>
      <c r="O32" t="s">
        <v>353</v>
      </c>
      <c r="P32">
        <v>9.5367431640625</v>
      </c>
      <c r="Q32">
        <v>38.14697265625</v>
      </c>
      <c r="R32" s="12">
        <f t="shared" si="0"/>
        <v>0.25</v>
      </c>
      <c r="S32" s="13">
        <f t="shared" si="1"/>
        <v>-2</v>
      </c>
    </row>
    <row r="33" spans="1:19">
      <c r="A33" t="s">
        <v>444</v>
      </c>
      <c r="B33">
        <v>0</v>
      </c>
      <c r="C33">
        <v>0</v>
      </c>
      <c r="D33" t="e">
        <f t="shared" si="2"/>
        <v>#DIV/0!</v>
      </c>
      <c r="E33" t="s">
        <v>444</v>
      </c>
      <c r="F33" s="9">
        <v>1831.0546875</v>
      </c>
      <c r="G33" s="9">
        <v>3662.109375</v>
      </c>
      <c r="H33" s="15">
        <f t="shared" si="3"/>
        <v>0.5</v>
      </c>
      <c r="I33">
        <f t="shared" si="4"/>
        <v>-1</v>
      </c>
      <c r="K33" t="s">
        <v>354</v>
      </c>
      <c r="L33">
        <v>0</v>
      </c>
      <c r="M33">
        <v>0</v>
      </c>
      <c r="N33" t="e">
        <f t="shared" si="5"/>
        <v>#DIV/0!</v>
      </c>
      <c r="O33" t="s">
        <v>354</v>
      </c>
      <c r="P33">
        <v>4.76837158203125</v>
      </c>
      <c r="Q33">
        <v>19.073486328125</v>
      </c>
      <c r="R33" s="12">
        <f t="shared" si="0"/>
        <v>0.25</v>
      </c>
      <c r="S33" s="13">
        <f t="shared" si="1"/>
        <v>-2</v>
      </c>
    </row>
    <row r="34" spans="1:19">
      <c r="A34" t="s">
        <v>461</v>
      </c>
      <c r="B34">
        <v>267.55599999999998</v>
      </c>
      <c r="C34">
        <v>360.73399999999998</v>
      </c>
      <c r="D34">
        <f t="shared" si="2"/>
        <v>-0.43109452477896126</v>
      </c>
      <c r="E34" t="s">
        <v>461</v>
      </c>
      <c r="F34" s="9">
        <v>58593.75</v>
      </c>
      <c r="G34" s="9">
        <v>58593.75</v>
      </c>
      <c r="H34" s="15">
        <f t="shared" si="3"/>
        <v>1</v>
      </c>
      <c r="I34">
        <f t="shared" si="4"/>
        <v>0</v>
      </c>
      <c r="K34" t="s">
        <v>393</v>
      </c>
      <c r="L34">
        <v>0</v>
      </c>
      <c r="M34">
        <v>0</v>
      </c>
      <c r="N34" t="e">
        <f t="shared" si="5"/>
        <v>#DIV/0!</v>
      </c>
      <c r="O34" t="s">
        <v>393</v>
      </c>
      <c r="P34">
        <v>3255.208333333333</v>
      </c>
      <c r="Q34">
        <v>3255.208333333333</v>
      </c>
      <c r="R34" s="12">
        <f t="shared" si="0"/>
        <v>1</v>
      </c>
      <c r="S34" s="13">
        <f t="shared" si="1"/>
        <v>0</v>
      </c>
    </row>
    <row r="35" spans="1:19">
      <c r="A35" t="s">
        <v>462</v>
      </c>
      <c r="B35">
        <v>0</v>
      </c>
      <c r="C35">
        <v>0</v>
      </c>
      <c r="D35" t="e">
        <f t="shared" si="2"/>
        <v>#DIV/0!</v>
      </c>
      <c r="E35" t="s">
        <v>462</v>
      </c>
      <c r="F35" s="9">
        <v>58593.75</v>
      </c>
      <c r="G35" s="9">
        <v>58593.75</v>
      </c>
      <c r="H35" s="15">
        <f t="shared" si="3"/>
        <v>1</v>
      </c>
      <c r="I35">
        <f t="shared" si="4"/>
        <v>0</v>
      </c>
      <c r="K35" t="s">
        <v>394</v>
      </c>
      <c r="L35">
        <v>0</v>
      </c>
      <c r="M35">
        <v>0</v>
      </c>
      <c r="N35" t="e">
        <f t="shared" si="5"/>
        <v>#DIV/0!</v>
      </c>
      <c r="O35" t="s">
        <v>394</v>
      </c>
      <c r="P35">
        <v>26041.666666666664</v>
      </c>
      <c r="Q35">
        <v>26041.666666666664</v>
      </c>
      <c r="R35" s="12">
        <f t="shared" si="0"/>
        <v>1</v>
      </c>
      <c r="S35" s="13">
        <f t="shared" si="1"/>
        <v>0</v>
      </c>
    </row>
    <row r="36" spans="1:19">
      <c r="A36" t="s">
        <v>495</v>
      </c>
      <c r="B36">
        <v>0</v>
      </c>
      <c r="C36">
        <v>0</v>
      </c>
      <c r="D36" t="e">
        <f t="shared" si="2"/>
        <v>#DIV/0!</v>
      </c>
      <c r="E36" t="s">
        <v>495</v>
      </c>
      <c r="F36">
        <v>117187.5</v>
      </c>
      <c r="G36">
        <v>117187.5</v>
      </c>
      <c r="H36" s="15">
        <f t="shared" si="3"/>
        <v>1</v>
      </c>
      <c r="I36">
        <f t="shared" si="4"/>
        <v>0</v>
      </c>
      <c r="K36" t="s">
        <v>395</v>
      </c>
      <c r="L36">
        <v>0</v>
      </c>
      <c r="M36">
        <v>0</v>
      </c>
      <c r="N36" t="e">
        <f t="shared" si="5"/>
        <v>#DIV/0!</v>
      </c>
      <c r="O36" t="s">
        <v>395</v>
      </c>
      <c r="P36">
        <v>14648.4375</v>
      </c>
      <c r="Q36">
        <v>14648.4375</v>
      </c>
      <c r="R36" s="12">
        <f t="shared" ref="R36:R67" si="6">P36/Q36</f>
        <v>1</v>
      </c>
      <c r="S36" s="13">
        <f t="shared" ref="S36:S67" si="7">LOG(R36, 2)</f>
        <v>0</v>
      </c>
    </row>
    <row r="37" spans="1:19">
      <c r="A37" t="s">
        <v>465</v>
      </c>
      <c r="B37">
        <v>0</v>
      </c>
      <c r="C37">
        <v>0</v>
      </c>
      <c r="D37" t="e">
        <f t="shared" si="2"/>
        <v>#DIV/0!</v>
      </c>
      <c r="E37" t="s">
        <v>465</v>
      </c>
      <c r="F37">
        <v>117187.5</v>
      </c>
      <c r="G37">
        <v>117187.5</v>
      </c>
      <c r="H37" s="15">
        <f t="shared" si="3"/>
        <v>1</v>
      </c>
      <c r="I37">
        <f t="shared" si="4"/>
        <v>0</v>
      </c>
      <c r="K37" t="s">
        <v>396</v>
      </c>
      <c r="L37">
        <v>0</v>
      </c>
      <c r="M37">
        <v>0</v>
      </c>
      <c r="N37" t="e">
        <f t="shared" si="5"/>
        <v>#DIV/0!</v>
      </c>
      <c r="O37" t="s">
        <v>396</v>
      </c>
      <c r="P37">
        <v>14648.4375</v>
      </c>
      <c r="Q37">
        <v>14648.4375</v>
      </c>
      <c r="R37" s="12">
        <f t="shared" si="6"/>
        <v>1</v>
      </c>
      <c r="S37" s="13">
        <f t="shared" si="7"/>
        <v>0</v>
      </c>
    </row>
    <row r="38" spans="1:19">
      <c r="A38" t="s">
        <v>430</v>
      </c>
      <c r="B38">
        <v>0</v>
      </c>
      <c r="C38">
        <v>0</v>
      </c>
      <c r="D38" t="e">
        <f t="shared" si="2"/>
        <v>#DIV/0!</v>
      </c>
      <c r="E38" t="s">
        <v>430</v>
      </c>
      <c r="F38">
        <v>57.220458984375</v>
      </c>
      <c r="G38">
        <v>228.8818359375</v>
      </c>
      <c r="H38" s="15">
        <f t="shared" si="3"/>
        <v>0.25</v>
      </c>
      <c r="I38">
        <f t="shared" si="4"/>
        <v>-2</v>
      </c>
      <c r="K38" t="s">
        <v>355</v>
      </c>
      <c r="L38">
        <v>0</v>
      </c>
      <c r="M38">
        <v>3.2250799999999999E-7</v>
      </c>
      <c r="N38" t="e">
        <f t="shared" si="5"/>
        <v>#NUM!</v>
      </c>
      <c r="O38" t="s">
        <v>355</v>
      </c>
      <c r="P38">
        <v>19.073486328125</v>
      </c>
      <c r="Q38">
        <v>76.2939453125</v>
      </c>
      <c r="R38" s="12">
        <f t="shared" si="6"/>
        <v>0.25</v>
      </c>
      <c r="S38" s="13">
        <f t="shared" si="7"/>
        <v>-2</v>
      </c>
    </row>
    <row r="39" spans="1:19">
      <c r="A39" t="s">
        <v>480</v>
      </c>
      <c r="B39">
        <v>7022.59</v>
      </c>
      <c r="C39">
        <v>4742.29</v>
      </c>
      <c r="D39">
        <f t="shared" si="2"/>
        <v>0.56641931969180137</v>
      </c>
      <c r="E39" t="s">
        <v>480</v>
      </c>
      <c r="F39">
        <v>3750000</v>
      </c>
      <c r="G39">
        <v>1875000</v>
      </c>
      <c r="H39" s="15">
        <f t="shared" si="3"/>
        <v>2</v>
      </c>
      <c r="I39">
        <f t="shared" si="4"/>
        <v>1</v>
      </c>
      <c r="K39" t="s">
        <v>356</v>
      </c>
      <c r="L39">
        <v>4.3739399999999998E-2</v>
      </c>
      <c r="M39">
        <v>0.206404</v>
      </c>
      <c r="N39">
        <f t="shared" si="5"/>
        <v>-2.2384655943889893</v>
      </c>
      <c r="O39" t="s">
        <v>356</v>
      </c>
      <c r="P39">
        <v>9.5367431640625</v>
      </c>
      <c r="Q39">
        <v>38.14697265625</v>
      </c>
      <c r="R39" s="12">
        <f t="shared" si="6"/>
        <v>0.25</v>
      </c>
      <c r="S39" s="13">
        <f t="shared" si="7"/>
        <v>-2</v>
      </c>
    </row>
    <row r="40" spans="1:19">
      <c r="A40" t="s">
        <v>466</v>
      </c>
      <c r="B40">
        <v>1167.72</v>
      </c>
      <c r="C40">
        <v>1574.4</v>
      </c>
      <c r="D40">
        <f t="shared" si="2"/>
        <v>-0.43110774458419393</v>
      </c>
      <c r="E40" t="s">
        <v>466</v>
      </c>
      <c r="F40">
        <v>117187.5</v>
      </c>
      <c r="G40">
        <v>117187.5</v>
      </c>
      <c r="H40" s="15">
        <f t="shared" si="3"/>
        <v>1</v>
      </c>
      <c r="I40">
        <f t="shared" si="4"/>
        <v>0</v>
      </c>
      <c r="K40" t="s">
        <v>397</v>
      </c>
      <c r="L40">
        <v>0</v>
      </c>
      <c r="M40">
        <v>0</v>
      </c>
      <c r="N40" t="e">
        <f t="shared" si="5"/>
        <v>#DIV/0!</v>
      </c>
      <c r="O40" t="s">
        <v>397</v>
      </c>
      <c r="P40">
        <v>7.152557373046875</v>
      </c>
      <c r="Q40">
        <v>28.6102294921875</v>
      </c>
      <c r="R40" s="12">
        <f t="shared" si="6"/>
        <v>0.25</v>
      </c>
      <c r="S40" s="13">
        <f t="shared" si="7"/>
        <v>-2</v>
      </c>
    </row>
    <row r="41" spans="1:19">
      <c r="A41" t="s">
        <v>481</v>
      </c>
      <c r="B41">
        <v>0</v>
      </c>
      <c r="C41">
        <v>29014.2</v>
      </c>
      <c r="D41" t="e">
        <f t="shared" si="2"/>
        <v>#NUM!</v>
      </c>
      <c r="E41" t="s">
        <v>481</v>
      </c>
      <c r="F41">
        <v>3750000</v>
      </c>
      <c r="G41">
        <v>1875000</v>
      </c>
      <c r="H41" s="15">
        <f t="shared" si="3"/>
        <v>2</v>
      </c>
      <c r="I41">
        <f t="shared" si="4"/>
        <v>1</v>
      </c>
      <c r="K41" t="s">
        <v>375</v>
      </c>
      <c r="L41">
        <v>0</v>
      </c>
      <c r="M41">
        <v>0</v>
      </c>
      <c r="N41" t="e">
        <f t="shared" si="5"/>
        <v>#DIV/0!</v>
      </c>
      <c r="O41" t="s">
        <v>375</v>
      </c>
      <c r="P41">
        <v>53.854549632352942</v>
      </c>
      <c r="Q41">
        <v>107.70909926470588</v>
      </c>
      <c r="R41" s="12">
        <f t="shared" si="6"/>
        <v>0.5</v>
      </c>
      <c r="S41" s="13">
        <f t="shared" si="7"/>
        <v>-1</v>
      </c>
    </row>
    <row r="42" spans="1:19">
      <c r="A42" t="s">
        <v>463</v>
      </c>
      <c r="B42">
        <v>2399.9699999999998</v>
      </c>
      <c r="C42">
        <v>3235.79</v>
      </c>
      <c r="D42">
        <f t="shared" si="2"/>
        <v>-0.43110160910024292</v>
      </c>
      <c r="E42" t="s">
        <v>463</v>
      </c>
      <c r="F42">
        <v>117187.5</v>
      </c>
      <c r="G42">
        <v>117187.5</v>
      </c>
      <c r="H42" s="15">
        <f t="shared" si="3"/>
        <v>1</v>
      </c>
      <c r="I42">
        <f t="shared" si="4"/>
        <v>0</v>
      </c>
      <c r="K42" t="s">
        <v>376</v>
      </c>
      <c r="L42">
        <v>0</v>
      </c>
      <c r="M42">
        <v>0</v>
      </c>
      <c r="N42" t="e">
        <f t="shared" si="5"/>
        <v>#DIV/0!</v>
      </c>
      <c r="O42" t="s">
        <v>376</v>
      </c>
      <c r="P42">
        <v>861.67279411764707</v>
      </c>
      <c r="Q42">
        <v>1723.3455882352941</v>
      </c>
      <c r="R42" s="12">
        <f t="shared" si="6"/>
        <v>0.5</v>
      </c>
      <c r="S42" s="13">
        <f t="shared" si="7"/>
        <v>-1</v>
      </c>
    </row>
    <row r="43" spans="1:19">
      <c r="A43" t="s">
        <v>464</v>
      </c>
      <c r="B43">
        <v>2668.21</v>
      </c>
      <c r="C43">
        <v>3597.42</v>
      </c>
      <c r="D43">
        <f t="shared" si="2"/>
        <v>-0.43109038692930762</v>
      </c>
      <c r="E43" t="s">
        <v>464</v>
      </c>
      <c r="F43">
        <v>117187.5</v>
      </c>
      <c r="G43">
        <v>117187.5</v>
      </c>
      <c r="H43" s="15">
        <f t="shared" si="3"/>
        <v>1</v>
      </c>
      <c r="I43">
        <f t="shared" si="4"/>
        <v>0</v>
      </c>
      <c r="K43" t="s">
        <v>357</v>
      </c>
      <c r="L43">
        <v>0</v>
      </c>
      <c r="M43">
        <v>0</v>
      </c>
      <c r="N43" t="e">
        <f t="shared" si="5"/>
        <v>#DIV/0!</v>
      </c>
      <c r="O43" t="s">
        <v>357</v>
      </c>
      <c r="P43">
        <v>19.073486328125</v>
      </c>
      <c r="Q43">
        <v>76.2939453125</v>
      </c>
      <c r="R43" s="12">
        <f t="shared" si="6"/>
        <v>0.25</v>
      </c>
      <c r="S43" s="13">
        <f t="shared" si="7"/>
        <v>-2</v>
      </c>
    </row>
    <row r="44" spans="1:19">
      <c r="A44" t="s">
        <v>445</v>
      </c>
      <c r="B44">
        <v>19.353899999999999</v>
      </c>
      <c r="C44">
        <v>44.186</v>
      </c>
      <c r="D44">
        <f t="shared" si="2"/>
        <v>-1.1909650221863761</v>
      </c>
      <c r="E44" t="s">
        <v>445</v>
      </c>
      <c r="F44">
        <v>1831.0546875</v>
      </c>
      <c r="G44">
        <v>3662.109375</v>
      </c>
      <c r="H44" s="15">
        <f t="shared" si="3"/>
        <v>0.5</v>
      </c>
      <c r="I44">
        <f t="shared" si="4"/>
        <v>-1</v>
      </c>
      <c r="K44" t="s">
        <v>358</v>
      </c>
      <c r="L44">
        <v>0</v>
      </c>
      <c r="M44">
        <v>0</v>
      </c>
      <c r="N44" t="e">
        <f t="shared" si="5"/>
        <v>#DIV/0!</v>
      </c>
      <c r="O44" t="s">
        <v>358</v>
      </c>
      <c r="P44">
        <v>9.5367431640625</v>
      </c>
      <c r="Q44">
        <v>38.14697265625</v>
      </c>
      <c r="R44" s="12">
        <f t="shared" si="6"/>
        <v>0.25</v>
      </c>
      <c r="S44" s="13">
        <f t="shared" si="7"/>
        <v>-2</v>
      </c>
    </row>
    <row r="45" spans="1:19">
      <c r="A45" t="s">
        <v>482</v>
      </c>
      <c r="B45">
        <v>5346.53</v>
      </c>
      <c r="C45">
        <v>3655.33</v>
      </c>
      <c r="D45">
        <f t="shared" si="2"/>
        <v>0.54860120131388557</v>
      </c>
      <c r="E45" t="s">
        <v>482</v>
      </c>
      <c r="F45">
        <v>3750000</v>
      </c>
      <c r="G45">
        <v>1875000</v>
      </c>
      <c r="H45" s="15">
        <f t="shared" si="3"/>
        <v>2</v>
      </c>
      <c r="I45">
        <f t="shared" si="4"/>
        <v>1</v>
      </c>
      <c r="K45" t="s">
        <v>377</v>
      </c>
      <c r="L45">
        <v>0</v>
      </c>
      <c r="M45">
        <v>0</v>
      </c>
      <c r="N45" t="e">
        <f t="shared" si="5"/>
        <v>#DIV/0!</v>
      </c>
      <c r="O45" t="s">
        <v>377</v>
      </c>
      <c r="P45">
        <v>53.854549632352942</v>
      </c>
      <c r="Q45">
        <v>107.70909926470588</v>
      </c>
      <c r="R45" s="12">
        <f t="shared" si="6"/>
        <v>0.5</v>
      </c>
      <c r="S45" s="13">
        <f t="shared" si="7"/>
        <v>-1</v>
      </c>
    </row>
    <row r="46" spans="1:19">
      <c r="A46" t="s">
        <v>467</v>
      </c>
      <c r="B46">
        <v>691.59400000000005</v>
      </c>
      <c r="C46">
        <v>932.46</v>
      </c>
      <c r="D46">
        <f t="shared" si="2"/>
        <v>-0.43111648622398269</v>
      </c>
      <c r="E46" t="s">
        <v>467</v>
      </c>
      <c r="F46">
        <v>234375</v>
      </c>
      <c r="G46">
        <v>234375</v>
      </c>
      <c r="H46" s="15">
        <f t="shared" si="3"/>
        <v>1</v>
      </c>
      <c r="I46">
        <f t="shared" si="4"/>
        <v>0</v>
      </c>
      <c r="K46" t="s">
        <v>378</v>
      </c>
      <c r="L46">
        <v>0</v>
      </c>
      <c r="M46">
        <v>0</v>
      </c>
      <c r="N46" t="e">
        <f t="shared" si="5"/>
        <v>#DIV/0!</v>
      </c>
      <c r="O46" t="s">
        <v>378</v>
      </c>
      <c r="P46">
        <v>861.67279411764707</v>
      </c>
      <c r="Q46">
        <v>1723.3455882352941</v>
      </c>
      <c r="R46" s="12">
        <f t="shared" si="6"/>
        <v>0.5</v>
      </c>
      <c r="S46" s="13">
        <f t="shared" si="7"/>
        <v>-1</v>
      </c>
    </row>
    <row r="47" spans="1:19">
      <c r="A47" t="s">
        <v>483</v>
      </c>
      <c r="B47">
        <v>0</v>
      </c>
      <c r="C47">
        <v>0</v>
      </c>
      <c r="D47" t="e">
        <f t="shared" si="2"/>
        <v>#DIV/0!</v>
      </c>
      <c r="E47" t="s">
        <v>483</v>
      </c>
      <c r="F47">
        <v>7500000</v>
      </c>
      <c r="G47">
        <v>3750000</v>
      </c>
      <c r="H47" s="15">
        <f t="shared" si="3"/>
        <v>2</v>
      </c>
      <c r="I47">
        <f t="shared" si="4"/>
        <v>1</v>
      </c>
      <c r="K47" t="s">
        <v>398</v>
      </c>
      <c r="L47">
        <v>0</v>
      </c>
      <c r="M47">
        <v>0</v>
      </c>
      <c r="N47" t="e">
        <f t="shared" si="5"/>
        <v>#DIV/0!</v>
      </c>
      <c r="O47" t="s">
        <v>398</v>
      </c>
      <c r="P47">
        <v>14648.4375</v>
      </c>
      <c r="Q47">
        <v>14648.4375</v>
      </c>
      <c r="R47" s="12">
        <f t="shared" si="6"/>
        <v>1</v>
      </c>
      <c r="S47" s="13">
        <f t="shared" si="7"/>
        <v>0</v>
      </c>
    </row>
    <row r="48" spans="1:19">
      <c r="A48" t="s">
        <v>468</v>
      </c>
      <c r="B48">
        <v>3515.7</v>
      </c>
      <c r="C48">
        <v>4740.07</v>
      </c>
      <c r="D48">
        <f t="shared" si="2"/>
        <v>-0.43109639620622864</v>
      </c>
      <c r="E48" t="s">
        <v>468</v>
      </c>
      <c r="F48">
        <v>234375</v>
      </c>
      <c r="G48">
        <v>234375</v>
      </c>
      <c r="H48" s="15">
        <f t="shared" si="3"/>
        <v>1</v>
      </c>
      <c r="I48">
        <f t="shared" si="4"/>
        <v>0</v>
      </c>
      <c r="K48" t="s">
        <v>399</v>
      </c>
      <c r="L48">
        <v>0</v>
      </c>
      <c r="M48">
        <v>0</v>
      </c>
      <c r="N48" t="e">
        <f t="shared" si="5"/>
        <v>#DIV/0!</v>
      </c>
      <c r="O48" t="s">
        <v>399</v>
      </c>
      <c r="P48">
        <v>14648.4375</v>
      </c>
      <c r="Q48">
        <v>14648.4375</v>
      </c>
      <c r="R48" s="12">
        <f t="shared" si="6"/>
        <v>1</v>
      </c>
      <c r="S48" s="13">
        <f t="shared" si="7"/>
        <v>0</v>
      </c>
    </row>
    <row r="49" spans="1:19">
      <c r="A49" t="s">
        <v>469</v>
      </c>
      <c r="B49">
        <v>673.35</v>
      </c>
      <c r="C49">
        <v>907.83799999999997</v>
      </c>
      <c r="D49">
        <f t="shared" si="2"/>
        <v>-0.43107828044436042</v>
      </c>
      <c r="E49" t="s">
        <v>469</v>
      </c>
      <c r="F49">
        <v>234375</v>
      </c>
      <c r="G49">
        <v>234375</v>
      </c>
      <c r="H49" s="15">
        <f t="shared" si="3"/>
        <v>1</v>
      </c>
      <c r="I49">
        <f t="shared" si="4"/>
        <v>0</v>
      </c>
      <c r="K49" t="s">
        <v>359</v>
      </c>
      <c r="L49">
        <v>0</v>
      </c>
      <c r="M49">
        <v>0</v>
      </c>
      <c r="N49" t="e">
        <f t="shared" si="5"/>
        <v>#DIV/0!</v>
      </c>
      <c r="O49" t="s">
        <v>359</v>
      </c>
      <c r="P49">
        <v>19.073486328125</v>
      </c>
      <c r="Q49">
        <v>76.2939453125</v>
      </c>
      <c r="R49" s="12">
        <f t="shared" si="6"/>
        <v>0.25</v>
      </c>
      <c r="S49" s="13">
        <f t="shared" si="7"/>
        <v>-2</v>
      </c>
    </row>
    <row r="50" spans="1:19">
      <c r="A50" t="s">
        <v>431</v>
      </c>
      <c r="B50">
        <v>0.92378300000000002</v>
      </c>
      <c r="C50">
        <v>4.8996700000000004</v>
      </c>
      <c r="D50">
        <f t="shared" si="2"/>
        <v>-2.4070586826431328</v>
      </c>
      <c r="E50" t="s">
        <v>431</v>
      </c>
      <c r="F50">
        <v>114.44091796875</v>
      </c>
      <c r="G50">
        <v>457.763671875</v>
      </c>
      <c r="H50" s="15">
        <f t="shared" si="3"/>
        <v>0.25</v>
      </c>
      <c r="I50">
        <f t="shared" si="4"/>
        <v>-2</v>
      </c>
      <c r="K50" t="s">
        <v>360</v>
      </c>
      <c r="L50">
        <v>0</v>
      </c>
      <c r="M50">
        <v>0</v>
      </c>
      <c r="N50" t="e">
        <f t="shared" si="5"/>
        <v>#DIV/0!</v>
      </c>
      <c r="O50" t="s">
        <v>360</v>
      </c>
      <c r="P50">
        <v>9.5367431640625</v>
      </c>
      <c r="Q50">
        <v>38.14697265625</v>
      </c>
      <c r="R50" s="12">
        <f t="shared" si="6"/>
        <v>0.25</v>
      </c>
      <c r="S50" s="13">
        <f t="shared" si="7"/>
        <v>-2</v>
      </c>
    </row>
    <row r="51" spans="1:19">
      <c r="A51" t="s">
        <v>432</v>
      </c>
      <c r="B51">
        <v>0.543238</v>
      </c>
      <c r="C51">
        <v>3.6524299999999998</v>
      </c>
      <c r="D51">
        <f t="shared" si="2"/>
        <v>-2.7492003175014315</v>
      </c>
      <c r="E51" t="s">
        <v>432</v>
      </c>
      <c r="F51">
        <v>114.44091796875</v>
      </c>
      <c r="G51">
        <v>457.763671875</v>
      </c>
      <c r="H51" s="15">
        <f t="shared" si="3"/>
        <v>0.25</v>
      </c>
      <c r="I51">
        <f t="shared" si="4"/>
        <v>-2</v>
      </c>
      <c r="K51" t="s">
        <v>361</v>
      </c>
      <c r="L51">
        <v>0</v>
      </c>
      <c r="M51">
        <v>0</v>
      </c>
      <c r="N51" t="e">
        <f t="shared" si="5"/>
        <v>#DIV/0!</v>
      </c>
      <c r="O51" t="s">
        <v>361</v>
      </c>
      <c r="P51">
        <v>38.14697265625</v>
      </c>
      <c r="Q51">
        <v>152.587890625</v>
      </c>
      <c r="R51" s="12">
        <f t="shared" si="6"/>
        <v>0.25</v>
      </c>
      <c r="S51" s="13">
        <f t="shared" si="7"/>
        <v>-2</v>
      </c>
    </row>
    <row r="52" spans="1:19">
      <c r="A52" t="s">
        <v>470</v>
      </c>
      <c r="B52">
        <v>1203.1099999999999</v>
      </c>
      <c r="C52">
        <v>1574.06</v>
      </c>
      <c r="D52">
        <f t="shared" si="2"/>
        <v>-0.38772198079009978</v>
      </c>
      <c r="E52" t="s">
        <v>470</v>
      </c>
      <c r="F52">
        <v>468750</v>
      </c>
      <c r="G52">
        <v>468750</v>
      </c>
      <c r="H52" s="15">
        <f t="shared" si="3"/>
        <v>1</v>
      </c>
      <c r="I52">
        <f t="shared" si="4"/>
        <v>0</v>
      </c>
      <c r="K52" t="s">
        <v>362</v>
      </c>
      <c r="L52">
        <v>0</v>
      </c>
      <c r="M52">
        <v>0</v>
      </c>
      <c r="N52" t="e">
        <f t="shared" si="5"/>
        <v>#DIV/0!</v>
      </c>
      <c r="O52" t="s">
        <v>362</v>
      </c>
      <c r="P52">
        <v>19.073486328125</v>
      </c>
      <c r="Q52">
        <v>76.2939453125</v>
      </c>
      <c r="R52" s="12">
        <f t="shared" si="6"/>
        <v>0.25</v>
      </c>
      <c r="S52" s="13">
        <f t="shared" si="7"/>
        <v>-2</v>
      </c>
    </row>
    <row r="53" spans="1:19">
      <c r="A53" t="s">
        <v>446</v>
      </c>
      <c r="B53">
        <v>48.246499999999997</v>
      </c>
      <c r="C53">
        <v>112.07899999999999</v>
      </c>
      <c r="D53">
        <f t="shared" si="2"/>
        <v>-1.2160197965687363</v>
      </c>
      <c r="E53" t="s">
        <v>446</v>
      </c>
      <c r="F53">
        <v>3662.109375</v>
      </c>
      <c r="G53">
        <v>7324.21875</v>
      </c>
      <c r="H53" s="15">
        <f t="shared" si="3"/>
        <v>0.5</v>
      </c>
      <c r="I53">
        <f t="shared" si="4"/>
        <v>-1</v>
      </c>
      <c r="K53" t="s">
        <v>400</v>
      </c>
      <c r="L53">
        <v>0</v>
      </c>
      <c r="M53">
        <v>0</v>
      </c>
      <c r="N53" t="e">
        <f t="shared" si="5"/>
        <v>#DIV/0!</v>
      </c>
      <c r="O53" t="s">
        <v>400</v>
      </c>
      <c r="P53">
        <v>29296.875</v>
      </c>
      <c r="Q53">
        <v>29296.875</v>
      </c>
      <c r="R53" s="12">
        <f t="shared" si="6"/>
        <v>1</v>
      </c>
      <c r="S53" s="13">
        <f t="shared" si="7"/>
        <v>0</v>
      </c>
    </row>
    <row r="54" spans="1:19">
      <c r="A54" t="s">
        <v>471</v>
      </c>
      <c r="B54">
        <v>2401.3000000000002</v>
      </c>
      <c r="C54">
        <v>4303.51</v>
      </c>
      <c r="D54">
        <f t="shared" si="2"/>
        <v>-0.84169816712126788</v>
      </c>
      <c r="E54" t="s">
        <v>471</v>
      </c>
      <c r="F54">
        <v>468750</v>
      </c>
      <c r="G54">
        <v>468750</v>
      </c>
      <c r="H54" s="15">
        <f t="shared" si="3"/>
        <v>1</v>
      </c>
      <c r="I54">
        <f t="shared" si="4"/>
        <v>0</v>
      </c>
      <c r="K54" t="s">
        <v>401</v>
      </c>
      <c r="L54">
        <v>0</v>
      </c>
      <c r="M54">
        <v>0</v>
      </c>
      <c r="N54" t="e">
        <f t="shared" si="5"/>
        <v>#DIV/0!</v>
      </c>
      <c r="O54" t="s">
        <v>401</v>
      </c>
      <c r="P54">
        <v>29296.875</v>
      </c>
      <c r="Q54">
        <v>29296.875</v>
      </c>
      <c r="R54" s="12">
        <f t="shared" si="6"/>
        <v>1</v>
      </c>
      <c r="S54" s="13">
        <f t="shared" si="7"/>
        <v>0</v>
      </c>
    </row>
    <row r="55" spans="1:19">
      <c r="A55" t="s">
        <v>484</v>
      </c>
      <c r="B55">
        <v>0</v>
      </c>
      <c r="C55">
        <v>0</v>
      </c>
      <c r="D55" t="e">
        <f t="shared" si="2"/>
        <v>#DIV/0!</v>
      </c>
      <c r="E55" t="s">
        <v>484</v>
      </c>
      <c r="F55">
        <v>7500000</v>
      </c>
      <c r="G55">
        <v>3750000</v>
      </c>
      <c r="H55" s="15">
        <f t="shared" si="3"/>
        <v>2</v>
      </c>
      <c r="I55">
        <f t="shared" si="4"/>
        <v>1</v>
      </c>
      <c r="K55" t="s">
        <v>379</v>
      </c>
      <c r="L55">
        <v>0</v>
      </c>
      <c r="M55">
        <v>0</v>
      </c>
      <c r="N55" t="e">
        <f t="shared" si="5"/>
        <v>#DIV/0!</v>
      </c>
      <c r="O55" t="s">
        <v>379</v>
      </c>
      <c r="P55">
        <v>55.48650568181818</v>
      </c>
      <c r="Q55">
        <v>110.97301136363636</v>
      </c>
      <c r="R55" s="12">
        <f t="shared" si="6"/>
        <v>0.5</v>
      </c>
      <c r="S55" s="13">
        <f t="shared" si="7"/>
        <v>-1</v>
      </c>
    </row>
    <row r="56" spans="1:19">
      <c r="A56" t="s">
        <v>485</v>
      </c>
      <c r="B56">
        <v>0</v>
      </c>
      <c r="C56">
        <v>0</v>
      </c>
      <c r="D56" t="e">
        <f t="shared" si="2"/>
        <v>#DIV/0!</v>
      </c>
      <c r="E56" t="s">
        <v>485</v>
      </c>
      <c r="F56">
        <v>7500000</v>
      </c>
      <c r="G56">
        <v>3750000</v>
      </c>
      <c r="H56" s="15">
        <f t="shared" si="3"/>
        <v>2</v>
      </c>
      <c r="I56">
        <f t="shared" si="4"/>
        <v>1</v>
      </c>
      <c r="K56" t="s">
        <v>380</v>
      </c>
      <c r="L56">
        <v>0</v>
      </c>
      <c r="M56">
        <v>0</v>
      </c>
      <c r="N56" t="e">
        <f t="shared" si="5"/>
        <v>#DIV/0!</v>
      </c>
      <c r="O56" t="s">
        <v>380</v>
      </c>
      <c r="P56">
        <v>1775.5681818181818</v>
      </c>
      <c r="Q56">
        <v>3551.1363636363635</v>
      </c>
      <c r="R56" s="12">
        <f t="shared" si="6"/>
        <v>0.5</v>
      </c>
      <c r="S56" s="13">
        <f t="shared" si="7"/>
        <v>-1</v>
      </c>
    </row>
    <row r="57" spans="1:19">
      <c r="A57" t="s">
        <v>472</v>
      </c>
      <c r="B57">
        <v>0</v>
      </c>
      <c r="C57">
        <v>37.6785</v>
      </c>
      <c r="D57" t="e">
        <f t="shared" si="2"/>
        <v>#NUM!</v>
      </c>
      <c r="E57" t="s">
        <v>472</v>
      </c>
      <c r="F57">
        <v>7.152557373046875</v>
      </c>
      <c r="G57">
        <v>28.6102294921875</v>
      </c>
      <c r="H57" s="15">
        <f t="shared" si="3"/>
        <v>0.25</v>
      </c>
      <c r="I57">
        <f t="shared" si="4"/>
        <v>-2</v>
      </c>
      <c r="K57" t="s">
        <v>363</v>
      </c>
      <c r="L57">
        <v>0</v>
      </c>
      <c r="M57">
        <v>0</v>
      </c>
      <c r="N57" t="e">
        <f t="shared" si="5"/>
        <v>#DIV/0!</v>
      </c>
      <c r="O57" t="s">
        <v>363</v>
      </c>
      <c r="P57">
        <v>38.14697265625</v>
      </c>
      <c r="Q57">
        <v>152.587890625</v>
      </c>
      <c r="R57" s="12">
        <f t="shared" si="6"/>
        <v>0.25</v>
      </c>
      <c r="S57" s="13">
        <f t="shared" si="7"/>
        <v>-2</v>
      </c>
    </row>
    <row r="58" spans="1:19">
      <c r="A58" t="s">
        <v>486</v>
      </c>
      <c r="B58">
        <v>0</v>
      </c>
      <c r="C58">
        <v>0</v>
      </c>
      <c r="D58" t="e">
        <f t="shared" si="2"/>
        <v>#DIV/0!</v>
      </c>
      <c r="E58" t="s">
        <v>486</v>
      </c>
      <c r="F58">
        <v>15000000</v>
      </c>
      <c r="G58">
        <v>7500000</v>
      </c>
      <c r="H58" s="15">
        <f t="shared" si="3"/>
        <v>2</v>
      </c>
      <c r="I58">
        <f t="shared" si="4"/>
        <v>1</v>
      </c>
      <c r="K58" t="s">
        <v>364</v>
      </c>
      <c r="L58">
        <v>0</v>
      </c>
      <c r="M58">
        <v>0</v>
      </c>
      <c r="N58" t="e">
        <f t="shared" si="5"/>
        <v>#DIV/0!</v>
      </c>
      <c r="O58" t="s">
        <v>364</v>
      </c>
      <c r="P58">
        <v>19.073486328125</v>
      </c>
      <c r="Q58">
        <v>76.2939453125</v>
      </c>
      <c r="R58" s="12">
        <f t="shared" si="6"/>
        <v>0.25</v>
      </c>
      <c r="S58" s="13">
        <f t="shared" si="7"/>
        <v>-2</v>
      </c>
    </row>
    <row r="59" spans="1:19">
      <c r="A59" t="s">
        <v>492</v>
      </c>
      <c r="B59">
        <v>0</v>
      </c>
      <c r="C59">
        <v>0</v>
      </c>
      <c r="D59" t="e">
        <f t="shared" si="2"/>
        <v>#DIV/0!</v>
      </c>
      <c r="E59" t="s">
        <v>492</v>
      </c>
      <c r="F59">
        <v>60000000</v>
      </c>
      <c r="G59">
        <v>30000000</v>
      </c>
      <c r="H59" s="15">
        <f t="shared" si="3"/>
        <v>2</v>
      </c>
      <c r="I59">
        <f t="shared" si="4"/>
        <v>1</v>
      </c>
      <c r="K59" t="s">
        <v>381</v>
      </c>
      <c r="L59">
        <v>0</v>
      </c>
      <c r="M59">
        <v>0</v>
      </c>
      <c r="N59" t="e">
        <f t="shared" si="5"/>
        <v>#DIV/0!</v>
      </c>
      <c r="O59" t="s">
        <v>381</v>
      </c>
      <c r="P59">
        <v>55.48650568181818</v>
      </c>
      <c r="Q59">
        <v>110.97301136363636</v>
      </c>
      <c r="R59" s="12">
        <f t="shared" si="6"/>
        <v>0.5</v>
      </c>
      <c r="S59" s="13">
        <f t="shared" si="7"/>
        <v>-1</v>
      </c>
    </row>
    <row r="60" spans="1:19">
      <c r="A60" t="s">
        <v>433</v>
      </c>
      <c r="B60">
        <v>0.56579500000000005</v>
      </c>
      <c r="C60">
        <v>2.7801100000000001</v>
      </c>
      <c r="D60">
        <f t="shared" si="2"/>
        <v>-2.2967906342453781</v>
      </c>
      <c r="E60" t="s">
        <v>433</v>
      </c>
      <c r="F60">
        <v>114.44091796875</v>
      </c>
      <c r="G60">
        <v>457.763671875</v>
      </c>
      <c r="H60" s="15">
        <f t="shared" si="3"/>
        <v>0.25</v>
      </c>
      <c r="I60">
        <f t="shared" si="4"/>
        <v>-2</v>
      </c>
      <c r="K60" t="s">
        <v>382</v>
      </c>
      <c r="L60">
        <v>0</v>
      </c>
      <c r="M60">
        <v>0</v>
      </c>
      <c r="N60" t="e">
        <f t="shared" si="5"/>
        <v>#DIV/0!</v>
      </c>
      <c r="O60" t="s">
        <v>382</v>
      </c>
      <c r="P60">
        <v>1775.5681818181818</v>
      </c>
      <c r="Q60">
        <v>3551.1363636363635</v>
      </c>
      <c r="R60" s="12">
        <f t="shared" si="6"/>
        <v>0.5</v>
      </c>
      <c r="S60" s="13">
        <f t="shared" si="7"/>
        <v>-1</v>
      </c>
    </row>
    <row r="61" spans="1:19">
      <c r="A61" t="s">
        <v>487</v>
      </c>
      <c r="B61">
        <v>0</v>
      </c>
      <c r="C61">
        <v>0</v>
      </c>
      <c r="D61" t="e">
        <f t="shared" si="2"/>
        <v>#DIV/0!</v>
      </c>
      <c r="E61" t="s">
        <v>487</v>
      </c>
      <c r="F61">
        <v>15000000</v>
      </c>
      <c r="G61">
        <v>7500000</v>
      </c>
      <c r="H61" s="15">
        <f t="shared" si="3"/>
        <v>2</v>
      </c>
      <c r="I61">
        <f t="shared" si="4"/>
        <v>1</v>
      </c>
      <c r="K61" t="s">
        <v>402</v>
      </c>
      <c r="L61">
        <v>77.169300000000007</v>
      </c>
      <c r="M61">
        <v>104.045</v>
      </c>
      <c r="N61">
        <f t="shared" si="5"/>
        <v>-0.43110871211716084</v>
      </c>
      <c r="O61" t="s">
        <v>402</v>
      </c>
      <c r="P61">
        <v>29296.875</v>
      </c>
      <c r="Q61">
        <v>29296.875</v>
      </c>
      <c r="R61" s="12">
        <f t="shared" si="6"/>
        <v>1</v>
      </c>
      <c r="S61" s="13">
        <f t="shared" si="7"/>
        <v>0</v>
      </c>
    </row>
    <row r="62" spans="1:19">
      <c r="A62" t="s">
        <v>493</v>
      </c>
      <c r="B62">
        <v>0</v>
      </c>
      <c r="C62">
        <v>0</v>
      </c>
      <c r="D62" t="e">
        <f t="shared" si="2"/>
        <v>#DIV/0!</v>
      </c>
      <c r="E62" t="s">
        <v>493</v>
      </c>
      <c r="F62">
        <v>60000000</v>
      </c>
      <c r="G62">
        <v>30000000</v>
      </c>
      <c r="H62" s="15">
        <f t="shared" si="3"/>
        <v>2</v>
      </c>
      <c r="I62">
        <f t="shared" si="4"/>
        <v>1</v>
      </c>
      <c r="K62" t="s">
        <v>403</v>
      </c>
      <c r="L62">
        <v>190.387</v>
      </c>
      <c r="M62">
        <v>256.68799999999999</v>
      </c>
      <c r="N62">
        <f t="shared" si="5"/>
        <v>-0.43108088047332077</v>
      </c>
      <c r="O62" t="s">
        <v>403</v>
      </c>
      <c r="P62">
        <v>29296.875</v>
      </c>
      <c r="Q62">
        <v>29296.875</v>
      </c>
      <c r="R62" s="12">
        <f t="shared" si="6"/>
        <v>1</v>
      </c>
      <c r="S62" s="13">
        <f t="shared" si="7"/>
        <v>0</v>
      </c>
    </row>
    <row r="63" spans="1:19">
      <c r="A63" t="s">
        <v>488</v>
      </c>
      <c r="B63">
        <v>0</v>
      </c>
      <c r="C63">
        <v>0</v>
      </c>
      <c r="D63" t="e">
        <f t="shared" si="2"/>
        <v>#DIV/0!</v>
      </c>
      <c r="E63" t="s">
        <v>488</v>
      </c>
      <c r="F63">
        <v>15000000</v>
      </c>
      <c r="G63">
        <v>7500000</v>
      </c>
      <c r="H63" s="15">
        <f t="shared" si="3"/>
        <v>2</v>
      </c>
      <c r="I63">
        <f t="shared" si="4"/>
        <v>1</v>
      </c>
      <c r="K63" t="s">
        <v>404</v>
      </c>
      <c r="L63">
        <v>0</v>
      </c>
      <c r="M63">
        <v>0</v>
      </c>
      <c r="N63" t="e">
        <f t="shared" si="5"/>
        <v>#DIV/0!</v>
      </c>
      <c r="O63" t="s">
        <v>404</v>
      </c>
      <c r="P63">
        <v>29296.875</v>
      </c>
      <c r="Q63">
        <v>29296.875</v>
      </c>
      <c r="R63" s="12">
        <f t="shared" si="6"/>
        <v>1</v>
      </c>
      <c r="S63" s="13">
        <f t="shared" si="7"/>
        <v>0</v>
      </c>
    </row>
    <row r="64" spans="1:19">
      <c r="A64" t="s">
        <v>434</v>
      </c>
      <c r="B64">
        <v>1.4158599999999999</v>
      </c>
      <c r="C64">
        <v>7.5135199999999998</v>
      </c>
      <c r="D64">
        <f t="shared" si="2"/>
        <v>-2.4078103335572769</v>
      </c>
      <c r="E64" t="s">
        <v>434</v>
      </c>
      <c r="F64">
        <v>228.8818359375</v>
      </c>
      <c r="G64">
        <v>915.52734375</v>
      </c>
      <c r="H64" s="15">
        <f t="shared" si="3"/>
        <v>0.25</v>
      </c>
      <c r="I64">
        <f t="shared" si="4"/>
        <v>-2</v>
      </c>
      <c r="K64" t="s">
        <v>405</v>
      </c>
      <c r="L64">
        <v>0</v>
      </c>
      <c r="M64">
        <v>0</v>
      </c>
      <c r="N64" t="e">
        <f t="shared" si="5"/>
        <v>#DIV/0!</v>
      </c>
      <c r="O64" t="s">
        <v>405</v>
      </c>
      <c r="P64">
        <v>29296.875</v>
      </c>
      <c r="Q64">
        <v>29296.875</v>
      </c>
      <c r="R64" s="12">
        <f t="shared" si="6"/>
        <v>1</v>
      </c>
      <c r="S64" s="13">
        <f t="shared" si="7"/>
        <v>0</v>
      </c>
    </row>
    <row r="65" spans="1:19">
      <c r="A65" t="s">
        <v>489</v>
      </c>
      <c r="B65">
        <v>0</v>
      </c>
      <c r="C65">
        <v>0</v>
      </c>
      <c r="D65" t="e">
        <f t="shared" si="2"/>
        <v>#DIV/0!</v>
      </c>
      <c r="E65" t="s">
        <v>489</v>
      </c>
      <c r="F65">
        <v>30000000</v>
      </c>
      <c r="G65">
        <v>15000000</v>
      </c>
      <c r="H65" s="15">
        <f t="shared" si="3"/>
        <v>2</v>
      </c>
      <c r="I65">
        <f t="shared" si="4"/>
        <v>1</v>
      </c>
      <c r="K65" t="s">
        <v>31</v>
      </c>
      <c r="L65">
        <v>0</v>
      </c>
      <c r="M65">
        <v>0</v>
      </c>
      <c r="N65" t="e">
        <f t="shared" si="5"/>
        <v>#DIV/0!</v>
      </c>
      <c r="O65" t="s">
        <v>31</v>
      </c>
      <c r="P65">
        <v>117187.5</v>
      </c>
      <c r="Q65">
        <v>117187.5</v>
      </c>
      <c r="R65" s="12">
        <f t="shared" si="6"/>
        <v>1</v>
      </c>
      <c r="S65" s="13">
        <f t="shared" si="7"/>
        <v>0</v>
      </c>
    </row>
    <row r="66" spans="1:19">
      <c r="A66" t="s">
        <v>435</v>
      </c>
      <c r="B66">
        <v>0</v>
      </c>
      <c r="C66">
        <v>0</v>
      </c>
      <c r="D66" t="e">
        <f t="shared" si="2"/>
        <v>#DIV/0!</v>
      </c>
      <c r="E66" t="s">
        <v>435</v>
      </c>
      <c r="F66">
        <v>228.8818359375</v>
      </c>
      <c r="G66">
        <v>915.52734375</v>
      </c>
      <c r="H66" s="15">
        <f t="shared" si="3"/>
        <v>0.25</v>
      </c>
      <c r="I66">
        <f t="shared" si="4"/>
        <v>-2</v>
      </c>
      <c r="K66" t="s">
        <v>112</v>
      </c>
      <c r="L66">
        <v>0</v>
      </c>
      <c r="M66">
        <v>0</v>
      </c>
      <c r="N66" t="e">
        <f t="shared" si="5"/>
        <v>#DIV/0!</v>
      </c>
      <c r="O66" t="s">
        <v>112</v>
      </c>
      <c r="P66">
        <v>117187.5</v>
      </c>
      <c r="Q66">
        <v>117187.5</v>
      </c>
      <c r="R66" s="12">
        <f t="shared" si="6"/>
        <v>1</v>
      </c>
      <c r="S66" s="13">
        <f t="shared" si="7"/>
        <v>0</v>
      </c>
    </row>
    <row r="67" spans="1:19">
      <c r="A67" t="s">
        <v>447</v>
      </c>
      <c r="B67">
        <v>49.511400000000002</v>
      </c>
      <c r="C67">
        <v>175.584</v>
      </c>
      <c r="D67">
        <f t="shared" si="2"/>
        <v>-1.8263287369424843</v>
      </c>
      <c r="E67" t="s">
        <v>447</v>
      </c>
      <c r="F67">
        <v>3662.109375</v>
      </c>
      <c r="G67">
        <v>7324.21875</v>
      </c>
      <c r="H67" s="15">
        <f t="shared" si="3"/>
        <v>0.5</v>
      </c>
      <c r="I67">
        <f t="shared" si="4"/>
        <v>-1</v>
      </c>
      <c r="K67" t="s">
        <v>113</v>
      </c>
      <c r="L67">
        <v>0</v>
      </c>
      <c r="M67">
        <v>0</v>
      </c>
      <c r="N67" t="e">
        <f t="shared" si="5"/>
        <v>#DIV/0!</v>
      </c>
      <c r="O67" t="s">
        <v>113</v>
      </c>
      <c r="P67">
        <v>38.14697265625</v>
      </c>
      <c r="Q67">
        <v>152.587890625</v>
      </c>
      <c r="R67" s="12">
        <f t="shared" si="6"/>
        <v>0.25</v>
      </c>
      <c r="S67" s="13">
        <f t="shared" si="7"/>
        <v>-2</v>
      </c>
    </row>
    <row r="68" spans="1:19">
      <c r="A68" t="s">
        <v>473</v>
      </c>
      <c r="B68">
        <v>0</v>
      </c>
      <c r="C68">
        <v>0</v>
      </c>
      <c r="D68" t="e">
        <f t="shared" si="2"/>
        <v>#DIV/0!</v>
      </c>
      <c r="E68" t="s">
        <v>473</v>
      </c>
      <c r="F68">
        <v>468750</v>
      </c>
      <c r="G68">
        <v>468750</v>
      </c>
      <c r="H68" s="15">
        <f t="shared" si="3"/>
        <v>1</v>
      </c>
      <c r="I68">
        <f t="shared" si="4"/>
        <v>0</v>
      </c>
      <c r="K68" t="s">
        <v>114</v>
      </c>
      <c r="L68">
        <v>0</v>
      </c>
      <c r="M68">
        <v>0</v>
      </c>
      <c r="N68" t="e">
        <f t="shared" si="5"/>
        <v>#DIV/0!</v>
      </c>
      <c r="O68" t="s">
        <v>114</v>
      </c>
      <c r="P68">
        <v>19.073486328125</v>
      </c>
      <c r="Q68">
        <v>76.2939453125</v>
      </c>
      <c r="R68" s="12">
        <f t="shared" ref="R68:R99" si="8">P68/Q68</f>
        <v>0.25</v>
      </c>
      <c r="S68" s="13">
        <f t="shared" ref="S68:S99" si="9">LOG(R68, 2)</f>
        <v>-2</v>
      </c>
    </row>
    <row r="69" spans="1:19">
      <c r="A69" t="s">
        <v>490</v>
      </c>
      <c r="B69">
        <v>0</v>
      </c>
      <c r="C69">
        <v>0</v>
      </c>
      <c r="D69" t="e">
        <f t="shared" ref="D69:D81" si="10">LOG(B69/C69, 2)</f>
        <v>#DIV/0!</v>
      </c>
      <c r="E69" t="s">
        <v>490</v>
      </c>
      <c r="F69">
        <v>30000000</v>
      </c>
      <c r="G69">
        <v>15000000</v>
      </c>
      <c r="H69" s="15">
        <f t="shared" ref="H69:H81" si="11">F69/G69</f>
        <v>2</v>
      </c>
      <c r="I69">
        <f t="shared" ref="I69:I81" si="12">LOG(H69, 2)</f>
        <v>1</v>
      </c>
      <c r="K69" t="s">
        <v>115</v>
      </c>
      <c r="L69">
        <v>2802</v>
      </c>
      <c r="M69">
        <v>1891.84</v>
      </c>
      <c r="N69">
        <f t="shared" ref="N69:N132" si="13">LOG(L69/M69, 2)</f>
        <v>0.56666687605939192</v>
      </c>
      <c r="O69" t="s">
        <v>115</v>
      </c>
      <c r="P69">
        <v>535714.28571428568</v>
      </c>
      <c r="Q69">
        <v>267857.14285714284</v>
      </c>
      <c r="R69" s="12">
        <f t="shared" si="8"/>
        <v>2</v>
      </c>
      <c r="S69" s="13">
        <f t="shared" si="9"/>
        <v>1</v>
      </c>
    </row>
    <row r="70" spans="1:19">
      <c r="A70" t="s">
        <v>496</v>
      </c>
      <c r="B70">
        <v>28958.5</v>
      </c>
      <c r="C70">
        <v>27241.7</v>
      </c>
      <c r="D70">
        <f t="shared" si="10"/>
        <v>8.817013868453831E-2</v>
      </c>
      <c r="E70" t="s">
        <v>496</v>
      </c>
      <c r="F70">
        <v>937500</v>
      </c>
      <c r="G70">
        <v>937500</v>
      </c>
      <c r="H70" s="15">
        <f t="shared" si="11"/>
        <v>1</v>
      </c>
      <c r="I70">
        <f t="shared" si="12"/>
        <v>0</v>
      </c>
      <c r="K70" t="s">
        <v>116</v>
      </c>
      <c r="L70">
        <v>1150.6400000000001</v>
      </c>
      <c r="M70">
        <v>762.94</v>
      </c>
      <c r="N70">
        <f t="shared" si="13"/>
        <v>0.59279502043225907</v>
      </c>
      <c r="O70" t="s">
        <v>116</v>
      </c>
      <c r="P70">
        <v>1071428.5714285714</v>
      </c>
      <c r="Q70">
        <v>535714.28571428568</v>
      </c>
      <c r="R70" s="12">
        <f t="shared" si="8"/>
        <v>2</v>
      </c>
      <c r="S70" s="13">
        <f t="shared" si="9"/>
        <v>1</v>
      </c>
    </row>
    <row r="71" spans="1:19">
      <c r="A71" t="s">
        <v>474</v>
      </c>
      <c r="B71">
        <v>0</v>
      </c>
      <c r="C71">
        <v>0</v>
      </c>
      <c r="D71" t="e">
        <f t="shared" si="10"/>
        <v>#DIV/0!</v>
      </c>
      <c r="E71" t="s">
        <v>474</v>
      </c>
      <c r="F71">
        <v>937500</v>
      </c>
      <c r="G71">
        <v>937500</v>
      </c>
      <c r="H71" s="15">
        <f t="shared" si="11"/>
        <v>1</v>
      </c>
      <c r="I71">
        <f t="shared" si="12"/>
        <v>0</v>
      </c>
      <c r="K71" t="s">
        <v>117</v>
      </c>
      <c r="L71">
        <v>3069.96</v>
      </c>
      <c r="M71">
        <v>2087.5</v>
      </c>
      <c r="N71">
        <f t="shared" si="13"/>
        <v>0.55644366055678263</v>
      </c>
      <c r="O71" t="s">
        <v>117</v>
      </c>
      <c r="P71">
        <v>2142857.1428571427</v>
      </c>
      <c r="Q71">
        <v>1071428.5714285714</v>
      </c>
      <c r="R71" s="12">
        <f t="shared" si="8"/>
        <v>2</v>
      </c>
      <c r="S71" s="13">
        <f t="shared" si="9"/>
        <v>1</v>
      </c>
    </row>
    <row r="72" spans="1:19">
      <c r="A72" t="s">
        <v>448</v>
      </c>
      <c r="B72">
        <v>43.092399999999998</v>
      </c>
      <c r="C72">
        <v>123.129</v>
      </c>
      <c r="D72">
        <f t="shared" si="10"/>
        <v>-1.5146652374345373</v>
      </c>
      <c r="E72" t="s">
        <v>448</v>
      </c>
      <c r="F72">
        <v>3662.109375</v>
      </c>
      <c r="G72">
        <v>7324.21875</v>
      </c>
      <c r="H72" s="15">
        <f t="shared" si="11"/>
        <v>0.5</v>
      </c>
      <c r="I72">
        <f t="shared" si="12"/>
        <v>-1</v>
      </c>
      <c r="K72" t="s">
        <v>118</v>
      </c>
      <c r="L72">
        <v>573.48500000000001</v>
      </c>
      <c r="M72">
        <v>773.21</v>
      </c>
      <c r="N72">
        <f t="shared" si="13"/>
        <v>-0.43110454439643814</v>
      </c>
      <c r="O72" t="s">
        <v>118</v>
      </c>
      <c r="P72">
        <v>58593.75</v>
      </c>
      <c r="Q72">
        <v>58593.75</v>
      </c>
      <c r="R72" s="12">
        <f t="shared" si="8"/>
        <v>1</v>
      </c>
      <c r="S72" s="13">
        <f t="shared" si="9"/>
        <v>0</v>
      </c>
    </row>
    <row r="73" spans="1:19">
      <c r="A73" t="s">
        <v>475</v>
      </c>
      <c r="B73">
        <v>0</v>
      </c>
      <c r="C73">
        <v>0</v>
      </c>
      <c r="D73" t="e">
        <f t="shared" si="10"/>
        <v>#DIV/0!</v>
      </c>
      <c r="E73" t="s">
        <v>475</v>
      </c>
      <c r="F73">
        <v>937500</v>
      </c>
      <c r="G73">
        <v>937500</v>
      </c>
      <c r="H73" s="15">
        <f t="shared" si="11"/>
        <v>1</v>
      </c>
      <c r="I73">
        <f t="shared" si="12"/>
        <v>0</v>
      </c>
      <c r="K73" t="s">
        <v>119</v>
      </c>
      <c r="L73">
        <v>594.23900000000003</v>
      </c>
      <c r="M73">
        <v>801.18899999999996</v>
      </c>
      <c r="N73">
        <f t="shared" si="13"/>
        <v>-0.43109932108352689</v>
      </c>
      <c r="O73" t="s">
        <v>119</v>
      </c>
      <c r="P73">
        <v>58593.75</v>
      </c>
      <c r="Q73">
        <v>58593.75</v>
      </c>
      <c r="R73" s="12">
        <f t="shared" si="8"/>
        <v>1</v>
      </c>
      <c r="S73" s="13">
        <f t="shared" si="9"/>
        <v>0</v>
      </c>
    </row>
    <row r="74" spans="1:19">
      <c r="A74" t="s">
        <v>449</v>
      </c>
      <c r="B74">
        <v>152.94200000000001</v>
      </c>
      <c r="C74">
        <v>399.83199999999999</v>
      </c>
      <c r="D74">
        <f t="shared" si="10"/>
        <v>-1.3864092955737335</v>
      </c>
      <c r="E74" t="s">
        <v>449</v>
      </c>
      <c r="F74">
        <v>7324.21875</v>
      </c>
      <c r="G74">
        <v>14648.4375</v>
      </c>
      <c r="H74" s="15">
        <f t="shared" si="11"/>
        <v>0.5</v>
      </c>
      <c r="I74">
        <f t="shared" si="12"/>
        <v>-1</v>
      </c>
      <c r="K74" t="s">
        <v>36</v>
      </c>
      <c r="L74">
        <v>0</v>
      </c>
      <c r="M74">
        <v>1800.34</v>
      </c>
      <c r="N74" t="e">
        <f t="shared" si="13"/>
        <v>#NUM!</v>
      </c>
      <c r="O74" t="s">
        <v>36</v>
      </c>
      <c r="P74">
        <v>535714.28571428568</v>
      </c>
      <c r="Q74">
        <v>267857.14285714284</v>
      </c>
      <c r="R74" s="12">
        <f t="shared" si="8"/>
        <v>2</v>
      </c>
      <c r="S74" s="13">
        <f t="shared" si="9"/>
        <v>1</v>
      </c>
    </row>
    <row r="75" spans="1:19">
      <c r="A75" t="s">
        <v>476</v>
      </c>
      <c r="B75">
        <v>5354.48</v>
      </c>
      <c r="C75">
        <v>7218.86</v>
      </c>
      <c r="D75">
        <f t="shared" si="10"/>
        <v>-0.4310245506359266</v>
      </c>
      <c r="E75" t="s">
        <v>476</v>
      </c>
      <c r="F75">
        <v>937500</v>
      </c>
      <c r="G75">
        <v>937500</v>
      </c>
      <c r="H75" s="15">
        <f t="shared" si="11"/>
        <v>1</v>
      </c>
      <c r="I75">
        <f t="shared" si="12"/>
        <v>0</v>
      </c>
      <c r="K75" t="s">
        <v>37</v>
      </c>
      <c r="L75">
        <v>0</v>
      </c>
      <c r="M75">
        <v>6017.46</v>
      </c>
      <c r="N75" t="e">
        <f t="shared" si="13"/>
        <v>#NUM!</v>
      </c>
      <c r="O75" t="s">
        <v>37</v>
      </c>
      <c r="P75">
        <v>1071428.5714285714</v>
      </c>
      <c r="Q75">
        <v>535714.28571428568</v>
      </c>
      <c r="R75" s="12">
        <f t="shared" si="8"/>
        <v>2</v>
      </c>
      <c r="S75" s="13">
        <f t="shared" si="9"/>
        <v>1</v>
      </c>
    </row>
    <row r="76" spans="1:19">
      <c r="A76" t="s">
        <v>477</v>
      </c>
      <c r="B76">
        <v>7052.44</v>
      </c>
      <c r="C76">
        <v>0</v>
      </c>
      <c r="D76" t="e">
        <f t="shared" si="10"/>
        <v>#DIV/0!</v>
      </c>
      <c r="E76" t="s">
        <v>477</v>
      </c>
      <c r="F76">
        <v>1875000</v>
      </c>
      <c r="G76">
        <v>1875000</v>
      </c>
      <c r="H76" s="15">
        <f t="shared" si="11"/>
        <v>1</v>
      </c>
      <c r="I76">
        <f t="shared" si="12"/>
        <v>0</v>
      </c>
      <c r="K76" t="s">
        <v>38</v>
      </c>
      <c r="L76">
        <v>0</v>
      </c>
      <c r="M76">
        <v>21196.400000000001</v>
      </c>
      <c r="N76" t="e">
        <f t="shared" si="13"/>
        <v>#NUM!</v>
      </c>
      <c r="O76" t="s">
        <v>38</v>
      </c>
      <c r="P76">
        <v>2142857.1428571427</v>
      </c>
      <c r="Q76">
        <v>1071428.5714285714</v>
      </c>
      <c r="R76" s="12">
        <f t="shared" si="8"/>
        <v>2</v>
      </c>
      <c r="S76" s="13">
        <f t="shared" si="9"/>
        <v>1</v>
      </c>
    </row>
    <row r="77" spans="1:19">
      <c r="A77" t="s">
        <v>34</v>
      </c>
      <c r="B77">
        <v>47.705300000000001</v>
      </c>
      <c r="C77">
        <v>164.90799999999999</v>
      </c>
      <c r="D77">
        <f t="shared" si="10"/>
        <v>-1.7894399264595195</v>
      </c>
      <c r="E77" t="s">
        <v>500</v>
      </c>
      <c r="F77">
        <v>7324.21875</v>
      </c>
      <c r="G77">
        <v>14648.4375</v>
      </c>
      <c r="H77" s="15">
        <f t="shared" si="11"/>
        <v>0.5</v>
      </c>
      <c r="I77">
        <f t="shared" si="12"/>
        <v>-1</v>
      </c>
      <c r="K77" t="s">
        <v>341</v>
      </c>
      <c r="L77">
        <v>2399.9699999999998</v>
      </c>
      <c r="M77">
        <v>3235.79</v>
      </c>
      <c r="N77">
        <f t="shared" si="13"/>
        <v>-0.43110160910024292</v>
      </c>
      <c r="O77" t="s">
        <v>341</v>
      </c>
      <c r="P77">
        <v>117187.5</v>
      </c>
      <c r="Q77">
        <v>117187.5</v>
      </c>
      <c r="R77" s="12">
        <f t="shared" si="8"/>
        <v>1</v>
      </c>
      <c r="S77" s="13">
        <f t="shared" si="9"/>
        <v>0</v>
      </c>
    </row>
    <row r="78" spans="1:19">
      <c r="A78" t="s">
        <v>478</v>
      </c>
      <c r="B78">
        <v>4342.03</v>
      </c>
      <c r="C78">
        <v>20459.099999999999</v>
      </c>
      <c r="D78">
        <f t="shared" si="10"/>
        <v>-2.2363010830446277</v>
      </c>
      <c r="E78" t="s">
        <v>478</v>
      </c>
      <c r="F78">
        <v>1875000</v>
      </c>
      <c r="G78">
        <v>1875000</v>
      </c>
      <c r="H78" s="15">
        <f t="shared" si="11"/>
        <v>1</v>
      </c>
      <c r="I78">
        <f t="shared" si="12"/>
        <v>0</v>
      </c>
      <c r="K78" t="s">
        <v>342</v>
      </c>
      <c r="L78">
        <v>2668.21</v>
      </c>
      <c r="M78">
        <v>3597.42</v>
      </c>
      <c r="N78">
        <f t="shared" si="13"/>
        <v>-0.43109038692930762</v>
      </c>
      <c r="O78" t="s">
        <v>342</v>
      </c>
      <c r="P78">
        <v>117187.5</v>
      </c>
      <c r="Q78">
        <v>117187.5</v>
      </c>
      <c r="R78" s="12">
        <f t="shared" si="8"/>
        <v>1</v>
      </c>
      <c r="S78" s="13">
        <f t="shared" si="9"/>
        <v>0</v>
      </c>
    </row>
    <row r="79" spans="1:19">
      <c r="A79" t="s">
        <v>494</v>
      </c>
      <c r="B79">
        <v>0</v>
      </c>
      <c r="C79">
        <v>0</v>
      </c>
      <c r="D79" t="e">
        <f t="shared" si="10"/>
        <v>#DIV/0!</v>
      </c>
      <c r="E79" t="s">
        <v>494</v>
      </c>
      <c r="F79">
        <v>60000000</v>
      </c>
      <c r="G79">
        <v>30000000</v>
      </c>
      <c r="H79" s="15">
        <f t="shared" si="11"/>
        <v>2</v>
      </c>
      <c r="I79">
        <f t="shared" si="12"/>
        <v>1</v>
      </c>
      <c r="K79" t="s">
        <v>120</v>
      </c>
      <c r="L79">
        <v>2.0052099999999999</v>
      </c>
      <c r="M79">
        <v>9.9647299999999994</v>
      </c>
      <c r="N79">
        <f t="shared" si="13"/>
        <v>-2.3130773809713685</v>
      </c>
      <c r="O79" t="s">
        <v>120</v>
      </c>
      <c r="P79">
        <v>55.48650568181818</v>
      </c>
      <c r="Q79">
        <v>110.97301136363636</v>
      </c>
      <c r="R79" s="12">
        <f t="shared" si="8"/>
        <v>0.5</v>
      </c>
      <c r="S79" s="13">
        <f t="shared" si="9"/>
        <v>-1</v>
      </c>
    </row>
    <row r="80" spans="1:19">
      <c r="A80" t="s">
        <v>479</v>
      </c>
      <c r="B80">
        <v>0</v>
      </c>
      <c r="C80">
        <v>0</v>
      </c>
      <c r="D80" t="e">
        <f t="shared" si="10"/>
        <v>#DIV/0!</v>
      </c>
      <c r="E80" t="s">
        <v>479</v>
      </c>
      <c r="F80">
        <v>1875000</v>
      </c>
      <c r="G80">
        <v>1875000</v>
      </c>
      <c r="H80" s="15">
        <f t="shared" si="11"/>
        <v>1</v>
      </c>
      <c r="I80">
        <f t="shared" si="12"/>
        <v>0</v>
      </c>
      <c r="K80" t="s">
        <v>121</v>
      </c>
      <c r="L80">
        <v>17.348700000000001</v>
      </c>
      <c r="M80">
        <v>34.221299999999999</v>
      </c>
      <c r="N80">
        <f t="shared" si="13"/>
        <v>-0.98006700545442527</v>
      </c>
      <c r="O80" t="s">
        <v>121</v>
      </c>
      <c r="P80">
        <v>1775.5681818181818</v>
      </c>
      <c r="Q80">
        <v>3551.1363636363635</v>
      </c>
      <c r="R80" s="12">
        <f t="shared" si="8"/>
        <v>0.5</v>
      </c>
      <c r="S80" s="13">
        <f t="shared" si="9"/>
        <v>-1</v>
      </c>
    </row>
    <row r="81" spans="1:19">
      <c r="A81" t="s">
        <v>491</v>
      </c>
      <c r="B81">
        <v>0</v>
      </c>
      <c r="C81">
        <v>0</v>
      </c>
      <c r="D81" t="e">
        <f t="shared" si="10"/>
        <v>#DIV/0!</v>
      </c>
      <c r="E81" t="s">
        <v>491</v>
      </c>
      <c r="F81">
        <v>30000000</v>
      </c>
      <c r="G81">
        <v>15000000</v>
      </c>
      <c r="H81" s="15">
        <f t="shared" si="11"/>
        <v>2</v>
      </c>
      <c r="I81">
        <f t="shared" si="12"/>
        <v>1</v>
      </c>
      <c r="K81" t="s">
        <v>122</v>
      </c>
      <c r="L81">
        <v>755.99900000000002</v>
      </c>
      <c r="M81">
        <v>518.779</v>
      </c>
      <c r="N81">
        <f t="shared" si="13"/>
        <v>0.54326424515832294</v>
      </c>
      <c r="O81" t="s">
        <v>122</v>
      </c>
      <c r="P81">
        <v>535714.28571428568</v>
      </c>
      <c r="Q81">
        <v>267857.14285714284</v>
      </c>
      <c r="R81" s="12">
        <f t="shared" si="8"/>
        <v>2</v>
      </c>
      <c r="S81" s="13">
        <f t="shared" si="9"/>
        <v>1</v>
      </c>
    </row>
    <row r="82" spans="1:19">
      <c r="K82" t="s">
        <v>123</v>
      </c>
      <c r="L82">
        <v>652.90099999999995</v>
      </c>
      <c r="M82">
        <v>439.43700000000001</v>
      </c>
      <c r="N82">
        <f t="shared" si="13"/>
        <v>0.57120790329002136</v>
      </c>
      <c r="O82" t="s">
        <v>123</v>
      </c>
      <c r="P82">
        <v>1071428.5714285714</v>
      </c>
      <c r="Q82">
        <v>535714.28571428568</v>
      </c>
      <c r="R82" s="12">
        <f t="shared" si="8"/>
        <v>2</v>
      </c>
      <c r="S82" s="13">
        <f t="shared" si="9"/>
        <v>1</v>
      </c>
    </row>
    <row r="83" spans="1:19">
      <c r="K83" t="s">
        <v>124</v>
      </c>
      <c r="L83">
        <v>3937.63</v>
      </c>
      <c r="M83">
        <v>2697.11</v>
      </c>
      <c r="N83">
        <f t="shared" si="13"/>
        <v>0.54591319233185942</v>
      </c>
      <c r="O83" t="s">
        <v>124</v>
      </c>
      <c r="P83">
        <v>2142857.1428571427</v>
      </c>
      <c r="Q83">
        <v>1071428.5714285714</v>
      </c>
      <c r="R83" s="12">
        <f t="shared" si="8"/>
        <v>2</v>
      </c>
      <c r="S83" s="13">
        <f t="shared" si="9"/>
        <v>1</v>
      </c>
    </row>
    <row r="84" spans="1:19">
      <c r="K84" t="s">
        <v>125</v>
      </c>
      <c r="L84">
        <v>297.43700000000001</v>
      </c>
      <c r="M84">
        <v>401.02699999999999</v>
      </c>
      <c r="N84">
        <f t="shared" si="13"/>
        <v>-0.43111524830098152</v>
      </c>
      <c r="O84" t="s">
        <v>125</v>
      </c>
      <c r="P84">
        <v>117187.5</v>
      </c>
      <c r="Q84">
        <v>117187.5</v>
      </c>
      <c r="R84" s="12">
        <f t="shared" si="8"/>
        <v>1</v>
      </c>
      <c r="S84" s="13">
        <f t="shared" si="9"/>
        <v>0</v>
      </c>
    </row>
    <row r="85" spans="1:19">
      <c r="K85" t="s">
        <v>126</v>
      </c>
      <c r="L85">
        <v>394.15800000000002</v>
      </c>
      <c r="M85">
        <v>531.43299999999999</v>
      </c>
      <c r="N85">
        <f t="shared" si="13"/>
        <v>-0.431113760179832</v>
      </c>
      <c r="O85" t="s">
        <v>126</v>
      </c>
      <c r="P85">
        <v>117187.5</v>
      </c>
      <c r="Q85">
        <v>117187.5</v>
      </c>
      <c r="R85" s="12">
        <f t="shared" si="8"/>
        <v>1</v>
      </c>
      <c r="S85" s="13">
        <f t="shared" si="9"/>
        <v>0</v>
      </c>
    </row>
    <row r="86" spans="1:19">
      <c r="K86" t="s">
        <v>127</v>
      </c>
      <c r="L86">
        <v>0</v>
      </c>
      <c r="M86">
        <v>0</v>
      </c>
      <c r="N86" t="e">
        <f t="shared" si="13"/>
        <v>#DIV/0!</v>
      </c>
      <c r="O86" t="s">
        <v>127</v>
      </c>
      <c r="P86">
        <v>1071428.5714285714</v>
      </c>
      <c r="Q86">
        <v>535714.28571428568</v>
      </c>
      <c r="R86" s="12">
        <f t="shared" si="8"/>
        <v>2</v>
      </c>
      <c r="S86" s="13">
        <f t="shared" si="9"/>
        <v>1</v>
      </c>
    </row>
    <row r="87" spans="1:19">
      <c r="K87" t="s">
        <v>128</v>
      </c>
      <c r="L87">
        <v>0</v>
      </c>
      <c r="M87">
        <v>0</v>
      </c>
      <c r="N87" t="e">
        <f t="shared" si="13"/>
        <v>#DIV/0!</v>
      </c>
      <c r="O87" t="s">
        <v>128</v>
      </c>
      <c r="P87">
        <v>2142857.1428571427</v>
      </c>
      <c r="Q87">
        <v>1071428.5714285714</v>
      </c>
      <c r="R87" s="12">
        <f t="shared" si="8"/>
        <v>2</v>
      </c>
      <c r="S87" s="13">
        <f t="shared" si="9"/>
        <v>1</v>
      </c>
    </row>
    <row r="88" spans="1:19">
      <c r="K88" t="s">
        <v>129</v>
      </c>
      <c r="L88">
        <v>0</v>
      </c>
      <c r="M88">
        <v>0</v>
      </c>
      <c r="N88" t="e">
        <f t="shared" si="13"/>
        <v>#DIV/0!</v>
      </c>
      <c r="O88" t="s">
        <v>129</v>
      </c>
      <c r="P88">
        <v>4285714.2857142854</v>
      </c>
      <c r="Q88">
        <v>2142857.1428571427</v>
      </c>
      <c r="R88" s="12">
        <f t="shared" si="8"/>
        <v>2</v>
      </c>
      <c r="S88" s="13">
        <f t="shared" si="9"/>
        <v>1</v>
      </c>
    </row>
    <row r="89" spans="1:19">
      <c r="K89" t="s">
        <v>130</v>
      </c>
      <c r="L89">
        <v>1328.43</v>
      </c>
      <c r="M89">
        <v>1791.07</v>
      </c>
      <c r="N89">
        <f t="shared" si="13"/>
        <v>-0.43109951418865067</v>
      </c>
      <c r="O89" t="s">
        <v>130</v>
      </c>
      <c r="P89">
        <v>117187.5</v>
      </c>
      <c r="Q89">
        <v>117187.5</v>
      </c>
      <c r="R89" s="12">
        <f t="shared" si="8"/>
        <v>1</v>
      </c>
      <c r="S89" s="13">
        <f t="shared" si="9"/>
        <v>0</v>
      </c>
    </row>
    <row r="90" spans="1:19">
      <c r="K90" t="s">
        <v>131</v>
      </c>
      <c r="L90">
        <v>2187.27</v>
      </c>
      <c r="M90">
        <v>2949</v>
      </c>
      <c r="N90">
        <f t="shared" si="13"/>
        <v>-0.43109450250833886</v>
      </c>
      <c r="O90" t="s">
        <v>131</v>
      </c>
      <c r="P90">
        <v>117187.5</v>
      </c>
      <c r="Q90">
        <v>117187.5</v>
      </c>
      <c r="R90" s="12">
        <f t="shared" si="8"/>
        <v>1</v>
      </c>
      <c r="S90" s="13">
        <f t="shared" si="9"/>
        <v>0</v>
      </c>
    </row>
    <row r="91" spans="1:19">
      <c r="K91" t="s">
        <v>39</v>
      </c>
      <c r="L91">
        <v>81.542599999999993</v>
      </c>
      <c r="M91">
        <v>109.937</v>
      </c>
      <c r="N91">
        <f t="shared" si="13"/>
        <v>-0.43105115299442048</v>
      </c>
      <c r="O91" t="s">
        <v>39</v>
      </c>
      <c r="P91">
        <v>117187.5</v>
      </c>
      <c r="Q91">
        <v>117187.5</v>
      </c>
      <c r="R91" s="12">
        <f t="shared" si="8"/>
        <v>1</v>
      </c>
      <c r="S91" s="13">
        <f t="shared" si="9"/>
        <v>0</v>
      </c>
    </row>
    <row r="92" spans="1:19">
      <c r="K92" t="s">
        <v>40</v>
      </c>
      <c r="L92">
        <v>591.80799999999999</v>
      </c>
      <c r="M92">
        <v>797.90099999999995</v>
      </c>
      <c r="N92">
        <f t="shared" si="13"/>
        <v>-0.43108055551316077</v>
      </c>
      <c r="O92" t="s">
        <v>40</v>
      </c>
      <c r="P92">
        <v>117187.5</v>
      </c>
      <c r="Q92">
        <v>117187.5</v>
      </c>
      <c r="R92" s="12">
        <f t="shared" si="8"/>
        <v>1</v>
      </c>
      <c r="S92" s="13">
        <f t="shared" si="9"/>
        <v>0</v>
      </c>
    </row>
    <row r="93" spans="1:19">
      <c r="K93" t="s">
        <v>41</v>
      </c>
      <c r="L93">
        <v>0.52405000000000002</v>
      </c>
      <c r="M93">
        <v>2.6103700000000001</v>
      </c>
      <c r="N93">
        <f t="shared" si="13"/>
        <v>-2.3164779402380491</v>
      </c>
      <c r="O93" t="s">
        <v>41</v>
      </c>
      <c r="P93">
        <v>76.2939453125</v>
      </c>
      <c r="Q93">
        <v>305.17578125</v>
      </c>
      <c r="R93" s="12">
        <f t="shared" si="8"/>
        <v>0.25</v>
      </c>
      <c r="S93" s="13">
        <f t="shared" si="9"/>
        <v>-2</v>
      </c>
    </row>
    <row r="94" spans="1:19">
      <c r="K94" t="s">
        <v>42</v>
      </c>
      <c r="L94">
        <v>0.399733</v>
      </c>
      <c r="M94">
        <v>2.2892999999999999</v>
      </c>
      <c r="N94">
        <f t="shared" si="13"/>
        <v>-2.5177979477939982</v>
      </c>
      <c r="O94" t="s">
        <v>42</v>
      </c>
      <c r="P94">
        <v>38.14697265625</v>
      </c>
      <c r="Q94">
        <v>152.587890625</v>
      </c>
      <c r="R94" s="12">
        <f t="shared" si="8"/>
        <v>0.25</v>
      </c>
      <c r="S94" s="13">
        <f t="shared" si="9"/>
        <v>-2</v>
      </c>
    </row>
    <row r="95" spans="1:19">
      <c r="K95" t="s">
        <v>43</v>
      </c>
      <c r="L95">
        <v>0.364788</v>
      </c>
      <c r="M95">
        <v>2.3495200000000001</v>
      </c>
      <c r="N95">
        <f t="shared" si="13"/>
        <v>-2.6872358717943592</v>
      </c>
      <c r="O95" t="s">
        <v>43</v>
      </c>
      <c r="P95">
        <v>76.2939453125</v>
      </c>
      <c r="Q95">
        <v>305.17578125</v>
      </c>
      <c r="R95" s="12">
        <f t="shared" si="8"/>
        <v>0.25</v>
      </c>
      <c r="S95" s="13">
        <f t="shared" si="9"/>
        <v>-2</v>
      </c>
    </row>
    <row r="96" spans="1:19">
      <c r="K96" t="s">
        <v>44</v>
      </c>
      <c r="L96">
        <v>0.178451</v>
      </c>
      <c r="M96">
        <v>1.3029200000000001</v>
      </c>
      <c r="N96">
        <f t="shared" si="13"/>
        <v>-2.8681486132948719</v>
      </c>
      <c r="O96" t="s">
        <v>44</v>
      </c>
      <c r="P96">
        <v>38.14697265625</v>
      </c>
      <c r="Q96">
        <v>152.587890625</v>
      </c>
      <c r="R96" s="12">
        <f t="shared" si="8"/>
        <v>0.25</v>
      </c>
      <c r="S96" s="13">
        <f t="shared" si="9"/>
        <v>-2</v>
      </c>
    </row>
    <row r="97" spans="11:19">
      <c r="K97" t="s">
        <v>45</v>
      </c>
      <c r="L97">
        <v>54.523299999999999</v>
      </c>
      <c r="M97">
        <v>347.11</v>
      </c>
      <c r="N97">
        <f t="shared" si="13"/>
        <v>-2.6704481404014584</v>
      </c>
      <c r="O97" t="s">
        <v>45</v>
      </c>
      <c r="P97">
        <v>52083.333333333328</v>
      </c>
      <c r="Q97">
        <v>52083.333333333328</v>
      </c>
      <c r="R97" s="12">
        <f t="shared" si="8"/>
        <v>1</v>
      </c>
      <c r="S97" s="13">
        <f t="shared" si="9"/>
        <v>0</v>
      </c>
    </row>
    <row r="98" spans="11:19">
      <c r="K98" t="s">
        <v>46</v>
      </c>
      <c r="L98">
        <v>1148.58</v>
      </c>
      <c r="M98">
        <v>1226.95</v>
      </c>
      <c r="N98">
        <f t="shared" si="13"/>
        <v>-9.522511258665721E-2</v>
      </c>
      <c r="O98" t="s">
        <v>46</v>
      </c>
      <c r="P98">
        <v>416666.66666666663</v>
      </c>
      <c r="Q98">
        <v>416666.66666666663</v>
      </c>
      <c r="R98" s="12">
        <f t="shared" si="8"/>
        <v>1</v>
      </c>
      <c r="S98" s="13">
        <f t="shared" si="9"/>
        <v>0</v>
      </c>
    </row>
    <row r="99" spans="11:19">
      <c r="K99" t="s">
        <v>47</v>
      </c>
      <c r="L99">
        <v>0.85632299999999995</v>
      </c>
      <c r="M99">
        <v>23.971599999999999</v>
      </c>
      <c r="N99">
        <f t="shared" si="13"/>
        <v>-4.807027320224428</v>
      </c>
      <c r="O99" t="s">
        <v>47</v>
      </c>
      <c r="P99">
        <v>110.97301136363636</v>
      </c>
      <c r="Q99">
        <v>221.94602272727272</v>
      </c>
      <c r="R99" s="12">
        <f t="shared" si="8"/>
        <v>0.5</v>
      </c>
      <c r="S99" s="13">
        <f t="shared" si="9"/>
        <v>-1</v>
      </c>
    </row>
    <row r="100" spans="11:19">
      <c r="K100" t="s">
        <v>48</v>
      </c>
      <c r="L100">
        <v>47.390099999999997</v>
      </c>
      <c r="M100">
        <v>88.107500000000002</v>
      </c>
      <c r="N100">
        <f t="shared" si="13"/>
        <v>-0.89467912604673339</v>
      </c>
      <c r="O100" t="s">
        <v>48</v>
      </c>
      <c r="P100">
        <v>3551.1363636363635</v>
      </c>
      <c r="Q100">
        <v>7102.272727272727</v>
      </c>
      <c r="R100" s="12">
        <f t="shared" ref="R100:R131" si="14">P100/Q100</f>
        <v>0.5</v>
      </c>
      <c r="S100" s="13">
        <f t="shared" ref="S100:S131" si="15">LOG(R100, 2)</f>
        <v>-1</v>
      </c>
    </row>
    <row r="101" spans="11:19">
      <c r="K101" t="s">
        <v>49</v>
      </c>
      <c r="L101">
        <v>649.36300000000006</v>
      </c>
      <c r="M101">
        <v>3528.69</v>
      </c>
      <c r="N101">
        <f t="shared" si="13"/>
        <v>-2.4420356041727205</v>
      </c>
      <c r="O101" t="s">
        <v>49</v>
      </c>
      <c r="P101">
        <v>52083.333333333328</v>
      </c>
      <c r="Q101">
        <v>52083.333333333328</v>
      </c>
      <c r="R101" s="12">
        <f t="shared" si="14"/>
        <v>1</v>
      </c>
      <c r="S101" s="13">
        <f t="shared" si="15"/>
        <v>0</v>
      </c>
    </row>
    <row r="102" spans="11:19">
      <c r="K102" t="s">
        <v>50</v>
      </c>
      <c r="L102">
        <v>1751.94</v>
      </c>
      <c r="M102">
        <v>774.82299999999998</v>
      </c>
      <c r="N102">
        <f t="shared" si="13"/>
        <v>1.1770146817927398</v>
      </c>
      <c r="O102" t="s">
        <v>50</v>
      </c>
      <c r="P102">
        <v>416666.66666666663</v>
      </c>
      <c r="Q102">
        <v>416666.66666666663</v>
      </c>
      <c r="R102" s="12">
        <f t="shared" si="14"/>
        <v>1</v>
      </c>
      <c r="S102" s="13">
        <f t="shared" si="15"/>
        <v>0</v>
      </c>
    </row>
    <row r="103" spans="11:19">
      <c r="K103" t="s">
        <v>51</v>
      </c>
      <c r="L103">
        <v>0</v>
      </c>
      <c r="M103">
        <v>0</v>
      </c>
      <c r="N103" t="e">
        <f t="shared" si="13"/>
        <v>#DIV/0!</v>
      </c>
      <c r="O103" t="s">
        <v>51</v>
      </c>
      <c r="P103">
        <v>1071428.5714285714</v>
      </c>
      <c r="Q103">
        <v>535714.28571428568</v>
      </c>
      <c r="R103" s="12">
        <f t="shared" si="14"/>
        <v>2</v>
      </c>
      <c r="S103" s="13">
        <f t="shared" si="15"/>
        <v>1</v>
      </c>
    </row>
    <row r="104" spans="11:19">
      <c r="K104" t="s">
        <v>52</v>
      </c>
      <c r="L104">
        <v>0</v>
      </c>
      <c r="M104">
        <v>0</v>
      </c>
      <c r="N104" t="e">
        <f t="shared" si="13"/>
        <v>#DIV/0!</v>
      </c>
      <c r="O104" t="s">
        <v>52</v>
      </c>
      <c r="P104">
        <v>2142857.1428571427</v>
      </c>
      <c r="Q104">
        <v>1071428.5714285714</v>
      </c>
      <c r="R104" s="12">
        <f t="shared" si="14"/>
        <v>2</v>
      </c>
      <c r="S104" s="13">
        <f t="shared" si="15"/>
        <v>1</v>
      </c>
    </row>
    <row r="105" spans="11:19">
      <c r="K105" t="s">
        <v>53</v>
      </c>
      <c r="L105">
        <v>0</v>
      </c>
      <c r="M105">
        <v>0</v>
      </c>
      <c r="N105" t="e">
        <f t="shared" si="13"/>
        <v>#DIV/0!</v>
      </c>
      <c r="O105" t="s">
        <v>53</v>
      </c>
      <c r="P105">
        <v>4285714.2857142854</v>
      </c>
      <c r="Q105">
        <v>2142857.1428571427</v>
      </c>
      <c r="R105" s="12">
        <f t="shared" si="14"/>
        <v>2</v>
      </c>
      <c r="S105" s="13">
        <f t="shared" si="15"/>
        <v>1</v>
      </c>
    </row>
    <row r="106" spans="11:19">
      <c r="K106" t="s">
        <v>54</v>
      </c>
      <c r="L106">
        <v>0</v>
      </c>
      <c r="M106">
        <v>0</v>
      </c>
      <c r="N106" t="e">
        <f t="shared" si="13"/>
        <v>#DIV/0!</v>
      </c>
      <c r="O106" t="s">
        <v>54</v>
      </c>
      <c r="P106">
        <v>1071428.5714285714</v>
      </c>
      <c r="Q106">
        <v>535714.28571428568</v>
      </c>
      <c r="R106" s="12">
        <f t="shared" si="14"/>
        <v>2</v>
      </c>
      <c r="S106" s="13">
        <f t="shared" si="15"/>
        <v>1</v>
      </c>
    </row>
    <row r="107" spans="11:19">
      <c r="K107" t="s">
        <v>55</v>
      </c>
      <c r="L107">
        <v>0</v>
      </c>
      <c r="M107">
        <v>0</v>
      </c>
      <c r="N107" t="e">
        <f t="shared" si="13"/>
        <v>#DIV/0!</v>
      </c>
      <c r="O107" t="s">
        <v>55</v>
      </c>
      <c r="P107">
        <v>2142857.1428571427</v>
      </c>
      <c r="Q107">
        <v>1071428.5714285714</v>
      </c>
      <c r="R107" s="12">
        <f t="shared" si="14"/>
        <v>2</v>
      </c>
      <c r="S107" s="13">
        <f t="shared" si="15"/>
        <v>1</v>
      </c>
    </row>
    <row r="108" spans="11:19">
      <c r="K108" t="s">
        <v>56</v>
      </c>
      <c r="L108">
        <v>0</v>
      </c>
      <c r="M108">
        <v>0</v>
      </c>
      <c r="N108" t="e">
        <f t="shared" si="13"/>
        <v>#DIV/0!</v>
      </c>
      <c r="O108" t="s">
        <v>56</v>
      </c>
      <c r="P108">
        <v>4285714.2857142854</v>
      </c>
      <c r="Q108">
        <v>2142857.1428571427</v>
      </c>
      <c r="R108" s="12">
        <f t="shared" si="14"/>
        <v>2</v>
      </c>
      <c r="S108" s="13">
        <f t="shared" si="15"/>
        <v>1</v>
      </c>
    </row>
    <row r="109" spans="11:19">
      <c r="K109" t="s">
        <v>57</v>
      </c>
      <c r="L109">
        <v>0</v>
      </c>
      <c r="M109">
        <v>37.6785</v>
      </c>
      <c r="N109" t="e">
        <f t="shared" si="13"/>
        <v>#NUM!</v>
      </c>
      <c r="O109" t="s">
        <v>57</v>
      </c>
      <c r="P109">
        <v>7.152557373046875</v>
      </c>
      <c r="Q109">
        <v>28.6102294921875</v>
      </c>
      <c r="R109" s="12">
        <f t="shared" si="14"/>
        <v>0.25</v>
      </c>
      <c r="S109" s="13">
        <f t="shared" si="15"/>
        <v>-2</v>
      </c>
    </row>
    <row r="110" spans="11:19">
      <c r="K110" t="s">
        <v>58</v>
      </c>
      <c r="L110">
        <v>0</v>
      </c>
      <c r="M110">
        <v>0</v>
      </c>
      <c r="N110" t="e">
        <f t="shared" si="13"/>
        <v>#DIV/0!</v>
      </c>
      <c r="O110" t="s">
        <v>58</v>
      </c>
      <c r="P110">
        <v>2142857.1428571427</v>
      </c>
      <c r="Q110">
        <v>1071428.5714285714</v>
      </c>
      <c r="R110" s="12">
        <f t="shared" si="14"/>
        <v>2</v>
      </c>
      <c r="S110" s="13">
        <f t="shared" si="15"/>
        <v>1</v>
      </c>
    </row>
    <row r="111" spans="11:19">
      <c r="K111" t="s">
        <v>59</v>
      </c>
      <c r="L111">
        <v>0</v>
      </c>
      <c r="M111">
        <v>0</v>
      </c>
      <c r="N111" t="e">
        <f t="shared" si="13"/>
        <v>#DIV/0!</v>
      </c>
      <c r="O111" t="s">
        <v>59</v>
      </c>
      <c r="P111">
        <v>4285714.2857142854</v>
      </c>
      <c r="Q111">
        <v>2142857.1428571427</v>
      </c>
      <c r="R111" s="12">
        <f t="shared" si="14"/>
        <v>2</v>
      </c>
      <c r="S111" s="13">
        <f t="shared" si="15"/>
        <v>1</v>
      </c>
    </row>
    <row r="112" spans="11:19">
      <c r="K112" t="s">
        <v>60</v>
      </c>
      <c r="L112">
        <v>0</v>
      </c>
      <c r="M112">
        <v>0</v>
      </c>
      <c r="N112" t="e">
        <f t="shared" si="13"/>
        <v>#DIV/0!</v>
      </c>
      <c r="O112" t="s">
        <v>60</v>
      </c>
      <c r="P112">
        <v>8571428.5714285709</v>
      </c>
      <c r="Q112">
        <v>4285714.2857142854</v>
      </c>
      <c r="R112" s="12">
        <f t="shared" si="14"/>
        <v>2</v>
      </c>
      <c r="S112" s="13">
        <f t="shared" si="15"/>
        <v>1</v>
      </c>
    </row>
    <row r="113" spans="11:19">
      <c r="K113" t="s">
        <v>61</v>
      </c>
      <c r="L113">
        <v>0</v>
      </c>
      <c r="M113">
        <v>0</v>
      </c>
      <c r="N113" t="e">
        <f t="shared" si="13"/>
        <v>#DIV/0!</v>
      </c>
      <c r="O113" t="s">
        <v>61</v>
      </c>
      <c r="P113">
        <v>4000000</v>
      </c>
      <c r="Q113">
        <v>2000000</v>
      </c>
      <c r="R113" s="12">
        <f t="shared" si="14"/>
        <v>2</v>
      </c>
      <c r="S113" s="13">
        <f t="shared" si="15"/>
        <v>1</v>
      </c>
    </row>
    <row r="114" spans="11:19">
      <c r="K114" t="s">
        <v>62</v>
      </c>
      <c r="L114">
        <v>0</v>
      </c>
      <c r="M114">
        <v>0</v>
      </c>
      <c r="N114" t="e">
        <f t="shared" si="13"/>
        <v>#DIV/0!</v>
      </c>
      <c r="O114" t="s">
        <v>62</v>
      </c>
      <c r="P114">
        <v>8000000</v>
      </c>
      <c r="Q114">
        <v>4000000</v>
      </c>
      <c r="R114" s="12">
        <f t="shared" si="14"/>
        <v>2</v>
      </c>
      <c r="S114" s="13">
        <f t="shared" si="15"/>
        <v>1</v>
      </c>
    </row>
    <row r="115" spans="11:19">
      <c r="K115" t="s">
        <v>63</v>
      </c>
      <c r="L115">
        <v>0</v>
      </c>
      <c r="M115">
        <v>0</v>
      </c>
      <c r="N115" t="e">
        <f t="shared" si="13"/>
        <v>#DIV/0!</v>
      </c>
      <c r="O115" t="s">
        <v>63</v>
      </c>
      <c r="P115">
        <v>16000000</v>
      </c>
      <c r="Q115">
        <v>8000000</v>
      </c>
      <c r="R115" s="12">
        <f t="shared" si="14"/>
        <v>2</v>
      </c>
      <c r="S115" s="13">
        <f t="shared" si="15"/>
        <v>1</v>
      </c>
    </row>
    <row r="116" spans="11:19">
      <c r="K116" t="s">
        <v>64</v>
      </c>
      <c r="L116">
        <v>0</v>
      </c>
      <c r="M116">
        <v>0</v>
      </c>
      <c r="N116" t="e">
        <f t="shared" si="13"/>
        <v>#DIV/0!</v>
      </c>
      <c r="O116" t="s">
        <v>64</v>
      </c>
      <c r="P116">
        <v>32000000</v>
      </c>
      <c r="Q116">
        <v>16000000</v>
      </c>
      <c r="R116" s="12">
        <f t="shared" si="14"/>
        <v>2</v>
      </c>
      <c r="S116" s="13">
        <f t="shared" si="15"/>
        <v>1</v>
      </c>
    </row>
    <row r="117" spans="11:19">
      <c r="K117" t="s">
        <v>65</v>
      </c>
      <c r="L117">
        <v>0.35410900000000001</v>
      </c>
      <c r="M117">
        <v>1.78121</v>
      </c>
      <c r="N117">
        <f t="shared" si="13"/>
        <v>-2.3305921997339758</v>
      </c>
      <c r="O117" t="s">
        <v>65</v>
      </c>
      <c r="P117">
        <v>76.2939453125</v>
      </c>
      <c r="Q117">
        <v>305.17578125</v>
      </c>
      <c r="R117" s="12">
        <f t="shared" si="14"/>
        <v>0.25</v>
      </c>
      <c r="S117" s="13">
        <f t="shared" si="15"/>
        <v>-2</v>
      </c>
    </row>
    <row r="118" spans="11:19">
      <c r="K118" t="s">
        <v>66</v>
      </c>
      <c r="L118">
        <v>0.21168600000000001</v>
      </c>
      <c r="M118">
        <v>0.99890299999999999</v>
      </c>
      <c r="N118">
        <f t="shared" si="13"/>
        <v>-2.2384187308497614</v>
      </c>
      <c r="O118" t="s">
        <v>66</v>
      </c>
      <c r="P118">
        <v>38.14697265625</v>
      </c>
      <c r="Q118">
        <v>152.587890625</v>
      </c>
      <c r="R118" s="12">
        <f t="shared" si="14"/>
        <v>0.25</v>
      </c>
      <c r="S118" s="13">
        <f t="shared" si="15"/>
        <v>-2</v>
      </c>
    </row>
    <row r="119" spans="11:19">
      <c r="K119" t="s">
        <v>67</v>
      </c>
      <c r="L119">
        <v>0</v>
      </c>
      <c r="M119">
        <v>0</v>
      </c>
      <c r="N119" t="e">
        <f t="shared" si="13"/>
        <v>#DIV/0!</v>
      </c>
      <c r="O119" t="s">
        <v>67</v>
      </c>
      <c r="P119">
        <v>2142857.1428571427</v>
      </c>
      <c r="Q119">
        <v>1071428.5714285714</v>
      </c>
      <c r="R119" s="12">
        <f t="shared" si="14"/>
        <v>2</v>
      </c>
      <c r="S119" s="13">
        <f t="shared" si="15"/>
        <v>1</v>
      </c>
    </row>
    <row r="120" spans="11:19">
      <c r="K120" t="s">
        <v>68</v>
      </c>
      <c r="L120">
        <v>0</v>
      </c>
      <c r="M120">
        <v>0</v>
      </c>
      <c r="N120" t="e">
        <f t="shared" si="13"/>
        <v>#DIV/0!</v>
      </c>
      <c r="O120" t="s">
        <v>68</v>
      </c>
      <c r="P120">
        <v>4285714.2857142854</v>
      </c>
      <c r="Q120">
        <v>2142857.1428571427</v>
      </c>
      <c r="R120" s="12">
        <f t="shared" si="14"/>
        <v>2</v>
      </c>
      <c r="S120" s="13">
        <f t="shared" si="15"/>
        <v>1</v>
      </c>
    </row>
    <row r="121" spans="11:19">
      <c r="K121" t="s">
        <v>69</v>
      </c>
      <c r="L121">
        <v>0</v>
      </c>
      <c r="M121">
        <v>0</v>
      </c>
      <c r="N121" t="e">
        <f t="shared" si="13"/>
        <v>#DIV/0!</v>
      </c>
      <c r="O121" t="s">
        <v>69</v>
      </c>
      <c r="P121">
        <v>8571428.5714285709</v>
      </c>
      <c r="Q121">
        <v>4285714.2857142854</v>
      </c>
      <c r="R121" s="12">
        <f t="shared" si="14"/>
        <v>2</v>
      </c>
      <c r="S121" s="13">
        <f t="shared" si="15"/>
        <v>1</v>
      </c>
    </row>
    <row r="122" spans="11:19">
      <c r="K122" t="s">
        <v>70</v>
      </c>
      <c r="L122">
        <v>0</v>
      </c>
      <c r="M122">
        <v>0</v>
      </c>
      <c r="N122" t="e">
        <f t="shared" si="13"/>
        <v>#DIV/0!</v>
      </c>
      <c r="O122" t="s">
        <v>70</v>
      </c>
      <c r="P122">
        <v>4000000</v>
      </c>
      <c r="Q122">
        <v>2000000</v>
      </c>
      <c r="R122" s="12">
        <f t="shared" si="14"/>
        <v>2</v>
      </c>
      <c r="S122" s="13">
        <f t="shared" si="15"/>
        <v>1</v>
      </c>
    </row>
    <row r="123" spans="11:19">
      <c r="K123" t="s">
        <v>71</v>
      </c>
      <c r="L123">
        <v>0</v>
      </c>
      <c r="M123">
        <v>0</v>
      </c>
      <c r="N123" t="e">
        <f t="shared" si="13"/>
        <v>#DIV/0!</v>
      </c>
      <c r="O123" t="s">
        <v>71</v>
      </c>
      <c r="P123">
        <v>8000000</v>
      </c>
      <c r="Q123">
        <v>4000000</v>
      </c>
      <c r="R123" s="12">
        <f t="shared" si="14"/>
        <v>2</v>
      </c>
      <c r="S123" s="13">
        <f t="shared" si="15"/>
        <v>1</v>
      </c>
    </row>
    <row r="124" spans="11:19">
      <c r="K124" t="s">
        <v>72</v>
      </c>
      <c r="L124">
        <v>0</v>
      </c>
      <c r="M124">
        <v>0</v>
      </c>
      <c r="N124" t="e">
        <f t="shared" si="13"/>
        <v>#DIV/0!</v>
      </c>
      <c r="O124" t="s">
        <v>72</v>
      </c>
      <c r="P124">
        <v>16000000</v>
      </c>
      <c r="Q124">
        <v>8000000</v>
      </c>
      <c r="R124" s="12">
        <f t="shared" si="14"/>
        <v>2</v>
      </c>
      <c r="S124" s="13">
        <f t="shared" si="15"/>
        <v>1</v>
      </c>
    </row>
    <row r="125" spans="11:19">
      <c r="K125" t="s">
        <v>73</v>
      </c>
      <c r="L125">
        <v>0</v>
      </c>
      <c r="M125">
        <v>0</v>
      </c>
      <c r="N125" t="e">
        <f t="shared" si="13"/>
        <v>#DIV/0!</v>
      </c>
      <c r="O125" t="s">
        <v>73</v>
      </c>
      <c r="P125">
        <v>32000000</v>
      </c>
      <c r="Q125">
        <v>16000000</v>
      </c>
      <c r="R125" s="12">
        <f t="shared" si="14"/>
        <v>2</v>
      </c>
      <c r="S125" s="13">
        <f t="shared" si="15"/>
        <v>1</v>
      </c>
    </row>
    <row r="126" spans="11:19">
      <c r="K126" t="s">
        <v>74</v>
      </c>
      <c r="L126">
        <v>0</v>
      </c>
      <c r="M126">
        <v>0</v>
      </c>
      <c r="N126" t="e">
        <f t="shared" si="13"/>
        <v>#DIV/0!</v>
      </c>
      <c r="O126" t="s">
        <v>74</v>
      </c>
      <c r="P126">
        <v>2142857.1428571427</v>
      </c>
      <c r="Q126">
        <v>1071428.5714285714</v>
      </c>
      <c r="R126" s="12">
        <f t="shared" si="14"/>
        <v>2</v>
      </c>
      <c r="S126" s="13">
        <f t="shared" si="15"/>
        <v>1</v>
      </c>
    </row>
    <row r="127" spans="11:19">
      <c r="K127" t="s">
        <v>75</v>
      </c>
      <c r="L127">
        <v>0</v>
      </c>
      <c r="M127">
        <v>0</v>
      </c>
      <c r="N127" t="e">
        <f t="shared" si="13"/>
        <v>#DIV/0!</v>
      </c>
      <c r="O127" t="s">
        <v>75</v>
      </c>
      <c r="P127">
        <v>4285714.2857142854</v>
      </c>
      <c r="Q127">
        <v>2142857.1428571427</v>
      </c>
      <c r="R127" s="12">
        <f t="shared" si="14"/>
        <v>2</v>
      </c>
      <c r="S127" s="13">
        <f t="shared" si="15"/>
        <v>1</v>
      </c>
    </row>
    <row r="128" spans="11:19">
      <c r="K128" t="s">
        <v>76</v>
      </c>
      <c r="L128">
        <v>0</v>
      </c>
      <c r="M128">
        <v>0</v>
      </c>
      <c r="N128" t="e">
        <f t="shared" si="13"/>
        <v>#DIV/0!</v>
      </c>
      <c r="O128" t="s">
        <v>76</v>
      </c>
      <c r="P128">
        <v>8571428.5714285709</v>
      </c>
      <c r="Q128">
        <v>4285714.2857142854</v>
      </c>
      <c r="R128" s="12">
        <f t="shared" si="14"/>
        <v>2</v>
      </c>
      <c r="S128" s="13">
        <f t="shared" si="15"/>
        <v>1</v>
      </c>
    </row>
    <row r="129" spans="11:19">
      <c r="K129" t="s">
        <v>77</v>
      </c>
      <c r="L129">
        <v>0.81610499999999997</v>
      </c>
      <c r="M129">
        <v>4.3158899999999996</v>
      </c>
      <c r="N129">
        <f t="shared" si="13"/>
        <v>-2.4028314087486642</v>
      </c>
      <c r="O129" t="s">
        <v>77</v>
      </c>
      <c r="P129">
        <v>152.587890625</v>
      </c>
      <c r="Q129">
        <v>610.3515625</v>
      </c>
      <c r="R129" s="12">
        <f t="shared" si="14"/>
        <v>0.25</v>
      </c>
      <c r="S129" s="13">
        <f t="shared" si="15"/>
        <v>-2</v>
      </c>
    </row>
    <row r="130" spans="11:19">
      <c r="K130" t="s">
        <v>78</v>
      </c>
      <c r="L130">
        <v>0.59975500000000004</v>
      </c>
      <c r="M130">
        <v>3.1976300000000002</v>
      </c>
      <c r="N130">
        <f t="shared" si="13"/>
        <v>-2.4145578281737423</v>
      </c>
      <c r="O130" t="s">
        <v>78</v>
      </c>
      <c r="P130">
        <v>76.2939453125</v>
      </c>
      <c r="Q130">
        <v>305.17578125</v>
      </c>
      <c r="R130" s="12">
        <f t="shared" si="14"/>
        <v>0.25</v>
      </c>
      <c r="S130" s="13">
        <f t="shared" si="15"/>
        <v>-2</v>
      </c>
    </row>
    <row r="131" spans="11:19">
      <c r="K131" t="s">
        <v>79</v>
      </c>
      <c r="L131">
        <v>0</v>
      </c>
      <c r="M131">
        <v>0</v>
      </c>
      <c r="N131" t="e">
        <f t="shared" si="13"/>
        <v>#DIV/0!</v>
      </c>
      <c r="O131" t="s">
        <v>79</v>
      </c>
      <c r="P131">
        <v>4285714.2857142854</v>
      </c>
      <c r="Q131">
        <v>2142857.1428571427</v>
      </c>
      <c r="R131" s="12">
        <f t="shared" si="14"/>
        <v>2</v>
      </c>
      <c r="S131" s="13">
        <f t="shared" si="15"/>
        <v>1</v>
      </c>
    </row>
    <row r="132" spans="11:19">
      <c r="K132" t="s">
        <v>80</v>
      </c>
      <c r="L132">
        <v>0</v>
      </c>
      <c r="M132">
        <v>0</v>
      </c>
      <c r="N132" t="e">
        <f t="shared" si="13"/>
        <v>#DIV/0!</v>
      </c>
      <c r="O132" t="s">
        <v>80</v>
      </c>
      <c r="P132">
        <v>8571428.5714285709</v>
      </c>
      <c r="Q132">
        <v>4285714.2857142854</v>
      </c>
      <c r="R132" s="12">
        <f t="shared" ref="R132:R163" si="16">P132/Q132</f>
        <v>2</v>
      </c>
      <c r="S132" s="13">
        <f t="shared" ref="S132:S163" si="17">LOG(R132, 2)</f>
        <v>1</v>
      </c>
    </row>
    <row r="133" spans="11:19">
      <c r="K133" t="s">
        <v>81</v>
      </c>
      <c r="L133">
        <v>0</v>
      </c>
      <c r="M133">
        <v>0</v>
      </c>
      <c r="N133" t="e">
        <f t="shared" ref="N133:N167" si="18">LOG(L133/M133, 2)</f>
        <v>#DIV/0!</v>
      </c>
      <c r="O133" t="s">
        <v>81</v>
      </c>
      <c r="P133">
        <v>17142857.142857142</v>
      </c>
      <c r="Q133">
        <v>8571428.5714285709</v>
      </c>
      <c r="R133" s="12">
        <f t="shared" si="16"/>
        <v>2</v>
      </c>
      <c r="S133" s="13">
        <f t="shared" si="17"/>
        <v>1</v>
      </c>
    </row>
    <row r="134" spans="11:19">
      <c r="K134" t="s">
        <v>82</v>
      </c>
      <c r="L134">
        <v>0</v>
      </c>
      <c r="M134">
        <v>0</v>
      </c>
      <c r="N134" t="e">
        <f t="shared" si="18"/>
        <v>#DIV/0!</v>
      </c>
      <c r="O134" t="s">
        <v>82</v>
      </c>
      <c r="P134">
        <v>152.587890625</v>
      </c>
      <c r="Q134">
        <v>610.3515625</v>
      </c>
      <c r="R134" s="12">
        <f t="shared" si="16"/>
        <v>0.25</v>
      </c>
      <c r="S134" s="13">
        <f t="shared" si="17"/>
        <v>-2</v>
      </c>
    </row>
    <row r="135" spans="11:19">
      <c r="K135" t="s">
        <v>83</v>
      </c>
      <c r="L135">
        <v>0</v>
      </c>
      <c r="M135">
        <v>0</v>
      </c>
      <c r="N135" t="e">
        <f t="shared" si="18"/>
        <v>#DIV/0!</v>
      </c>
      <c r="O135" t="s">
        <v>83</v>
      </c>
      <c r="P135">
        <v>76.2939453125</v>
      </c>
      <c r="Q135">
        <v>305.17578125</v>
      </c>
      <c r="R135" s="12">
        <f t="shared" si="16"/>
        <v>0.25</v>
      </c>
      <c r="S135" s="13">
        <f t="shared" si="17"/>
        <v>-2</v>
      </c>
    </row>
    <row r="136" spans="11:19">
      <c r="K136" t="s">
        <v>84</v>
      </c>
      <c r="L136">
        <v>14.0693</v>
      </c>
      <c r="M136">
        <v>113.08199999999999</v>
      </c>
      <c r="N136">
        <f t="shared" si="18"/>
        <v>-3.0067468483880284</v>
      </c>
      <c r="O136" t="s">
        <v>84</v>
      </c>
      <c r="P136">
        <v>110.97301136363636</v>
      </c>
      <c r="Q136">
        <v>221.94602272727272</v>
      </c>
      <c r="R136" s="12">
        <f t="shared" si="16"/>
        <v>0.5</v>
      </c>
      <c r="S136" s="13">
        <f t="shared" si="17"/>
        <v>-1</v>
      </c>
    </row>
    <row r="137" spans="11:19">
      <c r="K137" t="s">
        <v>85</v>
      </c>
      <c r="L137">
        <v>35.442100000000003</v>
      </c>
      <c r="M137">
        <v>62.502400000000002</v>
      </c>
      <c r="N137">
        <f t="shared" si="18"/>
        <v>-0.81844749983175979</v>
      </c>
      <c r="O137" t="s">
        <v>85</v>
      </c>
      <c r="P137">
        <v>3551.1363636363635</v>
      </c>
      <c r="Q137">
        <v>7102.272727272727</v>
      </c>
      <c r="R137" s="12">
        <f t="shared" si="16"/>
        <v>0.5</v>
      </c>
      <c r="S137" s="13">
        <f t="shared" si="17"/>
        <v>-1</v>
      </c>
    </row>
    <row r="138" spans="11:19">
      <c r="K138" t="s">
        <v>86</v>
      </c>
      <c r="L138">
        <v>0</v>
      </c>
      <c r="M138">
        <v>0</v>
      </c>
      <c r="N138" t="e">
        <f t="shared" si="18"/>
        <v>#DIV/0!</v>
      </c>
      <c r="O138" t="s">
        <v>86</v>
      </c>
      <c r="P138">
        <v>27573.529411764706</v>
      </c>
      <c r="Q138">
        <v>27573.529411764706</v>
      </c>
      <c r="R138" s="12">
        <f t="shared" si="16"/>
        <v>1</v>
      </c>
      <c r="S138" s="13">
        <f t="shared" si="17"/>
        <v>0</v>
      </c>
    </row>
    <row r="139" spans="11:19">
      <c r="K139" t="s">
        <v>87</v>
      </c>
      <c r="L139">
        <v>0</v>
      </c>
      <c r="M139">
        <v>0</v>
      </c>
      <c r="N139" t="e">
        <f t="shared" si="18"/>
        <v>#DIV/0!</v>
      </c>
      <c r="O139" t="s">
        <v>87</v>
      </c>
      <c r="P139">
        <v>441176.4705882353</v>
      </c>
      <c r="Q139">
        <v>441176.4705882353</v>
      </c>
      <c r="R139" s="12">
        <f t="shared" si="16"/>
        <v>1</v>
      </c>
      <c r="S139" s="13">
        <f t="shared" si="17"/>
        <v>0</v>
      </c>
    </row>
    <row r="140" spans="11:19">
      <c r="K140" t="s">
        <v>88</v>
      </c>
      <c r="L140">
        <v>0</v>
      </c>
      <c r="M140">
        <v>0</v>
      </c>
      <c r="N140" t="e">
        <f t="shared" si="18"/>
        <v>#DIV/0!</v>
      </c>
      <c r="O140" t="s">
        <v>88</v>
      </c>
      <c r="P140">
        <v>4285714.2857142854</v>
      </c>
      <c r="Q140">
        <v>2142857.1428571427</v>
      </c>
      <c r="R140" s="12">
        <f t="shared" si="16"/>
        <v>2</v>
      </c>
      <c r="S140" s="13">
        <f t="shared" si="17"/>
        <v>1</v>
      </c>
    </row>
    <row r="141" spans="11:19">
      <c r="K141" t="s">
        <v>89</v>
      </c>
      <c r="L141">
        <v>0</v>
      </c>
      <c r="M141">
        <v>0</v>
      </c>
      <c r="N141" t="e">
        <f t="shared" si="18"/>
        <v>#DIV/0!</v>
      </c>
      <c r="O141" t="s">
        <v>89</v>
      </c>
      <c r="P141">
        <v>8571428.5714285709</v>
      </c>
      <c r="Q141">
        <v>4285714.2857142854</v>
      </c>
      <c r="R141" s="12">
        <f t="shared" si="16"/>
        <v>2</v>
      </c>
      <c r="S141" s="13">
        <f t="shared" si="17"/>
        <v>1</v>
      </c>
    </row>
    <row r="142" spans="11:19">
      <c r="K142" t="s">
        <v>90</v>
      </c>
      <c r="L142">
        <v>0</v>
      </c>
      <c r="M142">
        <v>0</v>
      </c>
      <c r="N142" t="e">
        <f t="shared" si="18"/>
        <v>#DIV/0!</v>
      </c>
      <c r="O142" t="s">
        <v>90</v>
      </c>
      <c r="P142">
        <v>17142857.142857142</v>
      </c>
      <c r="Q142">
        <v>8571428.5714285709</v>
      </c>
      <c r="R142" s="12">
        <f t="shared" si="16"/>
        <v>2</v>
      </c>
      <c r="S142" s="13">
        <f t="shared" si="17"/>
        <v>1</v>
      </c>
    </row>
    <row r="143" spans="11:19">
      <c r="K143" t="s">
        <v>32</v>
      </c>
      <c r="L143">
        <v>587.86699999999996</v>
      </c>
      <c r="M143">
        <v>6520.57</v>
      </c>
      <c r="N143">
        <f t="shared" si="18"/>
        <v>-3.4714363847387504</v>
      </c>
      <c r="O143" t="s">
        <v>32</v>
      </c>
      <c r="P143">
        <v>55147.058823529413</v>
      </c>
      <c r="Q143">
        <v>55147.058823529413</v>
      </c>
      <c r="R143" s="12">
        <f t="shared" si="16"/>
        <v>1</v>
      </c>
      <c r="S143" s="13">
        <f t="shared" si="17"/>
        <v>0</v>
      </c>
    </row>
    <row r="144" spans="11:19">
      <c r="K144" t="s">
        <v>33</v>
      </c>
      <c r="L144">
        <v>28370.6</v>
      </c>
      <c r="M144">
        <v>20721.2</v>
      </c>
      <c r="N144">
        <f t="shared" si="18"/>
        <v>0.45328910762109975</v>
      </c>
      <c r="O144" t="s">
        <v>33</v>
      </c>
      <c r="P144">
        <v>882352.9411764706</v>
      </c>
      <c r="Q144">
        <v>882352.9411764706</v>
      </c>
      <c r="R144" s="12">
        <f t="shared" si="16"/>
        <v>1</v>
      </c>
      <c r="S144" s="13">
        <f t="shared" si="17"/>
        <v>0</v>
      </c>
    </row>
    <row r="145" spans="11:19">
      <c r="K145" t="s">
        <v>91</v>
      </c>
      <c r="L145">
        <v>0</v>
      </c>
      <c r="M145">
        <v>0</v>
      </c>
      <c r="N145" t="e">
        <f t="shared" si="18"/>
        <v>#DIV/0!</v>
      </c>
      <c r="O145" t="s">
        <v>91</v>
      </c>
      <c r="P145">
        <v>55147.058823529413</v>
      </c>
      <c r="Q145">
        <v>55147.058823529413</v>
      </c>
      <c r="R145" s="12">
        <f t="shared" si="16"/>
        <v>1</v>
      </c>
      <c r="S145" s="13">
        <f t="shared" si="17"/>
        <v>0</v>
      </c>
    </row>
    <row r="146" spans="11:19">
      <c r="K146" t="s">
        <v>92</v>
      </c>
      <c r="L146">
        <v>0</v>
      </c>
      <c r="M146">
        <v>0</v>
      </c>
      <c r="N146" t="e">
        <f t="shared" si="18"/>
        <v>#DIV/0!</v>
      </c>
      <c r="O146" t="s">
        <v>92</v>
      </c>
      <c r="P146">
        <v>882352.9411764706</v>
      </c>
      <c r="Q146">
        <v>882352.9411764706</v>
      </c>
      <c r="R146" s="12">
        <f t="shared" si="16"/>
        <v>1</v>
      </c>
      <c r="S146" s="13">
        <f t="shared" si="17"/>
        <v>0</v>
      </c>
    </row>
    <row r="147" spans="11:19">
      <c r="K147" t="s">
        <v>93</v>
      </c>
      <c r="L147">
        <v>1.5063200000000001</v>
      </c>
      <c r="M147">
        <v>45.682000000000002</v>
      </c>
      <c r="N147">
        <f t="shared" si="18"/>
        <v>-4.9225256232941197</v>
      </c>
      <c r="O147" t="s">
        <v>93</v>
      </c>
      <c r="P147">
        <v>110.97301136363636</v>
      </c>
      <c r="Q147">
        <v>221.94602272727272</v>
      </c>
      <c r="R147" s="12">
        <f t="shared" si="16"/>
        <v>0.5</v>
      </c>
      <c r="S147" s="13">
        <f t="shared" si="17"/>
        <v>-1</v>
      </c>
    </row>
    <row r="148" spans="11:19">
      <c r="K148" t="s">
        <v>94</v>
      </c>
      <c r="L148">
        <v>41.586100000000002</v>
      </c>
      <c r="M148">
        <v>77.446799999999996</v>
      </c>
      <c r="N148">
        <f t="shared" si="18"/>
        <v>-0.89710423652283788</v>
      </c>
      <c r="O148" t="s">
        <v>94</v>
      </c>
      <c r="P148">
        <v>3551.1363636363635</v>
      </c>
      <c r="Q148">
        <v>7102.272727272727</v>
      </c>
      <c r="R148" s="12">
        <f t="shared" si="16"/>
        <v>0.5</v>
      </c>
      <c r="S148" s="13">
        <f t="shared" si="17"/>
        <v>-1</v>
      </c>
    </row>
    <row r="149" spans="11:19">
      <c r="K149" t="s">
        <v>95</v>
      </c>
      <c r="L149">
        <v>0</v>
      </c>
      <c r="M149">
        <v>0</v>
      </c>
      <c r="N149" t="e">
        <f t="shared" si="18"/>
        <v>#DIV/0!</v>
      </c>
      <c r="O149" t="s">
        <v>95</v>
      </c>
      <c r="P149">
        <v>937500</v>
      </c>
      <c r="Q149">
        <v>937500</v>
      </c>
      <c r="R149" s="12">
        <f t="shared" si="16"/>
        <v>1</v>
      </c>
      <c r="S149" s="13">
        <f t="shared" si="17"/>
        <v>0</v>
      </c>
    </row>
    <row r="150" spans="11:19">
      <c r="K150" t="s">
        <v>96</v>
      </c>
      <c r="L150">
        <v>9.38913E-6</v>
      </c>
      <c r="M150">
        <v>1.1601699999999999E-5</v>
      </c>
      <c r="N150">
        <f t="shared" si="18"/>
        <v>-0.30527283073895217</v>
      </c>
      <c r="O150" t="s">
        <v>96</v>
      </c>
      <c r="P150">
        <v>221.94602272727272</v>
      </c>
      <c r="Q150">
        <v>443.89204545454544</v>
      </c>
      <c r="R150" s="12">
        <f t="shared" si="16"/>
        <v>0.5</v>
      </c>
      <c r="S150" s="13">
        <f t="shared" si="17"/>
        <v>-1</v>
      </c>
    </row>
    <row r="151" spans="11:19">
      <c r="K151" t="s">
        <v>97</v>
      </c>
      <c r="L151">
        <v>152.94200000000001</v>
      </c>
      <c r="M151">
        <v>399.83199999999999</v>
      </c>
      <c r="N151">
        <f t="shared" si="18"/>
        <v>-1.3864092955737335</v>
      </c>
      <c r="O151" t="s">
        <v>97</v>
      </c>
      <c r="P151">
        <v>7102.272727272727</v>
      </c>
      <c r="Q151">
        <v>14204.545454545454</v>
      </c>
      <c r="R151" s="12">
        <f t="shared" si="16"/>
        <v>0.5</v>
      </c>
      <c r="S151" s="13">
        <f t="shared" si="17"/>
        <v>-1</v>
      </c>
    </row>
    <row r="152" spans="11:19">
      <c r="K152" t="s">
        <v>98</v>
      </c>
      <c r="L152">
        <v>5354.48</v>
      </c>
      <c r="M152">
        <v>7218.86</v>
      </c>
      <c r="N152">
        <f t="shared" si="18"/>
        <v>-0.4310245506359266</v>
      </c>
      <c r="O152" t="s">
        <v>98</v>
      </c>
      <c r="P152">
        <v>937500</v>
      </c>
      <c r="Q152">
        <v>937500</v>
      </c>
      <c r="R152" s="12">
        <f t="shared" si="16"/>
        <v>1</v>
      </c>
      <c r="S152" s="13">
        <f t="shared" si="17"/>
        <v>0</v>
      </c>
    </row>
    <row r="153" spans="11:19">
      <c r="K153" t="s">
        <v>99</v>
      </c>
      <c r="L153">
        <v>537.91499999999996</v>
      </c>
      <c r="M153">
        <v>0</v>
      </c>
      <c r="N153" t="e">
        <f t="shared" si="18"/>
        <v>#DIV/0!</v>
      </c>
      <c r="O153" t="s">
        <v>99</v>
      </c>
      <c r="P153">
        <v>56818.181818181816</v>
      </c>
      <c r="Q153">
        <v>56818.181818181816</v>
      </c>
      <c r="R153" s="12">
        <f t="shared" si="16"/>
        <v>1</v>
      </c>
      <c r="S153" s="13">
        <f t="shared" si="17"/>
        <v>0</v>
      </c>
    </row>
    <row r="154" spans="11:19">
      <c r="K154" t="s">
        <v>100</v>
      </c>
      <c r="L154">
        <v>6514.52</v>
      </c>
      <c r="M154">
        <v>0</v>
      </c>
      <c r="N154" t="e">
        <f t="shared" si="18"/>
        <v>#DIV/0!</v>
      </c>
      <c r="O154" t="s">
        <v>100</v>
      </c>
      <c r="P154">
        <v>1818181.8181818181</v>
      </c>
      <c r="Q154">
        <v>1818181.8181818181</v>
      </c>
      <c r="R154" s="12">
        <f t="shared" si="16"/>
        <v>1</v>
      </c>
      <c r="S154" s="13">
        <f t="shared" si="17"/>
        <v>0</v>
      </c>
    </row>
    <row r="155" spans="11:19">
      <c r="K155" t="s">
        <v>34</v>
      </c>
      <c r="L155">
        <v>1.72207</v>
      </c>
      <c r="M155">
        <v>78.718199999999996</v>
      </c>
      <c r="N155">
        <f t="shared" si="18"/>
        <v>-5.5144815390510082</v>
      </c>
      <c r="O155" t="s">
        <v>34</v>
      </c>
      <c r="P155">
        <v>221.94602272727272</v>
      </c>
      <c r="Q155">
        <v>443.89204545454544</v>
      </c>
      <c r="R155" s="12">
        <f t="shared" si="16"/>
        <v>0.5</v>
      </c>
      <c r="S155" s="13">
        <f t="shared" si="17"/>
        <v>-1</v>
      </c>
    </row>
    <row r="156" spans="11:19">
      <c r="K156" t="s">
        <v>35</v>
      </c>
      <c r="L156">
        <v>45.983199999999997</v>
      </c>
      <c r="M156">
        <v>86.190299999999993</v>
      </c>
      <c r="N156">
        <f t="shared" si="18"/>
        <v>-0.90641864753491808</v>
      </c>
      <c r="O156" t="s">
        <v>35</v>
      </c>
      <c r="P156">
        <v>7102.272727272727</v>
      </c>
      <c r="Q156">
        <v>14204.545454545454</v>
      </c>
      <c r="R156" s="12">
        <f t="shared" si="16"/>
        <v>0.5</v>
      </c>
      <c r="S156" s="13">
        <f t="shared" si="17"/>
        <v>-1</v>
      </c>
    </row>
    <row r="157" spans="11:19">
      <c r="K157" t="s">
        <v>101</v>
      </c>
      <c r="L157">
        <v>699.65599999999995</v>
      </c>
      <c r="M157">
        <v>15582</v>
      </c>
      <c r="N157">
        <f t="shared" si="18"/>
        <v>-4.477090843394179</v>
      </c>
      <c r="O157" t="s">
        <v>101</v>
      </c>
      <c r="P157">
        <v>56818.181818181816</v>
      </c>
      <c r="Q157">
        <v>56818.181818181816</v>
      </c>
      <c r="R157" s="12">
        <f t="shared" si="16"/>
        <v>1</v>
      </c>
      <c r="S157" s="13">
        <f t="shared" si="17"/>
        <v>0</v>
      </c>
    </row>
    <row r="158" spans="11:19">
      <c r="K158" t="s">
        <v>102</v>
      </c>
      <c r="L158">
        <v>3642.37</v>
      </c>
      <c r="M158">
        <v>4877.1099999999997</v>
      </c>
      <c r="N158">
        <f t="shared" si="18"/>
        <v>-0.42114902986435054</v>
      </c>
      <c r="O158" t="s">
        <v>102</v>
      </c>
      <c r="P158">
        <v>1818181.8181818181</v>
      </c>
      <c r="Q158">
        <v>1818181.8181818181</v>
      </c>
      <c r="R158" s="12">
        <f t="shared" si="16"/>
        <v>1</v>
      </c>
      <c r="S158" s="13">
        <f t="shared" si="17"/>
        <v>0</v>
      </c>
    </row>
    <row r="159" spans="11:19">
      <c r="K159" t="s">
        <v>103</v>
      </c>
      <c r="L159">
        <v>0</v>
      </c>
      <c r="M159">
        <v>0</v>
      </c>
      <c r="N159" t="e">
        <f t="shared" si="18"/>
        <v>#DIV/0!</v>
      </c>
      <c r="O159" t="s">
        <v>103</v>
      </c>
      <c r="P159">
        <v>4000000</v>
      </c>
      <c r="Q159">
        <v>2000000</v>
      </c>
      <c r="R159" s="12">
        <f t="shared" si="16"/>
        <v>2</v>
      </c>
      <c r="S159" s="13">
        <f t="shared" si="17"/>
        <v>1</v>
      </c>
    </row>
    <row r="160" spans="11:19">
      <c r="K160" t="s">
        <v>104</v>
      </c>
      <c r="L160">
        <v>0</v>
      </c>
      <c r="M160">
        <v>0</v>
      </c>
      <c r="N160" t="e">
        <f t="shared" si="18"/>
        <v>#DIV/0!</v>
      </c>
      <c r="O160" t="s">
        <v>104</v>
      </c>
      <c r="P160">
        <v>8000000</v>
      </c>
      <c r="Q160">
        <v>4000000</v>
      </c>
      <c r="R160" s="12">
        <f t="shared" si="16"/>
        <v>2</v>
      </c>
      <c r="S160" s="13">
        <f t="shared" si="17"/>
        <v>1</v>
      </c>
    </row>
    <row r="161" spans="11:19">
      <c r="K161" t="s">
        <v>105</v>
      </c>
      <c r="L161">
        <v>0</v>
      </c>
      <c r="M161">
        <v>0</v>
      </c>
      <c r="N161" t="e">
        <f t="shared" si="18"/>
        <v>#DIV/0!</v>
      </c>
      <c r="O161" t="s">
        <v>105</v>
      </c>
      <c r="P161">
        <v>16000000</v>
      </c>
      <c r="Q161">
        <v>8000000</v>
      </c>
      <c r="R161" s="12">
        <f t="shared" si="16"/>
        <v>2</v>
      </c>
      <c r="S161" s="13">
        <f t="shared" si="17"/>
        <v>1</v>
      </c>
    </row>
    <row r="162" spans="11:19">
      <c r="K162" t="s">
        <v>106</v>
      </c>
      <c r="L162">
        <v>0</v>
      </c>
      <c r="M162">
        <v>0</v>
      </c>
      <c r="N162" t="e">
        <f t="shared" si="18"/>
        <v>#DIV/0!</v>
      </c>
      <c r="O162" t="s">
        <v>106</v>
      </c>
      <c r="P162">
        <v>32000000</v>
      </c>
      <c r="Q162">
        <v>16000000</v>
      </c>
      <c r="R162" s="12">
        <f t="shared" si="16"/>
        <v>2</v>
      </c>
      <c r="S162" s="13">
        <f t="shared" si="17"/>
        <v>1</v>
      </c>
    </row>
    <row r="163" spans="11:19">
      <c r="K163" t="s">
        <v>107</v>
      </c>
      <c r="L163">
        <v>0</v>
      </c>
      <c r="M163">
        <v>0</v>
      </c>
      <c r="N163" t="e">
        <f t="shared" si="18"/>
        <v>#DIV/0!</v>
      </c>
      <c r="O163" t="s">
        <v>107</v>
      </c>
      <c r="P163">
        <v>56818.181818181816</v>
      </c>
      <c r="Q163">
        <v>56818.181818181816</v>
      </c>
      <c r="R163" s="12">
        <f t="shared" si="16"/>
        <v>1</v>
      </c>
      <c r="S163" s="13">
        <f t="shared" si="17"/>
        <v>0</v>
      </c>
    </row>
    <row r="164" spans="11:19">
      <c r="K164" t="s">
        <v>108</v>
      </c>
      <c r="L164">
        <v>0</v>
      </c>
      <c r="M164">
        <v>0</v>
      </c>
      <c r="N164" t="e">
        <f t="shared" si="18"/>
        <v>#DIV/0!</v>
      </c>
      <c r="O164" t="s">
        <v>108</v>
      </c>
      <c r="P164">
        <v>1818181.8181818181</v>
      </c>
      <c r="Q164">
        <v>1818181.8181818181</v>
      </c>
      <c r="R164" s="12">
        <f t="shared" ref="R164:R167" si="19">P164/Q164</f>
        <v>1</v>
      </c>
      <c r="S164" s="13">
        <f t="shared" ref="S164:S167" si="20">LOG(R164, 2)</f>
        <v>0</v>
      </c>
    </row>
    <row r="165" spans="11:19">
      <c r="K165" t="s">
        <v>109</v>
      </c>
      <c r="L165">
        <v>0</v>
      </c>
      <c r="M165">
        <v>0</v>
      </c>
      <c r="N165" t="e">
        <f t="shared" si="18"/>
        <v>#DIV/0!</v>
      </c>
      <c r="O165" t="s">
        <v>109</v>
      </c>
      <c r="P165">
        <v>4285714.2857142854</v>
      </c>
      <c r="Q165">
        <v>2142857.1428571427</v>
      </c>
      <c r="R165" s="12">
        <f t="shared" si="19"/>
        <v>2</v>
      </c>
      <c r="S165" s="13">
        <f t="shared" si="20"/>
        <v>1</v>
      </c>
    </row>
    <row r="166" spans="11:19">
      <c r="K166" t="s">
        <v>110</v>
      </c>
      <c r="L166">
        <v>0</v>
      </c>
      <c r="M166">
        <v>0</v>
      </c>
      <c r="N166" t="e">
        <f t="shared" si="18"/>
        <v>#DIV/0!</v>
      </c>
      <c r="O166" t="s">
        <v>110</v>
      </c>
      <c r="P166">
        <v>8571428.5714285709</v>
      </c>
      <c r="Q166">
        <v>4285714.2857142854</v>
      </c>
      <c r="R166" s="12">
        <f t="shared" si="19"/>
        <v>2</v>
      </c>
      <c r="S166" s="13">
        <f t="shared" si="20"/>
        <v>1</v>
      </c>
    </row>
    <row r="167" spans="11:19">
      <c r="K167" t="s">
        <v>111</v>
      </c>
      <c r="L167">
        <v>0</v>
      </c>
      <c r="M167">
        <v>0</v>
      </c>
      <c r="N167" t="e">
        <f t="shared" si="18"/>
        <v>#DIV/0!</v>
      </c>
      <c r="O167" t="s">
        <v>111</v>
      </c>
      <c r="P167">
        <v>17142857.142857142</v>
      </c>
      <c r="Q167">
        <v>8571428.5714285709</v>
      </c>
      <c r="R167" s="12">
        <f t="shared" si="19"/>
        <v>2</v>
      </c>
      <c r="S167" s="13">
        <f t="shared" si="20"/>
        <v>1</v>
      </c>
    </row>
  </sheetData>
  <sortState ref="K4:K167">
    <sortCondition ref="K4:K167"/>
  </sortState>
  <mergeCells count="4">
    <mergeCell ref="B1:D1"/>
    <mergeCell ref="F1:I1"/>
    <mergeCell ref="L1:N1"/>
    <mergeCell ref="P1:S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7"/>
  <sheetViews>
    <sheetView workbookViewId="0">
      <pane xSplit="13" ySplit="3" topLeftCell="N4" activePane="bottomRight" state="frozen"/>
      <selection pane="topRight" activeCell="N1" sqref="N1"/>
      <selection pane="bottomLeft" activeCell="A3" sqref="A3"/>
      <selection pane="bottomRight" activeCell="O1" sqref="O1:T1"/>
    </sheetView>
  </sheetViews>
  <sheetFormatPr baseColWidth="10" defaultRowHeight="15" x14ac:dyDescent="0"/>
  <cols>
    <col min="1" max="5" width="11.5" customWidth="1"/>
    <col min="6" max="6" width="11.5" style="1" customWidth="1"/>
    <col min="7" max="10" width="11.5" style="1" hidden="1" customWidth="1"/>
    <col min="11" max="11" width="10.83203125" customWidth="1"/>
    <col min="12" max="12" width="16.1640625" bestFit="1" customWidth="1"/>
    <col min="13" max="13" width="16.5" style="13" bestFit="1" customWidth="1"/>
    <col min="14" max="14" width="10.83203125" customWidth="1"/>
    <col min="15" max="15" width="15.1640625" style="13" bestFit="1" customWidth="1"/>
    <col min="16" max="16" width="10.83203125" customWidth="1"/>
    <col min="17" max="17" width="15.6640625" style="13" customWidth="1"/>
    <col min="18" max="18" width="6.1640625" style="13" customWidth="1"/>
    <col min="19" max="19" width="12.6640625" style="13" bestFit="1" customWidth="1"/>
    <col min="20" max="20" width="17.1640625" style="13" bestFit="1" customWidth="1"/>
    <col min="21" max="22" width="10.83203125" customWidth="1"/>
    <col min="23" max="23" width="15.6640625" style="13" customWidth="1"/>
    <col min="24" max="25" width="6.1640625" style="13" customWidth="1"/>
    <col min="29" max="29" width="15.6640625" style="13" bestFit="1" customWidth="1"/>
    <col min="30" max="30" width="6.83203125" style="13" bestFit="1" customWidth="1"/>
    <col min="32" max="32" width="10.83203125" style="42"/>
    <col min="33" max="33" width="10.83203125" style="43"/>
    <col min="36" max="36" width="15.6640625" style="13" bestFit="1" customWidth="1"/>
    <col min="37" max="37" width="6.1640625" style="13" customWidth="1"/>
    <col min="38" max="38" width="10.83203125" customWidth="1"/>
    <col min="42" max="42" width="10.83203125" style="13"/>
    <col min="47" max="47" width="10.83203125" style="13"/>
  </cols>
  <sheetData>
    <row r="1" spans="1:48" ht="16" thickBot="1">
      <c r="L1" s="66" t="s">
        <v>338</v>
      </c>
      <c r="M1" s="67"/>
      <c r="N1" s="68"/>
      <c r="O1" s="69" t="s">
        <v>249</v>
      </c>
      <c r="P1" s="70"/>
      <c r="Q1" s="70"/>
      <c r="R1" s="70"/>
      <c r="S1" s="70"/>
      <c r="T1" s="70"/>
      <c r="U1" s="77" t="s">
        <v>253</v>
      </c>
      <c r="V1" s="78"/>
      <c r="W1" s="78"/>
      <c r="X1" s="78"/>
      <c r="Y1" s="78"/>
      <c r="Z1" s="79"/>
      <c r="AA1" s="71" t="s">
        <v>255</v>
      </c>
      <c r="AB1" s="72"/>
      <c r="AC1" s="72"/>
      <c r="AD1" s="72"/>
      <c r="AE1" s="72"/>
      <c r="AF1" s="73"/>
      <c r="AG1" s="74" t="s">
        <v>256</v>
      </c>
      <c r="AH1" s="75"/>
      <c r="AI1" s="75"/>
      <c r="AJ1" s="75"/>
      <c r="AK1" s="75"/>
      <c r="AL1" s="76"/>
    </row>
    <row r="2" spans="1:48" s="30" customFormat="1">
      <c r="A2" s="30" t="s">
        <v>246</v>
      </c>
      <c r="B2" s="30" t="s">
        <v>247</v>
      </c>
      <c r="F2" s="32"/>
      <c r="G2" s="32"/>
      <c r="H2" s="32"/>
      <c r="I2" s="32"/>
      <c r="J2" s="32"/>
      <c r="M2" s="46"/>
      <c r="N2" s="30" t="s">
        <v>248</v>
      </c>
      <c r="O2" s="33" t="s">
        <v>250</v>
      </c>
      <c r="P2" s="30" t="s">
        <v>251</v>
      </c>
      <c r="Q2" s="64" t="s">
        <v>252</v>
      </c>
      <c r="R2" s="65"/>
      <c r="S2" s="50" t="s">
        <v>505</v>
      </c>
      <c r="T2" s="50" t="s">
        <v>507</v>
      </c>
      <c r="U2" s="30" t="s">
        <v>254</v>
      </c>
      <c r="V2" s="30" t="s">
        <v>251</v>
      </c>
      <c r="W2" s="64" t="s">
        <v>252</v>
      </c>
      <c r="X2" s="65"/>
      <c r="Y2" s="32" t="s">
        <v>248</v>
      </c>
      <c r="Z2" s="31"/>
      <c r="AA2" s="30" t="s">
        <v>254</v>
      </c>
      <c r="AB2" s="30" t="s">
        <v>251</v>
      </c>
      <c r="AC2" s="64" t="s">
        <v>252</v>
      </c>
      <c r="AD2" s="65"/>
      <c r="AE2" s="32" t="s">
        <v>248</v>
      </c>
      <c r="AF2" s="31"/>
      <c r="AG2" s="30" t="s">
        <v>254</v>
      </c>
      <c r="AH2" s="30" t="s">
        <v>251</v>
      </c>
      <c r="AI2" s="64" t="s">
        <v>252</v>
      </c>
      <c r="AJ2" s="65"/>
      <c r="AK2" s="32" t="s">
        <v>248</v>
      </c>
      <c r="AL2" s="31"/>
      <c r="AM2" s="62" t="s">
        <v>258</v>
      </c>
      <c r="AN2" s="30" t="s">
        <v>254</v>
      </c>
      <c r="AO2" s="30" t="s">
        <v>251</v>
      </c>
      <c r="AP2" s="33"/>
      <c r="AQ2" s="30" t="s">
        <v>257</v>
      </c>
      <c r="AR2" s="62" t="s">
        <v>259</v>
      </c>
      <c r="AS2" s="30" t="s">
        <v>254</v>
      </c>
      <c r="AT2" s="30" t="s">
        <v>251</v>
      </c>
      <c r="AU2" s="33"/>
      <c r="AV2" s="30" t="s">
        <v>257</v>
      </c>
    </row>
    <row r="3" spans="1:48" s="34" customFormat="1" ht="16" thickBot="1">
      <c r="A3" s="30" t="s">
        <v>260</v>
      </c>
      <c r="B3" s="30" t="s">
        <v>260</v>
      </c>
      <c r="C3" s="30"/>
      <c r="D3" s="30" t="s">
        <v>272</v>
      </c>
      <c r="E3" s="30" t="s">
        <v>273</v>
      </c>
      <c r="F3" s="32" t="s">
        <v>274</v>
      </c>
      <c r="G3" s="32" t="s">
        <v>12</v>
      </c>
      <c r="H3" s="32" t="s">
        <v>275</v>
      </c>
      <c r="I3" s="32" t="s">
        <v>13</v>
      </c>
      <c r="J3" s="32" t="s">
        <v>276</v>
      </c>
      <c r="K3" s="30" t="s">
        <v>261</v>
      </c>
      <c r="L3" s="30" t="s">
        <v>262</v>
      </c>
      <c r="M3" s="33" t="s">
        <v>263</v>
      </c>
      <c r="N3" s="30" t="s">
        <v>264</v>
      </c>
      <c r="O3" s="33" t="s">
        <v>266</v>
      </c>
      <c r="P3" s="30" t="s">
        <v>267</v>
      </c>
      <c r="Q3" s="33" t="s">
        <v>268</v>
      </c>
      <c r="R3" s="33" t="s">
        <v>269</v>
      </c>
      <c r="S3" s="33" t="s">
        <v>506</v>
      </c>
      <c r="T3" s="33" t="s">
        <v>508</v>
      </c>
      <c r="U3" s="30" t="s">
        <v>266</v>
      </c>
      <c r="V3" s="30" t="s">
        <v>267</v>
      </c>
      <c r="W3" s="33" t="s">
        <v>268</v>
      </c>
      <c r="X3" s="33" t="s">
        <v>269</v>
      </c>
      <c r="Y3" s="32" t="s">
        <v>264</v>
      </c>
      <c r="Z3" s="31" t="s">
        <v>265</v>
      </c>
      <c r="AA3" s="30" t="s">
        <v>266</v>
      </c>
      <c r="AB3" s="30" t="s">
        <v>267</v>
      </c>
      <c r="AC3" s="33" t="s">
        <v>268</v>
      </c>
      <c r="AD3" s="33" t="s">
        <v>269</v>
      </c>
      <c r="AE3" s="32" t="s">
        <v>264</v>
      </c>
      <c r="AF3" s="31" t="s">
        <v>265</v>
      </c>
      <c r="AG3" s="30" t="s">
        <v>266</v>
      </c>
      <c r="AH3" s="30" t="s">
        <v>267</v>
      </c>
      <c r="AI3" s="33" t="s">
        <v>268</v>
      </c>
      <c r="AJ3" s="33" t="s">
        <v>269</v>
      </c>
      <c r="AK3" s="32" t="s">
        <v>264</v>
      </c>
      <c r="AL3" s="31" t="s">
        <v>265</v>
      </c>
      <c r="AM3" s="63"/>
      <c r="AN3" s="30" t="s">
        <v>266</v>
      </c>
      <c r="AO3" s="30" t="s">
        <v>267</v>
      </c>
      <c r="AP3" s="33" t="s">
        <v>270</v>
      </c>
      <c r="AQ3" s="30" t="s">
        <v>269</v>
      </c>
      <c r="AR3" s="63"/>
      <c r="AS3" s="30" t="s">
        <v>266</v>
      </c>
      <c r="AT3" s="30" t="s">
        <v>267</v>
      </c>
      <c r="AU3" s="33" t="s">
        <v>270</v>
      </c>
      <c r="AV3" s="30" t="s">
        <v>269</v>
      </c>
    </row>
    <row r="4" spans="1:48">
      <c r="A4" s="35">
        <v>1</v>
      </c>
      <c r="B4" s="36">
        <v>1</v>
      </c>
      <c r="C4" s="37" t="s">
        <v>345</v>
      </c>
      <c r="D4" s="37" t="s">
        <v>12</v>
      </c>
      <c r="E4" s="37" t="s">
        <v>277</v>
      </c>
      <c r="F4" s="39">
        <f>LEN(E4)</f>
        <v>703</v>
      </c>
      <c r="G4" s="39">
        <f>LEN(E4)-LEN(SUBSTITUTE(E4,"A",""))</f>
        <v>118</v>
      </c>
      <c r="H4" s="39">
        <f>LEN(E4)-LEN(SUBSTITUTE(E4,"T",""))</f>
        <v>121</v>
      </c>
      <c r="I4" s="39">
        <f>LEN(E4)-LEN(SUBSTITUTE(E4,"C",""))</f>
        <v>217</v>
      </c>
      <c r="J4" s="39">
        <f>LEN(E4)-LEN(SUBSTITUTE(E4,"G",""))</f>
        <v>247</v>
      </c>
      <c r="K4" s="36">
        <f>(G4*329.21)+(I4*305.18)+(J4*345.21)+(H4*306.17)+18.02</f>
        <v>227402.3</v>
      </c>
      <c r="L4" s="36">
        <v>145</v>
      </c>
      <c r="M4" s="38">
        <f t="shared" ref="M4:M67" si="0">L4/K4/0.000000001</f>
        <v>637636.47069532715</v>
      </c>
      <c r="N4" s="36"/>
      <c r="O4" s="38">
        <f t="shared" ref="O4:O67" si="1">M4/100</f>
        <v>6376.3647069532717</v>
      </c>
      <c r="P4" s="36" t="s">
        <v>338</v>
      </c>
      <c r="Q4" s="36">
        <f t="shared" ref="Q4:Q67" si="2">O4*200/M4</f>
        <v>2</v>
      </c>
      <c r="R4" s="38">
        <f t="shared" ref="R4:R67" si="3">200-Q4</f>
        <v>198</v>
      </c>
      <c r="S4" s="38"/>
      <c r="T4" s="38"/>
      <c r="U4" s="38">
        <v>75</v>
      </c>
      <c r="V4" s="36" t="s">
        <v>249</v>
      </c>
      <c r="W4" s="38">
        <f t="shared" ref="W4:W9" si="4">U4*200/O4</f>
        <v>2.3524375862068965</v>
      </c>
      <c r="X4" s="38">
        <f t="shared" ref="X4:X33" si="5">200-W4</f>
        <v>197.64756241379311</v>
      </c>
      <c r="Y4" s="38"/>
      <c r="Z4" s="36"/>
      <c r="AA4" s="36">
        <v>20</v>
      </c>
      <c r="AB4" s="36" t="s">
        <v>253</v>
      </c>
      <c r="AC4" s="38">
        <f t="shared" ref="AC4:AC19" si="6">AA4*50/U4</f>
        <v>13.333333333333334</v>
      </c>
      <c r="AD4" s="38">
        <f t="shared" ref="AD4:AD19" si="7">50-AC4</f>
        <v>36.666666666666664</v>
      </c>
      <c r="AE4" s="36"/>
      <c r="AF4" s="36"/>
      <c r="AG4" s="36">
        <v>5</v>
      </c>
      <c r="AH4" s="36" t="s">
        <v>255</v>
      </c>
      <c r="AI4" s="38">
        <f t="shared" ref="AI4:AI16" si="8">AG4*50/AA4</f>
        <v>12.5</v>
      </c>
      <c r="AJ4" s="38">
        <f t="shared" ref="AJ4:AJ16" si="9">50-AI4</f>
        <v>37.5</v>
      </c>
      <c r="AK4" s="38"/>
      <c r="AL4" s="36"/>
      <c r="AM4" s="36"/>
      <c r="AN4" s="36">
        <v>1.1920928955078125E-2</v>
      </c>
      <c r="AO4" s="47" t="s">
        <v>256</v>
      </c>
      <c r="AP4" s="38">
        <f t="shared" ref="AP4:AP15" si="10">AN4*250/AG4</f>
        <v>0.59604644775390625</v>
      </c>
      <c r="AQ4" s="38">
        <f>250-SUM(AP4:AP167)</f>
        <v>79.782419579742225</v>
      </c>
      <c r="AR4" s="36"/>
      <c r="AS4" s="36">
        <v>4.76837158203125E-2</v>
      </c>
      <c r="AT4" s="36" t="s">
        <v>255</v>
      </c>
      <c r="AU4" s="38">
        <f t="shared" ref="AU4:AU17" si="11">AS4*250/AA4</f>
        <v>0.59604644775390625</v>
      </c>
      <c r="AV4" s="38">
        <f>250-SUM(AU4:AU167)</f>
        <v>111.1472226538784</v>
      </c>
    </row>
    <row r="5" spans="1:48">
      <c r="A5" s="36">
        <v>2</v>
      </c>
      <c r="B5" s="36">
        <v>2</v>
      </c>
      <c r="C5" s="36" t="s">
        <v>346</v>
      </c>
      <c r="D5" s="36" t="s">
        <v>12</v>
      </c>
      <c r="E5" s="37" t="s">
        <v>278</v>
      </c>
      <c r="F5" s="39">
        <f t="shared" ref="F5:F68" si="12">LEN(E5)</f>
        <v>785</v>
      </c>
      <c r="G5" s="39">
        <f t="shared" ref="G5:G68" si="13">LEN(E5)-LEN(SUBSTITUTE(E5,"A",""))</f>
        <v>134</v>
      </c>
      <c r="H5" s="39">
        <f t="shared" ref="H5:H68" si="14">LEN(E5)-LEN(SUBSTITUTE(E5,"T",""))</f>
        <v>158</v>
      </c>
      <c r="I5" s="39">
        <f t="shared" ref="I5:I68" si="15">LEN(E5)-LEN(SUBSTITUTE(E5,"C",""))</f>
        <v>241</v>
      </c>
      <c r="J5" s="39">
        <f t="shared" ref="J5:J68" si="16">LEN(E5)-LEN(SUBSTITUTE(E5,"G",""))</f>
        <v>252</v>
      </c>
      <c r="K5" s="36">
        <f t="shared" ref="K5:K68" si="17">(G5*329.21)+(I5*305.18)+(J5*345.21)+(H5*306.17)+18.02</f>
        <v>253048.31999999998</v>
      </c>
      <c r="L5" s="36">
        <v>385.2</v>
      </c>
      <c r="M5" s="38">
        <f t="shared" si="0"/>
        <v>1522238.9146863334</v>
      </c>
      <c r="N5" s="36"/>
      <c r="O5" s="38">
        <f t="shared" si="1"/>
        <v>15222.389146863334</v>
      </c>
      <c r="P5" s="36" t="s">
        <v>338</v>
      </c>
      <c r="Q5" s="36">
        <f t="shared" si="2"/>
        <v>2</v>
      </c>
      <c r="R5" s="38">
        <f t="shared" si="3"/>
        <v>198</v>
      </c>
      <c r="S5" s="38"/>
      <c r="T5" s="38"/>
      <c r="U5" s="38">
        <v>160</v>
      </c>
      <c r="V5" s="36" t="s">
        <v>249</v>
      </c>
      <c r="W5" s="38">
        <f t="shared" si="4"/>
        <v>2.1021667289719628</v>
      </c>
      <c r="X5" s="38">
        <f t="shared" si="5"/>
        <v>197.89783327102805</v>
      </c>
      <c r="Y5" s="38"/>
      <c r="Z5" s="36"/>
      <c r="AA5" s="36">
        <v>10</v>
      </c>
      <c r="AB5" s="36" t="s">
        <v>253</v>
      </c>
      <c r="AC5" s="38">
        <f t="shared" si="6"/>
        <v>3.125</v>
      </c>
      <c r="AD5" s="38">
        <f t="shared" si="7"/>
        <v>46.875</v>
      </c>
      <c r="AE5" s="36"/>
      <c r="AF5" s="36"/>
      <c r="AG5" s="36">
        <v>3</v>
      </c>
      <c r="AH5" s="36" t="s">
        <v>255</v>
      </c>
      <c r="AI5" s="38">
        <f t="shared" si="8"/>
        <v>15</v>
      </c>
      <c r="AJ5" s="38">
        <f t="shared" si="9"/>
        <v>35</v>
      </c>
      <c r="AK5" s="38"/>
      <c r="AL5" s="36"/>
      <c r="AM5" s="36"/>
      <c r="AN5" s="36">
        <v>5.9604644775390625E-3</v>
      </c>
      <c r="AO5" s="47" t="s">
        <v>256</v>
      </c>
      <c r="AP5" s="38">
        <f t="shared" si="10"/>
        <v>0.49670537312825519</v>
      </c>
      <c r="AQ5" s="36" t="s">
        <v>271</v>
      </c>
      <c r="AR5" s="36"/>
      <c r="AS5" s="36">
        <v>2.384185791015625E-2</v>
      </c>
      <c r="AT5" s="36" t="s">
        <v>255</v>
      </c>
      <c r="AU5" s="38">
        <f t="shared" si="11"/>
        <v>0.59604644775390625</v>
      </c>
      <c r="AV5" s="36" t="s">
        <v>271</v>
      </c>
    </row>
    <row r="6" spans="1:48">
      <c r="A6" s="36">
        <v>3</v>
      </c>
      <c r="B6" s="36">
        <v>3</v>
      </c>
      <c r="C6" s="36" t="s">
        <v>347</v>
      </c>
      <c r="D6" s="36" t="s">
        <v>12</v>
      </c>
      <c r="E6" s="37" t="s">
        <v>279</v>
      </c>
      <c r="F6" s="39">
        <f t="shared" si="12"/>
        <v>1940</v>
      </c>
      <c r="G6" s="39">
        <f t="shared" si="13"/>
        <v>370</v>
      </c>
      <c r="H6" s="39">
        <f t="shared" si="14"/>
        <v>367</v>
      </c>
      <c r="I6" s="39">
        <f t="shared" si="15"/>
        <v>615</v>
      </c>
      <c r="J6" s="39">
        <f t="shared" si="16"/>
        <v>588</v>
      </c>
      <c r="K6" s="36">
        <f t="shared" si="17"/>
        <v>624859.29</v>
      </c>
      <c r="L6" s="36">
        <v>416.89</v>
      </c>
      <c r="M6" s="38">
        <f t="shared" si="0"/>
        <v>667174.20493180142</v>
      </c>
      <c r="N6" s="36"/>
      <c r="O6" s="38">
        <f t="shared" si="1"/>
        <v>6671.7420493180143</v>
      </c>
      <c r="P6" s="36" t="s">
        <v>338</v>
      </c>
      <c r="Q6" s="36">
        <f t="shared" si="2"/>
        <v>2</v>
      </c>
      <c r="R6" s="38">
        <f t="shared" si="3"/>
        <v>198</v>
      </c>
      <c r="S6" s="38"/>
      <c r="T6" s="38"/>
      <c r="U6" s="38">
        <v>75</v>
      </c>
      <c r="V6" s="36" t="s">
        <v>249</v>
      </c>
      <c r="W6" s="38">
        <f t="shared" si="4"/>
        <v>2.2482883614382696</v>
      </c>
      <c r="X6" s="38">
        <f t="shared" si="5"/>
        <v>197.75171163856174</v>
      </c>
      <c r="Y6" s="38"/>
      <c r="Z6" s="36"/>
      <c r="AA6" s="36">
        <v>20</v>
      </c>
      <c r="AB6" s="36" t="s">
        <v>253</v>
      </c>
      <c r="AC6" s="38">
        <f t="shared" si="6"/>
        <v>13.333333333333334</v>
      </c>
      <c r="AD6" s="38">
        <f t="shared" si="7"/>
        <v>36.666666666666664</v>
      </c>
      <c r="AE6" s="36"/>
      <c r="AF6" s="36"/>
      <c r="AG6" s="36">
        <v>5</v>
      </c>
      <c r="AH6" s="36" t="s">
        <v>255</v>
      </c>
      <c r="AI6" s="38">
        <f t="shared" si="8"/>
        <v>12.5</v>
      </c>
      <c r="AJ6" s="38">
        <f t="shared" si="9"/>
        <v>37.5</v>
      </c>
      <c r="AK6" s="38"/>
      <c r="AL6" s="36"/>
      <c r="AM6" s="36"/>
      <c r="AN6" s="36">
        <v>1.1920928955078125E-2</v>
      </c>
      <c r="AO6" s="47" t="s">
        <v>256</v>
      </c>
      <c r="AP6" s="38">
        <f t="shared" si="10"/>
        <v>0.59604644775390625</v>
      </c>
      <c r="AQ6" s="36"/>
      <c r="AR6" s="36"/>
      <c r="AS6" s="36">
        <v>4.76837158203125E-2</v>
      </c>
      <c r="AT6" s="36" t="s">
        <v>255</v>
      </c>
      <c r="AU6" s="38">
        <f t="shared" si="11"/>
        <v>0.59604644775390625</v>
      </c>
      <c r="AV6" s="36">
        <v>1</v>
      </c>
    </row>
    <row r="7" spans="1:48">
      <c r="A7" s="36">
        <v>4</v>
      </c>
      <c r="B7" s="36">
        <v>4</v>
      </c>
      <c r="C7" s="36" t="s">
        <v>348</v>
      </c>
      <c r="D7" s="36" t="s">
        <v>12</v>
      </c>
      <c r="E7" s="37" t="s">
        <v>280</v>
      </c>
      <c r="F7" s="39">
        <f t="shared" si="12"/>
        <v>698</v>
      </c>
      <c r="G7" s="39">
        <f t="shared" si="13"/>
        <v>178</v>
      </c>
      <c r="H7" s="39">
        <f t="shared" si="14"/>
        <v>133</v>
      </c>
      <c r="I7" s="39">
        <f t="shared" si="15"/>
        <v>189</v>
      </c>
      <c r="J7" s="39">
        <f t="shared" si="16"/>
        <v>198</v>
      </c>
      <c r="K7" s="36">
        <f t="shared" si="17"/>
        <v>225368.60999999996</v>
      </c>
      <c r="L7" s="36">
        <v>250.19</v>
      </c>
      <c r="M7" s="38">
        <f t="shared" si="0"/>
        <v>1110136.8553499978</v>
      </c>
      <c r="N7" s="36"/>
      <c r="O7" s="38">
        <f t="shared" si="1"/>
        <v>11101.368553499977</v>
      </c>
      <c r="P7" s="36" t="s">
        <v>338</v>
      </c>
      <c r="Q7" s="36">
        <f t="shared" si="2"/>
        <v>2</v>
      </c>
      <c r="R7" s="38">
        <f t="shared" si="3"/>
        <v>198</v>
      </c>
      <c r="S7" s="38"/>
      <c r="T7" s="38"/>
      <c r="U7" s="38">
        <v>150</v>
      </c>
      <c r="V7" s="36" t="s">
        <v>249</v>
      </c>
      <c r="W7" s="38">
        <f t="shared" si="4"/>
        <v>2.7023695191654338</v>
      </c>
      <c r="X7" s="38">
        <f t="shared" si="5"/>
        <v>197.29763048083456</v>
      </c>
      <c r="Y7" s="38"/>
      <c r="Z7" s="36"/>
      <c r="AA7" s="36">
        <v>10</v>
      </c>
      <c r="AB7" s="36" t="s">
        <v>253</v>
      </c>
      <c r="AC7" s="38">
        <f t="shared" si="6"/>
        <v>3.3333333333333335</v>
      </c>
      <c r="AD7" s="38">
        <f t="shared" si="7"/>
        <v>46.666666666666664</v>
      </c>
      <c r="AE7" s="36"/>
      <c r="AF7" s="36"/>
      <c r="AG7" s="36">
        <v>2</v>
      </c>
      <c r="AH7" s="36" t="s">
        <v>255</v>
      </c>
      <c r="AI7" s="38">
        <f t="shared" si="8"/>
        <v>10</v>
      </c>
      <c r="AJ7" s="38">
        <f t="shared" si="9"/>
        <v>40</v>
      </c>
      <c r="AK7" s="38"/>
      <c r="AL7" s="36"/>
      <c r="AM7" s="36"/>
      <c r="AN7" s="36">
        <v>5.9604644775390625E-3</v>
      </c>
      <c r="AO7" s="47" t="s">
        <v>256</v>
      </c>
      <c r="AP7" s="38">
        <f t="shared" si="10"/>
        <v>0.74505805969238281</v>
      </c>
      <c r="AQ7" s="36"/>
      <c r="AR7" s="36"/>
      <c r="AS7" s="36">
        <v>2.384185791015625E-2</v>
      </c>
      <c r="AT7" s="36" t="s">
        <v>255</v>
      </c>
      <c r="AU7" s="38">
        <f t="shared" si="11"/>
        <v>0.59604644775390625</v>
      </c>
      <c r="AV7" s="36"/>
    </row>
    <row r="8" spans="1:48">
      <c r="A8" s="36">
        <v>5</v>
      </c>
      <c r="B8" s="36">
        <v>5</v>
      </c>
      <c r="C8" s="36" t="s">
        <v>349</v>
      </c>
      <c r="D8" s="36" t="s">
        <v>12</v>
      </c>
      <c r="E8" s="37" t="s">
        <v>281</v>
      </c>
      <c r="F8" s="39">
        <f t="shared" si="12"/>
        <v>719</v>
      </c>
      <c r="G8" s="39">
        <f t="shared" si="13"/>
        <v>156</v>
      </c>
      <c r="H8" s="39">
        <f t="shared" si="14"/>
        <v>156</v>
      </c>
      <c r="I8" s="39">
        <f t="shared" si="15"/>
        <v>191</v>
      </c>
      <c r="J8" s="39">
        <f t="shared" si="16"/>
        <v>216</v>
      </c>
      <c r="K8" s="36">
        <f t="shared" si="17"/>
        <v>231992.04</v>
      </c>
      <c r="L8" s="36">
        <v>341.6</v>
      </c>
      <c r="M8" s="38">
        <f t="shared" si="0"/>
        <v>1472464.3138618032</v>
      </c>
      <c r="N8" s="36"/>
      <c r="O8" s="38">
        <f t="shared" si="1"/>
        <v>14724.643138618032</v>
      </c>
      <c r="P8" s="36" t="s">
        <v>338</v>
      </c>
      <c r="Q8" s="36">
        <f t="shared" si="2"/>
        <v>2</v>
      </c>
      <c r="R8" s="38">
        <f t="shared" si="3"/>
        <v>198</v>
      </c>
      <c r="S8" s="38"/>
      <c r="T8" s="38"/>
      <c r="U8" s="38">
        <v>150</v>
      </c>
      <c r="V8" s="36" t="s">
        <v>249</v>
      </c>
      <c r="W8" s="38">
        <f t="shared" si="4"/>
        <v>2.0374008196721309</v>
      </c>
      <c r="X8" s="38">
        <f t="shared" si="5"/>
        <v>197.96259918032786</v>
      </c>
      <c r="Y8" s="38"/>
      <c r="Z8" s="36"/>
      <c r="AA8" s="36">
        <v>40</v>
      </c>
      <c r="AB8" s="36" t="s">
        <v>253</v>
      </c>
      <c r="AC8" s="38">
        <f t="shared" si="6"/>
        <v>13.333333333333334</v>
      </c>
      <c r="AD8" s="38">
        <f t="shared" si="7"/>
        <v>36.666666666666664</v>
      </c>
      <c r="AE8" s="36"/>
      <c r="AF8" s="36"/>
      <c r="AG8" s="36">
        <v>10</v>
      </c>
      <c r="AH8" s="36" t="s">
        <v>255</v>
      </c>
      <c r="AI8" s="38">
        <f t="shared" si="8"/>
        <v>12.5</v>
      </c>
      <c r="AJ8" s="38">
        <f t="shared" si="9"/>
        <v>37.5</v>
      </c>
      <c r="AK8" s="38"/>
      <c r="AL8" s="36"/>
      <c r="AM8" s="36"/>
      <c r="AN8" s="36">
        <v>2.384185791015625E-2</v>
      </c>
      <c r="AO8" s="47" t="s">
        <v>256</v>
      </c>
      <c r="AP8" s="38">
        <f t="shared" si="10"/>
        <v>0.59604644775390625</v>
      </c>
      <c r="AQ8" s="36"/>
      <c r="AR8" s="36"/>
      <c r="AS8" s="36">
        <v>9.5367431640625E-2</v>
      </c>
      <c r="AT8" s="36" t="s">
        <v>255</v>
      </c>
      <c r="AU8" s="38">
        <f t="shared" si="11"/>
        <v>0.59604644775390625</v>
      </c>
      <c r="AV8" s="36"/>
    </row>
    <row r="9" spans="1:48">
      <c r="A9" s="36">
        <v>6</v>
      </c>
      <c r="B9" s="36">
        <v>6</v>
      </c>
      <c r="C9" s="36" t="s">
        <v>350</v>
      </c>
      <c r="D9" s="36" t="s">
        <v>12</v>
      </c>
      <c r="E9" s="37" t="s">
        <v>282</v>
      </c>
      <c r="F9" s="39">
        <f t="shared" si="12"/>
        <v>430</v>
      </c>
      <c r="G9" s="39">
        <f t="shared" si="13"/>
        <v>92</v>
      </c>
      <c r="H9" s="39">
        <f t="shared" si="14"/>
        <v>131</v>
      </c>
      <c r="I9" s="39">
        <f t="shared" si="15"/>
        <v>104</v>
      </c>
      <c r="J9" s="39">
        <f t="shared" si="16"/>
        <v>103</v>
      </c>
      <c r="K9" s="36">
        <f t="shared" si="17"/>
        <v>137708.96</v>
      </c>
      <c r="L9" s="36">
        <v>187.74</v>
      </c>
      <c r="M9" s="38">
        <f t="shared" si="0"/>
        <v>1363309.9836060051</v>
      </c>
      <c r="N9" s="36"/>
      <c r="O9" s="38">
        <f t="shared" si="1"/>
        <v>13633.099836060052</v>
      </c>
      <c r="P9" s="36" t="s">
        <v>338</v>
      </c>
      <c r="Q9" s="36">
        <f t="shared" si="2"/>
        <v>2</v>
      </c>
      <c r="R9" s="38">
        <f t="shared" si="3"/>
        <v>198</v>
      </c>
      <c r="S9" s="38"/>
      <c r="T9" s="38"/>
      <c r="U9" s="38">
        <v>150</v>
      </c>
      <c r="V9" s="36" t="s">
        <v>249</v>
      </c>
      <c r="W9" s="38">
        <f t="shared" si="4"/>
        <v>2.2005266858421217</v>
      </c>
      <c r="X9" s="38">
        <f t="shared" si="5"/>
        <v>197.79947331415786</v>
      </c>
      <c r="Y9" s="38"/>
      <c r="Z9" s="36"/>
      <c r="AA9" s="36">
        <v>20</v>
      </c>
      <c r="AB9" s="36" t="s">
        <v>253</v>
      </c>
      <c r="AC9" s="38">
        <f t="shared" si="6"/>
        <v>6.666666666666667</v>
      </c>
      <c r="AD9" s="38">
        <f t="shared" si="7"/>
        <v>43.333333333333336</v>
      </c>
      <c r="AE9" s="36"/>
      <c r="AF9" s="36"/>
      <c r="AG9" s="36">
        <v>5</v>
      </c>
      <c r="AH9" s="36" t="s">
        <v>255</v>
      </c>
      <c r="AI9" s="38">
        <f t="shared" si="8"/>
        <v>12.5</v>
      </c>
      <c r="AJ9" s="38">
        <f t="shared" si="9"/>
        <v>37.5</v>
      </c>
      <c r="AK9" s="38"/>
      <c r="AL9" s="36"/>
      <c r="AM9" s="36"/>
      <c r="AN9" s="36">
        <v>1.1920928955078125E-2</v>
      </c>
      <c r="AO9" s="47" t="s">
        <v>256</v>
      </c>
      <c r="AP9" s="38">
        <f t="shared" si="10"/>
        <v>0.59604644775390625</v>
      </c>
      <c r="AQ9" s="36"/>
      <c r="AR9" s="36"/>
      <c r="AS9" s="36">
        <v>4.76837158203125E-2</v>
      </c>
      <c r="AT9" s="36" t="s">
        <v>255</v>
      </c>
      <c r="AU9" s="38">
        <f t="shared" si="11"/>
        <v>0.59604644775390625</v>
      </c>
      <c r="AV9" s="36"/>
    </row>
    <row r="10" spans="1:48">
      <c r="A10" s="36">
        <v>7</v>
      </c>
      <c r="B10" s="36">
        <v>7</v>
      </c>
      <c r="C10" s="36" t="s">
        <v>351</v>
      </c>
      <c r="D10" s="36" t="s">
        <v>12</v>
      </c>
      <c r="E10" s="37" t="s">
        <v>283</v>
      </c>
      <c r="F10" s="39">
        <f t="shared" si="12"/>
        <v>2361</v>
      </c>
      <c r="G10" s="39">
        <f t="shared" si="13"/>
        <v>766</v>
      </c>
      <c r="H10" s="39">
        <f t="shared" si="14"/>
        <v>621</v>
      </c>
      <c r="I10" s="39">
        <f t="shared" si="15"/>
        <v>452</v>
      </c>
      <c r="J10" s="39">
        <f t="shared" si="16"/>
        <v>522</v>
      </c>
      <c r="K10" s="36">
        <f t="shared" si="17"/>
        <v>760465.42999999993</v>
      </c>
      <c r="L10" s="36">
        <v>441.1</v>
      </c>
      <c r="M10" s="38">
        <f t="shared" si="0"/>
        <v>580039.51606320881</v>
      </c>
      <c r="N10" s="36"/>
      <c r="O10" s="38">
        <f t="shared" si="1"/>
        <v>5800.3951606320879</v>
      </c>
      <c r="P10" s="36" t="s">
        <v>338</v>
      </c>
      <c r="Q10" s="36">
        <f t="shared" si="2"/>
        <v>2</v>
      </c>
      <c r="R10" s="38">
        <f t="shared" si="3"/>
        <v>198</v>
      </c>
      <c r="S10" s="38"/>
      <c r="T10" s="38"/>
      <c r="U10" s="38">
        <v>150</v>
      </c>
      <c r="V10" s="36" t="s">
        <v>249</v>
      </c>
      <c r="W10" s="38">
        <f>U10*100/O10</f>
        <v>2.5860307073226028</v>
      </c>
      <c r="X10" s="38">
        <f>100-W10</f>
        <v>97.413969292677393</v>
      </c>
      <c r="Y10" s="38"/>
      <c r="Z10" s="36"/>
      <c r="AA10" s="36">
        <v>40</v>
      </c>
      <c r="AB10" s="36" t="s">
        <v>253</v>
      </c>
      <c r="AC10" s="38">
        <f t="shared" si="6"/>
        <v>13.333333333333334</v>
      </c>
      <c r="AD10" s="38">
        <f t="shared" si="7"/>
        <v>36.666666666666664</v>
      </c>
      <c r="AE10" s="36"/>
      <c r="AF10" s="40"/>
      <c r="AG10" s="36">
        <v>10</v>
      </c>
      <c r="AH10" s="36" t="s">
        <v>255</v>
      </c>
      <c r="AI10" s="38">
        <f t="shared" si="8"/>
        <v>12.5</v>
      </c>
      <c r="AJ10" s="38">
        <f t="shared" si="9"/>
        <v>37.5</v>
      </c>
      <c r="AK10" s="38"/>
      <c r="AL10" s="36"/>
      <c r="AM10" s="36"/>
      <c r="AN10" s="36">
        <v>2.384185791015625E-2</v>
      </c>
      <c r="AO10" s="47" t="s">
        <v>256</v>
      </c>
      <c r="AP10" s="38">
        <f t="shared" si="10"/>
        <v>0.59604644775390625</v>
      </c>
      <c r="AQ10" s="36"/>
      <c r="AR10" s="36"/>
      <c r="AS10" s="36">
        <v>9.5367431640625E-2</v>
      </c>
      <c r="AT10" s="36" t="s">
        <v>255</v>
      </c>
      <c r="AU10" s="38">
        <f t="shared" si="11"/>
        <v>0.59604644775390625</v>
      </c>
      <c r="AV10" s="36"/>
    </row>
    <row r="11" spans="1:48">
      <c r="A11" s="36">
        <v>8</v>
      </c>
      <c r="B11" s="36">
        <v>8</v>
      </c>
      <c r="C11" s="36" t="s">
        <v>352</v>
      </c>
      <c r="D11" s="36" t="s">
        <v>12</v>
      </c>
      <c r="E11" s="37" t="s">
        <v>284</v>
      </c>
      <c r="F11" s="39">
        <f t="shared" si="12"/>
        <v>1022</v>
      </c>
      <c r="G11" s="39">
        <f t="shared" si="13"/>
        <v>295</v>
      </c>
      <c r="H11" s="39">
        <f t="shared" si="14"/>
        <v>269</v>
      </c>
      <c r="I11" s="39">
        <f t="shared" si="15"/>
        <v>225</v>
      </c>
      <c r="J11" s="39">
        <f t="shared" si="16"/>
        <v>233</v>
      </c>
      <c r="K11" s="36">
        <f t="shared" si="17"/>
        <v>328594.13</v>
      </c>
      <c r="L11" s="36">
        <v>316.01</v>
      </c>
      <c r="M11" s="38">
        <f t="shared" si="0"/>
        <v>961703.11989444238</v>
      </c>
      <c r="N11" s="36"/>
      <c r="O11" s="38">
        <f t="shared" si="1"/>
        <v>9617.0311989444235</v>
      </c>
      <c r="P11" s="36" t="s">
        <v>338</v>
      </c>
      <c r="Q11" s="36">
        <f t="shared" si="2"/>
        <v>2</v>
      </c>
      <c r="R11" s="38">
        <f t="shared" si="3"/>
        <v>198</v>
      </c>
      <c r="S11" s="38"/>
      <c r="T11" s="38"/>
      <c r="U11" s="38">
        <v>100</v>
      </c>
      <c r="V11" s="36" t="s">
        <v>249</v>
      </c>
      <c r="W11" s="38">
        <f t="shared" ref="W11:W19" si="18">U11*200/O11</f>
        <v>2.0796438720293664</v>
      </c>
      <c r="X11" s="38">
        <f t="shared" si="5"/>
        <v>197.92035612797062</v>
      </c>
      <c r="Y11" s="38"/>
      <c r="Z11" s="36"/>
      <c r="AA11" s="36">
        <v>20</v>
      </c>
      <c r="AB11" s="36" t="s">
        <v>253</v>
      </c>
      <c r="AC11" s="38">
        <f t="shared" si="6"/>
        <v>10</v>
      </c>
      <c r="AD11" s="38">
        <f t="shared" si="7"/>
        <v>40</v>
      </c>
      <c r="AE11" s="36"/>
      <c r="AF11" s="36"/>
      <c r="AG11" s="36">
        <v>5</v>
      </c>
      <c r="AH11" s="36" t="s">
        <v>255</v>
      </c>
      <c r="AI11" s="38">
        <f t="shared" si="8"/>
        <v>12.5</v>
      </c>
      <c r="AJ11" s="38">
        <f t="shared" si="9"/>
        <v>37.5</v>
      </c>
      <c r="AK11" s="38"/>
      <c r="AL11" s="36"/>
      <c r="AM11" s="36"/>
      <c r="AN11" s="36">
        <v>1.1920928955078125E-2</v>
      </c>
      <c r="AO11" s="47" t="s">
        <v>256</v>
      </c>
      <c r="AP11" s="38">
        <f t="shared" si="10"/>
        <v>0.59604644775390625</v>
      </c>
      <c r="AQ11" s="36"/>
      <c r="AR11" s="36"/>
      <c r="AS11" s="36">
        <v>4.76837158203125E-2</v>
      </c>
      <c r="AT11" s="36" t="s">
        <v>255</v>
      </c>
      <c r="AU11" s="38">
        <f t="shared" si="11"/>
        <v>0.59604644775390625</v>
      </c>
      <c r="AV11" s="36"/>
    </row>
    <row r="12" spans="1:48">
      <c r="A12" s="36">
        <v>9</v>
      </c>
      <c r="B12" s="36">
        <v>9</v>
      </c>
      <c r="C12" s="36" t="s">
        <v>353</v>
      </c>
      <c r="D12" s="36" t="s">
        <v>12</v>
      </c>
      <c r="E12" s="37" t="s">
        <v>285</v>
      </c>
      <c r="F12" s="39">
        <f t="shared" si="12"/>
        <v>975</v>
      </c>
      <c r="G12" s="39">
        <f t="shared" si="13"/>
        <v>297</v>
      </c>
      <c r="H12" s="39">
        <f t="shared" si="14"/>
        <v>256</v>
      </c>
      <c r="I12" s="39">
        <f t="shared" si="15"/>
        <v>200</v>
      </c>
      <c r="J12" s="39">
        <f t="shared" si="16"/>
        <v>222</v>
      </c>
      <c r="K12" s="36">
        <f t="shared" si="17"/>
        <v>313845.53000000003</v>
      </c>
      <c r="L12" s="36">
        <v>354.53</v>
      </c>
      <c r="M12" s="38">
        <f t="shared" si="0"/>
        <v>1129632.1473815476</v>
      </c>
      <c r="N12" s="36"/>
      <c r="O12" s="38">
        <f t="shared" si="1"/>
        <v>11296.321473815477</v>
      </c>
      <c r="P12" s="36" t="s">
        <v>338</v>
      </c>
      <c r="Q12" s="36">
        <f t="shared" si="2"/>
        <v>2</v>
      </c>
      <c r="R12" s="38">
        <f t="shared" si="3"/>
        <v>198</v>
      </c>
      <c r="S12" s="38"/>
      <c r="T12" s="38"/>
      <c r="U12" s="38">
        <v>150</v>
      </c>
      <c r="V12" s="36" t="s">
        <v>249</v>
      </c>
      <c r="W12" s="38">
        <f t="shared" si="18"/>
        <v>2.6557317857445071</v>
      </c>
      <c r="X12" s="38">
        <f t="shared" si="5"/>
        <v>197.34426821425549</v>
      </c>
      <c r="Y12" s="38"/>
      <c r="Z12" s="36"/>
      <c r="AA12" s="36">
        <v>40</v>
      </c>
      <c r="AB12" s="36" t="s">
        <v>253</v>
      </c>
      <c r="AC12" s="38">
        <f t="shared" si="6"/>
        <v>13.333333333333334</v>
      </c>
      <c r="AD12" s="38">
        <f t="shared" si="7"/>
        <v>36.666666666666664</v>
      </c>
      <c r="AE12" s="36"/>
      <c r="AF12" s="36"/>
      <c r="AG12" s="36">
        <v>10</v>
      </c>
      <c r="AH12" s="36" t="s">
        <v>255</v>
      </c>
      <c r="AI12" s="38">
        <f t="shared" si="8"/>
        <v>12.5</v>
      </c>
      <c r="AJ12" s="38">
        <f t="shared" si="9"/>
        <v>37.5</v>
      </c>
      <c r="AK12" s="38"/>
      <c r="AL12" s="36"/>
      <c r="AM12" s="36"/>
      <c r="AN12" s="36">
        <v>2.384185791015625E-2</v>
      </c>
      <c r="AO12" s="47" t="s">
        <v>256</v>
      </c>
      <c r="AP12" s="38">
        <f t="shared" si="10"/>
        <v>0.59604644775390625</v>
      </c>
      <c r="AQ12" s="36"/>
      <c r="AR12" s="36"/>
      <c r="AS12" s="36">
        <v>9.5367431640625E-2</v>
      </c>
      <c r="AT12" s="36" t="s">
        <v>255</v>
      </c>
      <c r="AU12" s="38">
        <f t="shared" si="11"/>
        <v>0.59604644775390625</v>
      </c>
      <c r="AV12" s="36"/>
    </row>
    <row r="13" spans="1:48">
      <c r="A13" s="36">
        <v>10</v>
      </c>
      <c r="B13" s="36">
        <v>10</v>
      </c>
      <c r="C13" s="36" t="s">
        <v>354</v>
      </c>
      <c r="D13" s="36" t="s">
        <v>12</v>
      </c>
      <c r="E13" s="37" t="s">
        <v>286</v>
      </c>
      <c r="F13" s="39">
        <f t="shared" si="12"/>
        <v>604</v>
      </c>
      <c r="G13" s="39">
        <f t="shared" si="13"/>
        <v>177</v>
      </c>
      <c r="H13" s="39">
        <f t="shared" si="14"/>
        <v>156</v>
      </c>
      <c r="I13" s="39">
        <f t="shared" si="15"/>
        <v>137</v>
      </c>
      <c r="J13" s="39">
        <f t="shared" si="16"/>
        <v>134</v>
      </c>
      <c r="K13" s="36">
        <f t="shared" si="17"/>
        <v>194118.50999999998</v>
      </c>
      <c r="L13" s="36">
        <v>293.73</v>
      </c>
      <c r="M13" s="38">
        <f t="shared" si="0"/>
        <v>1513147.8188246964</v>
      </c>
      <c r="N13" s="36"/>
      <c r="O13" s="38">
        <f t="shared" si="1"/>
        <v>15131.478188246963</v>
      </c>
      <c r="P13" s="36" t="s">
        <v>338</v>
      </c>
      <c r="Q13" s="36">
        <f t="shared" si="2"/>
        <v>2</v>
      </c>
      <c r="R13" s="38">
        <f t="shared" si="3"/>
        <v>198</v>
      </c>
      <c r="S13" s="38"/>
      <c r="T13" s="38"/>
      <c r="U13" s="38">
        <v>150</v>
      </c>
      <c r="V13" s="36" t="s">
        <v>249</v>
      </c>
      <c r="W13" s="38">
        <f t="shared" si="18"/>
        <v>1.9826218976611174</v>
      </c>
      <c r="X13" s="38">
        <f t="shared" si="5"/>
        <v>198.01737810233888</v>
      </c>
      <c r="Y13" s="38"/>
      <c r="Z13" s="36"/>
      <c r="AA13" s="36">
        <v>20</v>
      </c>
      <c r="AB13" s="36" t="s">
        <v>253</v>
      </c>
      <c r="AC13" s="38">
        <f t="shared" si="6"/>
        <v>6.666666666666667</v>
      </c>
      <c r="AD13" s="38">
        <f t="shared" si="7"/>
        <v>43.333333333333336</v>
      </c>
      <c r="AE13" s="36"/>
      <c r="AF13" s="36"/>
      <c r="AG13" s="36">
        <v>5</v>
      </c>
      <c r="AH13" s="36" t="s">
        <v>255</v>
      </c>
      <c r="AI13" s="38">
        <f t="shared" si="8"/>
        <v>12.5</v>
      </c>
      <c r="AJ13" s="38">
        <f t="shared" si="9"/>
        <v>37.5</v>
      </c>
      <c r="AK13" s="38"/>
      <c r="AL13" s="36"/>
      <c r="AM13" s="36"/>
      <c r="AN13" s="36">
        <v>1.1920928955078125E-2</v>
      </c>
      <c r="AO13" s="47" t="s">
        <v>256</v>
      </c>
      <c r="AP13" s="38">
        <f t="shared" si="10"/>
        <v>0.59604644775390625</v>
      </c>
      <c r="AQ13" s="36"/>
      <c r="AR13" s="36"/>
      <c r="AS13" s="36">
        <v>4.76837158203125E-2</v>
      </c>
      <c r="AT13" s="36" t="s">
        <v>255</v>
      </c>
      <c r="AU13" s="38">
        <f t="shared" si="11"/>
        <v>0.59604644775390625</v>
      </c>
      <c r="AV13" s="36"/>
    </row>
    <row r="14" spans="1:48">
      <c r="A14" s="36">
        <v>11</v>
      </c>
      <c r="B14" s="36">
        <v>11</v>
      </c>
      <c r="C14" s="36" t="s">
        <v>355</v>
      </c>
      <c r="D14" s="36" t="s">
        <v>12</v>
      </c>
      <c r="E14" s="37" t="s">
        <v>287</v>
      </c>
      <c r="F14" s="39">
        <f t="shared" si="12"/>
        <v>1118</v>
      </c>
      <c r="G14" s="39">
        <f t="shared" si="13"/>
        <v>246</v>
      </c>
      <c r="H14" s="39">
        <f t="shared" si="14"/>
        <v>207</v>
      </c>
      <c r="I14" s="39">
        <f t="shared" si="15"/>
        <v>360</v>
      </c>
      <c r="J14" s="39">
        <f t="shared" si="16"/>
        <v>305</v>
      </c>
      <c r="K14" s="36">
        <f t="shared" si="17"/>
        <v>359534.72000000003</v>
      </c>
      <c r="L14" s="36">
        <v>349.97</v>
      </c>
      <c r="M14" s="38">
        <f t="shared" si="0"/>
        <v>973396.95036963327</v>
      </c>
      <c r="N14" s="36"/>
      <c r="O14" s="38">
        <f t="shared" si="1"/>
        <v>9733.969503696333</v>
      </c>
      <c r="P14" s="36" t="s">
        <v>338</v>
      </c>
      <c r="Q14" s="36">
        <f t="shared" si="2"/>
        <v>2</v>
      </c>
      <c r="R14" s="38">
        <f t="shared" si="3"/>
        <v>198</v>
      </c>
      <c r="S14" s="38"/>
      <c r="T14" s="38"/>
      <c r="U14" s="38">
        <v>100</v>
      </c>
      <c r="V14" s="36" t="s">
        <v>249</v>
      </c>
      <c r="W14" s="38">
        <f t="shared" si="18"/>
        <v>2.0546602280195443</v>
      </c>
      <c r="X14" s="38">
        <f t="shared" si="5"/>
        <v>197.94533977198046</v>
      </c>
      <c r="Y14" s="38"/>
      <c r="Z14" s="36"/>
      <c r="AA14" s="36">
        <v>20</v>
      </c>
      <c r="AB14" s="36" t="s">
        <v>253</v>
      </c>
      <c r="AC14" s="38">
        <f t="shared" si="6"/>
        <v>10</v>
      </c>
      <c r="AD14" s="38">
        <f t="shared" si="7"/>
        <v>40</v>
      </c>
      <c r="AE14" s="36"/>
      <c r="AF14" s="36"/>
      <c r="AG14" s="36"/>
      <c r="AH14" s="36"/>
      <c r="AI14" s="38"/>
      <c r="AJ14" s="38"/>
      <c r="AK14" s="38"/>
      <c r="AL14" s="36"/>
      <c r="AM14" s="36"/>
      <c r="AN14" s="36">
        <v>4.76837158203125E-2</v>
      </c>
      <c r="AO14" s="36" t="s">
        <v>255</v>
      </c>
      <c r="AP14" s="38">
        <f>AN14*250/AA14</f>
        <v>0.59604644775390625</v>
      </c>
      <c r="AQ14" s="36"/>
      <c r="AR14" s="36"/>
      <c r="AS14" s="36">
        <v>0.19073486328125</v>
      </c>
      <c r="AT14" s="36" t="s">
        <v>253</v>
      </c>
      <c r="AU14" s="38">
        <f>AS14*250/U14</f>
        <v>0.476837158203125</v>
      </c>
      <c r="AV14" s="36"/>
    </row>
    <row r="15" spans="1:48">
      <c r="A15" s="36">
        <v>12</v>
      </c>
      <c r="B15" s="36">
        <v>12</v>
      </c>
      <c r="C15" s="36" t="s">
        <v>356</v>
      </c>
      <c r="D15" s="36" t="s">
        <v>12</v>
      </c>
      <c r="E15" s="37" t="s">
        <v>288</v>
      </c>
      <c r="F15" s="39">
        <f t="shared" si="12"/>
        <v>1504</v>
      </c>
      <c r="G15" s="39">
        <f t="shared" si="13"/>
        <v>307</v>
      </c>
      <c r="H15" s="39">
        <f t="shared" si="14"/>
        <v>268</v>
      </c>
      <c r="I15" s="39">
        <f t="shared" si="15"/>
        <v>506</v>
      </c>
      <c r="J15" s="39">
        <f t="shared" si="16"/>
        <v>423</v>
      </c>
      <c r="K15" s="36">
        <f t="shared" si="17"/>
        <v>483583.96</v>
      </c>
      <c r="L15" s="36">
        <v>397.03</v>
      </c>
      <c r="M15" s="38">
        <f t="shared" si="0"/>
        <v>821015.65155304142</v>
      </c>
      <c r="N15" s="36"/>
      <c r="O15" s="38">
        <f t="shared" si="1"/>
        <v>8210.1565155304143</v>
      </c>
      <c r="P15" s="36" t="s">
        <v>338</v>
      </c>
      <c r="Q15" s="36">
        <f t="shared" si="2"/>
        <v>2</v>
      </c>
      <c r="R15" s="38">
        <f t="shared" si="3"/>
        <v>198</v>
      </c>
      <c r="S15" s="38"/>
      <c r="T15" s="38"/>
      <c r="U15" s="38">
        <v>100</v>
      </c>
      <c r="V15" s="36" t="s">
        <v>249</v>
      </c>
      <c r="W15" s="38">
        <f t="shared" si="18"/>
        <v>2.4360071531118561</v>
      </c>
      <c r="X15" s="38">
        <f t="shared" si="5"/>
        <v>197.56399284688814</v>
      </c>
      <c r="Y15" s="38"/>
      <c r="Z15" s="36"/>
      <c r="AA15" s="36">
        <v>40</v>
      </c>
      <c r="AB15" s="36" t="s">
        <v>253</v>
      </c>
      <c r="AC15" s="38">
        <f t="shared" si="6"/>
        <v>20</v>
      </c>
      <c r="AD15" s="38">
        <f t="shared" si="7"/>
        <v>30</v>
      </c>
      <c r="AE15" s="36"/>
      <c r="AF15" s="36"/>
      <c r="AG15" s="36">
        <v>10</v>
      </c>
      <c r="AH15" s="36" t="s">
        <v>255</v>
      </c>
      <c r="AI15" s="38">
        <f t="shared" si="8"/>
        <v>12.5</v>
      </c>
      <c r="AJ15" s="38">
        <f t="shared" si="9"/>
        <v>37.5</v>
      </c>
      <c r="AK15" s="38"/>
      <c r="AL15" s="36"/>
      <c r="AM15" s="36"/>
      <c r="AN15" s="36">
        <v>2.384185791015625E-2</v>
      </c>
      <c r="AO15" s="47" t="s">
        <v>256</v>
      </c>
      <c r="AP15" s="38">
        <f t="shared" si="10"/>
        <v>0.59604644775390625</v>
      </c>
      <c r="AQ15" s="36"/>
      <c r="AR15" s="36"/>
      <c r="AS15" s="36">
        <v>9.5367431640625E-2</v>
      </c>
      <c r="AT15" s="36" t="s">
        <v>255</v>
      </c>
      <c r="AU15" s="38">
        <f t="shared" si="11"/>
        <v>0.59604644775390625</v>
      </c>
      <c r="AV15" s="36"/>
    </row>
    <row r="16" spans="1:48">
      <c r="A16" s="36">
        <v>13</v>
      </c>
      <c r="B16" s="36">
        <v>13</v>
      </c>
      <c r="C16" s="36" t="s">
        <v>357</v>
      </c>
      <c r="D16" s="36" t="s">
        <v>12</v>
      </c>
      <c r="E16" s="37" t="s">
        <v>289</v>
      </c>
      <c r="F16" s="39">
        <f t="shared" si="12"/>
        <v>955</v>
      </c>
      <c r="G16" s="39">
        <f t="shared" si="13"/>
        <v>158</v>
      </c>
      <c r="H16" s="39">
        <f t="shared" si="14"/>
        <v>155</v>
      </c>
      <c r="I16" s="39">
        <f t="shared" si="15"/>
        <v>383</v>
      </c>
      <c r="J16" s="39">
        <f t="shared" si="16"/>
        <v>259</v>
      </c>
      <c r="K16" s="36">
        <f t="shared" si="17"/>
        <v>305782.88</v>
      </c>
      <c r="L16" s="36">
        <v>342.74</v>
      </c>
      <c r="M16" s="38">
        <f t="shared" si="0"/>
        <v>1120860.6577320483</v>
      </c>
      <c r="N16" s="36"/>
      <c r="O16" s="38">
        <f t="shared" si="1"/>
        <v>11208.606577320483</v>
      </c>
      <c r="P16" s="36" t="s">
        <v>338</v>
      </c>
      <c r="Q16" s="36">
        <f t="shared" si="2"/>
        <v>2</v>
      </c>
      <c r="R16" s="38">
        <f t="shared" si="3"/>
        <v>198</v>
      </c>
      <c r="S16" s="38"/>
      <c r="T16" s="38"/>
      <c r="U16" s="38">
        <v>150</v>
      </c>
      <c r="V16" s="36" t="s">
        <v>249</v>
      </c>
      <c r="W16" s="38">
        <f t="shared" si="18"/>
        <v>2.6765146758475815</v>
      </c>
      <c r="X16" s="38">
        <f t="shared" si="5"/>
        <v>197.32348532415241</v>
      </c>
      <c r="Y16" s="38"/>
      <c r="Z16" s="36"/>
      <c r="AA16" s="36">
        <v>80</v>
      </c>
      <c r="AB16" s="36" t="s">
        <v>253</v>
      </c>
      <c r="AC16" s="38">
        <f t="shared" si="6"/>
        <v>26.666666666666668</v>
      </c>
      <c r="AD16" s="38">
        <f t="shared" si="7"/>
        <v>23.333333333333332</v>
      </c>
      <c r="AE16" s="36"/>
      <c r="AF16" s="36"/>
      <c r="AG16" s="36">
        <v>20</v>
      </c>
      <c r="AH16" s="36" t="s">
        <v>255</v>
      </c>
      <c r="AI16" s="38">
        <f t="shared" si="8"/>
        <v>12.5</v>
      </c>
      <c r="AJ16" s="38">
        <f t="shared" si="9"/>
        <v>37.5</v>
      </c>
      <c r="AK16" s="38"/>
      <c r="AL16" s="36"/>
      <c r="AM16" s="36"/>
      <c r="AN16" s="36">
        <v>4.76837158203125E-2</v>
      </c>
      <c r="AO16" s="47" t="s">
        <v>256</v>
      </c>
      <c r="AP16" s="38">
        <f>AN16*250/AG16</f>
        <v>0.59604644775390625</v>
      </c>
      <c r="AQ16" s="36"/>
      <c r="AR16" s="36"/>
      <c r="AS16" s="36">
        <v>0.19073486328125</v>
      </c>
      <c r="AT16" s="36" t="s">
        <v>255</v>
      </c>
      <c r="AU16" s="38">
        <f t="shared" si="11"/>
        <v>0.59604644775390625</v>
      </c>
      <c r="AV16" s="36"/>
    </row>
    <row r="17" spans="1:48">
      <c r="A17" s="36">
        <v>14</v>
      </c>
      <c r="B17" s="36">
        <v>14</v>
      </c>
      <c r="C17" s="36" t="s">
        <v>358</v>
      </c>
      <c r="D17" s="36" t="s">
        <v>12</v>
      </c>
      <c r="E17" s="37" t="s">
        <v>290</v>
      </c>
      <c r="F17" s="39">
        <f t="shared" si="12"/>
        <v>627</v>
      </c>
      <c r="G17" s="39">
        <f t="shared" si="13"/>
        <v>94</v>
      </c>
      <c r="H17" s="39">
        <f t="shared" si="14"/>
        <v>101</v>
      </c>
      <c r="I17" s="39">
        <f t="shared" si="15"/>
        <v>259</v>
      </c>
      <c r="J17" s="39">
        <f t="shared" si="16"/>
        <v>173</v>
      </c>
      <c r="K17" s="36">
        <f t="shared" si="17"/>
        <v>200649.87999999998</v>
      </c>
      <c r="L17" s="36">
        <v>339.21</v>
      </c>
      <c r="M17" s="38">
        <f t="shared" si="0"/>
        <v>1690556.7050426344</v>
      </c>
      <c r="N17" s="36"/>
      <c r="O17" s="38">
        <f t="shared" si="1"/>
        <v>16905.567050426343</v>
      </c>
      <c r="P17" s="36" t="s">
        <v>338</v>
      </c>
      <c r="Q17" s="36">
        <f t="shared" si="2"/>
        <v>2</v>
      </c>
      <c r="R17" s="38">
        <f t="shared" si="3"/>
        <v>198</v>
      </c>
      <c r="S17" s="38"/>
      <c r="T17" s="38"/>
      <c r="U17" s="38">
        <v>200</v>
      </c>
      <c r="V17" s="36" t="s">
        <v>249</v>
      </c>
      <c r="W17" s="38">
        <f t="shared" si="18"/>
        <v>2.3660844904336549</v>
      </c>
      <c r="X17" s="38">
        <f t="shared" si="5"/>
        <v>197.63391550956635</v>
      </c>
      <c r="Y17" s="38"/>
      <c r="Z17" s="36"/>
      <c r="AA17" s="36">
        <v>40</v>
      </c>
      <c r="AB17" s="36" t="s">
        <v>253</v>
      </c>
      <c r="AC17" s="38">
        <f t="shared" si="6"/>
        <v>10</v>
      </c>
      <c r="AD17" s="38">
        <f t="shared" si="7"/>
        <v>40</v>
      </c>
      <c r="AE17" s="36"/>
      <c r="AF17" s="36"/>
      <c r="AG17" s="36">
        <v>10</v>
      </c>
      <c r="AH17" s="36" t="s">
        <v>255</v>
      </c>
      <c r="AI17" s="38">
        <f>AG17*50/AA17</f>
        <v>12.5</v>
      </c>
      <c r="AJ17" s="38">
        <f t="shared" ref="AJ17:AJ19" si="19">50-AI17</f>
        <v>37.5</v>
      </c>
      <c r="AK17" s="38"/>
      <c r="AL17" s="36"/>
      <c r="AM17" s="36"/>
      <c r="AN17" s="36">
        <v>2.384185791015625E-2</v>
      </c>
      <c r="AO17" s="47" t="s">
        <v>256</v>
      </c>
      <c r="AP17" s="38">
        <f>AN17*250/AG17</f>
        <v>0.59604644775390625</v>
      </c>
      <c r="AQ17" s="36"/>
      <c r="AR17" s="36"/>
      <c r="AS17" s="36">
        <v>9.5367431640625E-2</v>
      </c>
      <c r="AT17" s="36" t="s">
        <v>255</v>
      </c>
      <c r="AU17" s="38">
        <f t="shared" si="11"/>
        <v>0.59604644775390625</v>
      </c>
      <c r="AV17" s="36"/>
    </row>
    <row r="18" spans="1:48">
      <c r="A18" s="36">
        <v>15</v>
      </c>
      <c r="B18" s="36">
        <v>15</v>
      </c>
      <c r="C18" s="36" t="s">
        <v>359</v>
      </c>
      <c r="D18" s="36" t="s">
        <v>12</v>
      </c>
      <c r="E18" s="37" t="s">
        <v>291</v>
      </c>
      <c r="F18" s="39">
        <f t="shared" si="12"/>
        <v>988</v>
      </c>
      <c r="G18" s="39">
        <f t="shared" si="13"/>
        <v>195</v>
      </c>
      <c r="H18" s="39">
        <f t="shared" si="14"/>
        <v>223</v>
      </c>
      <c r="I18" s="39">
        <f t="shared" si="15"/>
        <v>282</v>
      </c>
      <c r="J18" s="39">
        <f t="shared" si="16"/>
        <v>288</v>
      </c>
      <c r="K18" s="36">
        <f t="shared" si="17"/>
        <v>317971.12</v>
      </c>
      <c r="L18" s="36">
        <v>246.38</v>
      </c>
      <c r="M18" s="38">
        <f t="shared" si="0"/>
        <v>774850.24426117691</v>
      </c>
      <c r="N18" s="36"/>
      <c r="O18" s="38">
        <f t="shared" si="1"/>
        <v>7748.5024426117689</v>
      </c>
      <c r="P18" s="36" t="s">
        <v>338</v>
      </c>
      <c r="Q18" s="36">
        <f t="shared" si="2"/>
        <v>2</v>
      </c>
      <c r="R18" s="38">
        <f t="shared" si="3"/>
        <v>198</v>
      </c>
      <c r="S18" s="38"/>
      <c r="T18" s="38"/>
      <c r="U18" s="38">
        <v>100</v>
      </c>
      <c r="V18" s="36" t="s">
        <v>249</v>
      </c>
      <c r="W18" s="38">
        <f t="shared" si="18"/>
        <v>2.5811439240198069</v>
      </c>
      <c r="X18" s="38">
        <f t="shared" si="5"/>
        <v>197.41885607598019</v>
      </c>
      <c r="Y18" s="38"/>
      <c r="Z18" s="36"/>
      <c r="AA18" s="36">
        <v>20</v>
      </c>
      <c r="AB18" s="36" t="s">
        <v>253</v>
      </c>
      <c r="AC18" s="38">
        <f t="shared" si="6"/>
        <v>10</v>
      </c>
      <c r="AD18" s="38">
        <f t="shared" si="7"/>
        <v>40</v>
      </c>
      <c r="AE18" s="36"/>
      <c r="AF18" s="36"/>
      <c r="AG18" s="41"/>
      <c r="AH18" s="36"/>
      <c r="AI18" s="36"/>
      <c r="AJ18" s="38"/>
      <c r="AK18" s="38"/>
      <c r="AL18" s="36"/>
      <c r="AM18" s="36"/>
      <c r="AN18" s="36">
        <v>4.76837158203125E-2</v>
      </c>
      <c r="AO18" s="36" t="s">
        <v>255</v>
      </c>
      <c r="AP18" s="38">
        <f t="shared" ref="AP18" si="20">AN18*250/AA18</f>
        <v>0.59604644775390625</v>
      </c>
      <c r="AQ18" s="36"/>
      <c r="AR18" s="36"/>
      <c r="AS18" s="36">
        <v>0.19073486328125</v>
      </c>
      <c r="AT18" s="36" t="s">
        <v>253</v>
      </c>
      <c r="AU18" s="38">
        <f>AS18*250/U18</f>
        <v>0.476837158203125</v>
      </c>
      <c r="AV18" s="36"/>
    </row>
    <row r="19" spans="1:48">
      <c r="A19" s="36">
        <v>16</v>
      </c>
      <c r="B19" s="36">
        <v>16</v>
      </c>
      <c r="C19" s="36" t="s">
        <v>360</v>
      </c>
      <c r="D19" s="36" t="s">
        <v>12</v>
      </c>
      <c r="E19" s="37" t="s">
        <v>292</v>
      </c>
      <c r="F19" s="39">
        <f t="shared" si="12"/>
        <v>1227</v>
      </c>
      <c r="G19" s="39">
        <f t="shared" si="13"/>
        <v>236</v>
      </c>
      <c r="H19" s="39">
        <f t="shared" si="14"/>
        <v>272</v>
      </c>
      <c r="I19" s="39">
        <f t="shared" si="15"/>
        <v>357</v>
      </c>
      <c r="J19" s="39">
        <f t="shared" si="16"/>
        <v>362</v>
      </c>
      <c r="K19" s="36">
        <f t="shared" si="17"/>
        <v>394905.1</v>
      </c>
      <c r="L19" s="36">
        <v>440.73</v>
      </c>
      <c r="M19" s="38">
        <f t="shared" si="0"/>
        <v>1116040.2841087645</v>
      </c>
      <c r="N19" s="36"/>
      <c r="O19" s="38">
        <f t="shared" si="1"/>
        <v>11160.402841087645</v>
      </c>
      <c r="P19" s="36" t="s">
        <v>338</v>
      </c>
      <c r="Q19" s="36">
        <f t="shared" si="2"/>
        <v>2</v>
      </c>
      <c r="R19" s="38">
        <f t="shared" si="3"/>
        <v>198</v>
      </c>
      <c r="S19" s="38"/>
      <c r="T19" s="38"/>
      <c r="U19" s="38">
        <v>150</v>
      </c>
      <c r="V19" s="36" t="s">
        <v>249</v>
      </c>
      <c r="W19" s="38">
        <f t="shared" si="18"/>
        <v>2.6880750119120544</v>
      </c>
      <c r="X19" s="38">
        <f t="shared" si="5"/>
        <v>197.31192498808795</v>
      </c>
      <c r="Y19" s="38"/>
      <c r="Z19" s="36"/>
      <c r="AA19" s="36">
        <v>40</v>
      </c>
      <c r="AB19" s="36" t="s">
        <v>253</v>
      </c>
      <c r="AC19" s="38">
        <f t="shared" si="6"/>
        <v>13.333333333333334</v>
      </c>
      <c r="AD19" s="38">
        <f t="shared" si="7"/>
        <v>36.666666666666664</v>
      </c>
      <c r="AE19" s="36"/>
      <c r="AF19" s="36"/>
      <c r="AG19" s="36">
        <v>10</v>
      </c>
      <c r="AH19" s="36" t="s">
        <v>255</v>
      </c>
      <c r="AI19" s="38">
        <f>AG19*50/AA19</f>
        <v>12.5</v>
      </c>
      <c r="AJ19" s="38">
        <f t="shared" si="19"/>
        <v>37.5</v>
      </c>
      <c r="AK19" s="38"/>
      <c r="AL19" s="36"/>
      <c r="AM19" s="36"/>
      <c r="AN19" s="36">
        <v>2.384185791015625E-2</v>
      </c>
      <c r="AO19" s="47" t="s">
        <v>256</v>
      </c>
      <c r="AP19" s="38">
        <f>AN19*250/AG19</f>
        <v>0.59604644775390625</v>
      </c>
      <c r="AQ19" s="36"/>
      <c r="AR19" s="36"/>
      <c r="AS19" s="36">
        <v>9.5367431640625E-2</v>
      </c>
      <c r="AT19" s="36" t="s">
        <v>255</v>
      </c>
      <c r="AU19" s="38">
        <f>AS19*250/AA19</f>
        <v>0.59604644775390625</v>
      </c>
      <c r="AV19" s="36"/>
    </row>
    <row r="20" spans="1:48">
      <c r="A20" s="36">
        <v>17</v>
      </c>
      <c r="B20" s="36">
        <v>17</v>
      </c>
      <c r="C20" s="36" t="s">
        <v>361</v>
      </c>
      <c r="D20" s="36" t="s">
        <v>12</v>
      </c>
      <c r="E20" s="37" t="s">
        <v>293</v>
      </c>
      <c r="F20" s="39">
        <f t="shared" si="12"/>
        <v>1914</v>
      </c>
      <c r="G20" s="39">
        <f t="shared" si="13"/>
        <v>636</v>
      </c>
      <c r="H20" s="39">
        <f t="shared" si="14"/>
        <v>319</v>
      </c>
      <c r="I20" s="39">
        <f t="shared" si="15"/>
        <v>409</v>
      </c>
      <c r="J20" s="39">
        <f t="shared" si="16"/>
        <v>550</v>
      </c>
      <c r="K20" s="36">
        <f t="shared" si="17"/>
        <v>621747.93000000005</v>
      </c>
      <c r="L20" s="36">
        <v>418.81</v>
      </c>
      <c r="M20" s="38">
        <f t="shared" si="0"/>
        <v>673600.95593723957</v>
      </c>
      <c r="N20" s="36"/>
      <c r="O20" s="38">
        <f t="shared" si="1"/>
        <v>6736.0095593723954</v>
      </c>
      <c r="P20" s="36" t="s">
        <v>338</v>
      </c>
      <c r="Q20" s="36">
        <f t="shared" si="2"/>
        <v>2</v>
      </c>
      <c r="R20" s="38">
        <f t="shared" si="3"/>
        <v>198</v>
      </c>
      <c r="S20" s="38"/>
      <c r="T20" s="38"/>
      <c r="U20" s="38">
        <v>150</v>
      </c>
      <c r="V20" s="36" t="s">
        <v>249</v>
      </c>
      <c r="W20" s="38">
        <f>U20*100/O20</f>
        <v>2.2268376948974482</v>
      </c>
      <c r="X20" s="38">
        <f>100-W20</f>
        <v>97.773162305102545</v>
      </c>
      <c r="Y20" s="38"/>
      <c r="Z20" s="36"/>
      <c r="AA20" s="36">
        <v>40</v>
      </c>
      <c r="AB20" s="36" t="s">
        <v>253</v>
      </c>
      <c r="AC20" s="38">
        <f t="shared" ref="AC20" si="21">AA20*50/U20</f>
        <v>13.333333333333334</v>
      </c>
      <c r="AD20" s="38">
        <f t="shared" ref="AD20:AD25" si="22">50-AC20</f>
        <v>36.666666666666664</v>
      </c>
      <c r="AE20" s="36"/>
      <c r="AF20" s="36"/>
      <c r="AG20" s="41"/>
      <c r="AH20" s="36"/>
      <c r="AI20" s="36"/>
      <c r="AJ20" s="38"/>
      <c r="AK20" s="38"/>
      <c r="AL20" s="36"/>
      <c r="AM20" s="36"/>
      <c r="AN20" s="36">
        <v>9.5367431640625E-2</v>
      </c>
      <c r="AO20" s="36" t="s">
        <v>255</v>
      </c>
      <c r="AP20" s="38">
        <f>AN20*250/AA20</f>
        <v>0.59604644775390625</v>
      </c>
      <c r="AQ20" s="36"/>
      <c r="AR20" s="36"/>
      <c r="AS20" s="36">
        <v>0.3814697265625</v>
      </c>
      <c r="AT20" s="36" t="s">
        <v>253</v>
      </c>
      <c r="AU20" s="38">
        <f t="shared" ref="AU20:AU66" si="23">AS20*250/U20</f>
        <v>0.63578287760416663</v>
      </c>
      <c r="AV20" s="36"/>
    </row>
    <row r="21" spans="1:48">
      <c r="A21" s="36">
        <v>18</v>
      </c>
      <c r="B21" s="36">
        <v>18</v>
      </c>
      <c r="C21" s="36" t="s">
        <v>362</v>
      </c>
      <c r="D21" s="36" t="s">
        <v>12</v>
      </c>
      <c r="E21" s="37" t="s">
        <v>294</v>
      </c>
      <c r="F21" s="39">
        <f t="shared" si="12"/>
        <v>2865</v>
      </c>
      <c r="G21" s="39">
        <f t="shared" si="13"/>
        <v>1037</v>
      </c>
      <c r="H21" s="39">
        <f t="shared" si="14"/>
        <v>564</v>
      </c>
      <c r="I21" s="39">
        <f t="shared" si="15"/>
        <v>506</v>
      </c>
      <c r="J21" s="39">
        <f t="shared" si="16"/>
        <v>758</v>
      </c>
      <c r="K21" s="36">
        <f t="shared" si="17"/>
        <v>930178.93</v>
      </c>
      <c r="L21" s="36">
        <v>311.17</v>
      </c>
      <c r="M21" s="38">
        <f t="shared" si="0"/>
        <v>334527.03556723217</v>
      </c>
      <c r="N21" s="36"/>
      <c r="O21" s="38">
        <f t="shared" si="1"/>
        <v>3345.2703556723218</v>
      </c>
      <c r="P21" s="36" t="s">
        <v>338</v>
      </c>
      <c r="Q21" s="36">
        <f t="shared" si="2"/>
        <v>2</v>
      </c>
      <c r="R21" s="38">
        <f t="shared" si="3"/>
        <v>198</v>
      </c>
      <c r="S21" s="38"/>
      <c r="T21" s="38"/>
      <c r="U21" s="38">
        <v>75</v>
      </c>
      <c r="V21" s="36" t="s">
        <v>249</v>
      </c>
      <c r="W21" s="38">
        <f>U21*100/O21</f>
        <v>2.2419712616897516</v>
      </c>
      <c r="X21" s="38">
        <f>100-W21</f>
        <v>97.758028738310244</v>
      </c>
      <c r="Y21" s="38"/>
      <c r="Z21" s="36"/>
      <c r="AA21" s="36">
        <v>20</v>
      </c>
      <c r="AB21" s="36" t="s">
        <v>253</v>
      </c>
      <c r="AC21" s="38">
        <f t="shared" ref="AC21" si="24">AA21*50/U21</f>
        <v>13.333333333333334</v>
      </c>
      <c r="AD21" s="38">
        <f t="shared" si="22"/>
        <v>36.666666666666664</v>
      </c>
      <c r="AE21" s="36"/>
      <c r="AF21" s="36"/>
      <c r="AG21" s="41"/>
      <c r="AH21" s="36"/>
      <c r="AI21" s="36"/>
      <c r="AJ21" s="38"/>
      <c r="AK21" s="38"/>
      <c r="AL21" s="36"/>
      <c r="AM21" s="36"/>
      <c r="AN21" s="36">
        <v>4.76837158203125E-2</v>
      </c>
      <c r="AO21" s="36" t="s">
        <v>255</v>
      </c>
      <c r="AP21" s="38">
        <f>AN21*250/AA21</f>
        <v>0.59604644775390625</v>
      </c>
      <c r="AQ21" s="36"/>
      <c r="AR21" s="36"/>
      <c r="AS21" s="36">
        <v>0.19073486328125</v>
      </c>
      <c r="AT21" s="36" t="s">
        <v>253</v>
      </c>
      <c r="AU21" s="38">
        <f t="shared" si="23"/>
        <v>0.63578287760416663</v>
      </c>
      <c r="AV21" s="36"/>
    </row>
    <row r="22" spans="1:48">
      <c r="A22" s="36">
        <v>19</v>
      </c>
      <c r="B22" s="36">
        <v>19</v>
      </c>
      <c r="C22" s="36" t="s">
        <v>363</v>
      </c>
      <c r="D22" s="36" t="s">
        <v>12</v>
      </c>
      <c r="E22" s="37" t="s">
        <v>295</v>
      </c>
      <c r="F22" s="39">
        <f t="shared" si="12"/>
        <v>1648</v>
      </c>
      <c r="G22" s="39">
        <f t="shared" si="13"/>
        <v>379</v>
      </c>
      <c r="H22" s="39">
        <f t="shared" si="14"/>
        <v>403</v>
      </c>
      <c r="I22" s="39">
        <f t="shared" si="15"/>
        <v>407</v>
      </c>
      <c r="J22" s="39">
        <f t="shared" si="16"/>
        <v>459</v>
      </c>
      <c r="K22" s="36">
        <f t="shared" si="17"/>
        <v>530834.77</v>
      </c>
      <c r="L22" s="36">
        <v>459.77</v>
      </c>
      <c r="M22" s="38">
        <f t="shared" si="0"/>
        <v>866126.38429845113</v>
      </c>
      <c r="N22" s="36"/>
      <c r="O22" s="38">
        <f t="shared" si="1"/>
        <v>8661.2638429845119</v>
      </c>
      <c r="P22" s="36" t="s">
        <v>338</v>
      </c>
      <c r="Q22" s="36">
        <f t="shared" si="2"/>
        <v>2.0000000000000004</v>
      </c>
      <c r="R22" s="38">
        <f t="shared" si="3"/>
        <v>198</v>
      </c>
      <c r="S22" s="38"/>
      <c r="T22" s="38"/>
      <c r="U22" s="38">
        <v>150</v>
      </c>
      <c r="V22" s="36" t="s">
        <v>249</v>
      </c>
      <c r="W22" s="38">
        <f>U22*150/O22</f>
        <v>2.5977733051308265</v>
      </c>
      <c r="X22" s="38">
        <f>150-W22</f>
        <v>147.40222669486917</v>
      </c>
      <c r="Y22" s="38"/>
      <c r="Z22" s="36"/>
      <c r="AA22" s="36">
        <v>40</v>
      </c>
      <c r="AB22" s="36" t="s">
        <v>253</v>
      </c>
      <c r="AC22" s="38">
        <f t="shared" ref="AC22" si="25">AA22*50/U22</f>
        <v>13.333333333333334</v>
      </c>
      <c r="AD22" s="38">
        <f t="shared" si="22"/>
        <v>36.666666666666664</v>
      </c>
      <c r="AE22" s="36"/>
      <c r="AF22" s="36"/>
      <c r="AG22" s="41"/>
      <c r="AH22" s="36"/>
      <c r="AI22" s="36"/>
      <c r="AJ22" s="38"/>
      <c r="AK22" s="38"/>
      <c r="AL22" s="36"/>
      <c r="AM22" s="36"/>
      <c r="AN22" s="36">
        <v>9.5367431640625E-2</v>
      </c>
      <c r="AO22" s="36" t="s">
        <v>255</v>
      </c>
      <c r="AP22" s="38">
        <f>AN22*250/AA22</f>
        <v>0.59604644775390625</v>
      </c>
      <c r="AQ22" s="36"/>
      <c r="AR22" s="36"/>
      <c r="AS22" s="36">
        <v>0.3814697265625</v>
      </c>
      <c r="AT22" s="36" t="s">
        <v>253</v>
      </c>
      <c r="AU22" s="38">
        <f t="shared" si="23"/>
        <v>0.63578287760416663</v>
      </c>
      <c r="AV22" s="36"/>
    </row>
    <row r="23" spans="1:48">
      <c r="A23" s="36">
        <v>20</v>
      </c>
      <c r="B23" s="36">
        <v>20</v>
      </c>
      <c r="C23" s="36" t="s">
        <v>364</v>
      </c>
      <c r="D23" s="36" t="s">
        <v>12</v>
      </c>
      <c r="E23" s="37" t="s">
        <v>296</v>
      </c>
      <c r="F23" s="39">
        <f t="shared" si="12"/>
        <v>945</v>
      </c>
      <c r="G23" s="39">
        <f t="shared" si="13"/>
        <v>261</v>
      </c>
      <c r="H23" s="39">
        <f t="shared" si="14"/>
        <v>280</v>
      </c>
      <c r="I23" s="39">
        <f t="shared" si="15"/>
        <v>189</v>
      </c>
      <c r="J23" s="39">
        <f t="shared" si="16"/>
        <v>215</v>
      </c>
      <c r="K23" s="36">
        <f t="shared" si="17"/>
        <v>303568.60000000003</v>
      </c>
      <c r="L23" s="36">
        <v>423.02</v>
      </c>
      <c r="M23" s="38">
        <f t="shared" si="0"/>
        <v>1393490.6311127038</v>
      </c>
      <c r="N23" s="36"/>
      <c r="O23" s="38">
        <f t="shared" si="1"/>
        <v>13934.906311127039</v>
      </c>
      <c r="P23" s="36" t="s">
        <v>338</v>
      </c>
      <c r="Q23" s="36">
        <f t="shared" si="2"/>
        <v>2</v>
      </c>
      <c r="R23" s="38">
        <f t="shared" si="3"/>
        <v>198</v>
      </c>
      <c r="S23" s="38"/>
      <c r="T23" s="38"/>
      <c r="U23" s="38">
        <v>300</v>
      </c>
      <c r="V23" s="36" t="s">
        <v>249</v>
      </c>
      <c r="W23" s="38">
        <f>U23*100/O23</f>
        <v>2.1528670039241646</v>
      </c>
      <c r="X23" s="38">
        <f>100-W23</f>
        <v>97.847132996075828</v>
      </c>
      <c r="Y23" s="38"/>
      <c r="Z23" s="36"/>
      <c r="AA23" s="36">
        <v>75</v>
      </c>
      <c r="AB23" s="36" t="s">
        <v>253</v>
      </c>
      <c r="AC23" s="38">
        <f t="shared" ref="AC23:AC25" si="26">AA23*50/U23</f>
        <v>12.5</v>
      </c>
      <c r="AD23" s="38">
        <f t="shared" si="22"/>
        <v>37.5</v>
      </c>
      <c r="AE23" s="36"/>
      <c r="AF23" s="36"/>
      <c r="AG23" s="36">
        <v>20</v>
      </c>
      <c r="AH23" s="36" t="s">
        <v>255</v>
      </c>
      <c r="AI23" s="38">
        <f>AG23*50/AA23</f>
        <v>13.333333333333334</v>
      </c>
      <c r="AJ23" s="38">
        <f t="shared" ref="AJ23:AJ25" si="27">50-AI23</f>
        <v>36.666666666666664</v>
      </c>
      <c r="AK23" s="38"/>
      <c r="AL23" s="36"/>
      <c r="AM23" s="36"/>
      <c r="AN23" s="36">
        <v>4.76837158203125E-2</v>
      </c>
      <c r="AO23" s="47" t="s">
        <v>256</v>
      </c>
      <c r="AP23" s="38">
        <f>AN23*250/AG23</f>
        <v>0.59604644775390625</v>
      </c>
      <c r="AQ23" s="36"/>
      <c r="AR23" s="36"/>
      <c r="AS23" s="36">
        <v>0.19073486328125</v>
      </c>
      <c r="AT23" s="36" t="s">
        <v>255</v>
      </c>
      <c r="AU23" s="38">
        <f>AS23*250/AA23</f>
        <v>0.63578287760416663</v>
      </c>
      <c r="AV23" s="36"/>
    </row>
    <row r="24" spans="1:48">
      <c r="A24" s="36">
        <v>21</v>
      </c>
      <c r="B24" s="36">
        <v>21</v>
      </c>
      <c r="C24" s="37" t="s">
        <v>113</v>
      </c>
      <c r="D24" s="37" t="s">
        <v>12</v>
      </c>
      <c r="E24" s="37" t="s">
        <v>214</v>
      </c>
      <c r="F24" s="39">
        <f t="shared" si="12"/>
        <v>794</v>
      </c>
      <c r="G24" s="39">
        <f t="shared" si="13"/>
        <v>199</v>
      </c>
      <c r="H24" s="39">
        <f t="shared" si="14"/>
        <v>305</v>
      </c>
      <c r="I24" s="39">
        <f t="shared" si="15"/>
        <v>139</v>
      </c>
      <c r="J24" s="39">
        <f t="shared" si="16"/>
        <v>151</v>
      </c>
      <c r="K24" s="36">
        <f t="shared" si="17"/>
        <v>253459.38999999998</v>
      </c>
      <c r="L24" s="36">
        <v>1383.6</v>
      </c>
      <c r="M24" s="38">
        <f t="shared" si="0"/>
        <v>5458862.660404888</v>
      </c>
      <c r="N24" s="36"/>
      <c r="O24" s="38">
        <f t="shared" si="1"/>
        <v>54588.626604048877</v>
      </c>
      <c r="P24" s="36" t="s">
        <v>338</v>
      </c>
      <c r="Q24" s="36">
        <f t="shared" si="2"/>
        <v>2</v>
      </c>
      <c r="R24" s="38">
        <f t="shared" si="3"/>
        <v>198</v>
      </c>
      <c r="S24" s="38"/>
      <c r="T24" s="38"/>
      <c r="U24" s="38">
        <v>600</v>
      </c>
      <c r="V24" s="36" t="s">
        <v>249</v>
      </c>
      <c r="W24" s="38">
        <f>U24*200/O24</f>
        <v>2.1982601040763226</v>
      </c>
      <c r="X24" s="38">
        <f t="shared" si="5"/>
        <v>197.80173989592367</v>
      </c>
      <c r="Y24" s="38"/>
      <c r="Z24" s="36"/>
      <c r="AA24" s="36">
        <v>150</v>
      </c>
      <c r="AB24" s="36" t="s">
        <v>253</v>
      </c>
      <c r="AC24" s="38">
        <f t="shared" si="26"/>
        <v>12.5</v>
      </c>
      <c r="AD24" s="38">
        <f t="shared" si="22"/>
        <v>37.5</v>
      </c>
      <c r="AE24" s="36"/>
      <c r="AF24" s="36"/>
      <c r="AG24" s="36">
        <v>50</v>
      </c>
      <c r="AH24" s="36" t="s">
        <v>255</v>
      </c>
      <c r="AI24" s="38">
        <f>AG24*50/AA24</f>
        <v>16.666666666666668</v>
      </c>
      <c r="AJ24" s="38">
        <f t="shared" si="27"/>
        <v>33.333333333333329</v>
      </c>
      <c r="AK24" s="38"/>
      <c r="AL24" s="36"/>
      <c r="AM24" s="36"/>
      <c r="AN24" s="36">
        <v>9.5367431640625E-2</v>
      </c>
      <c r="AO24" s="47" t="s">
        <v>256</v>
      </c>
      <c r="AP24" s="38">
        <f>AN24*250/AG24</f>
        <v>0.476837158203125</v>
      </c>
      <c r="AQ24" s="36"/>
      <c r="AR24" s="36"/>
      <c r="AS24" s="36">
        <v>0.3814697265625</v>
      </c>
      <c r="AT24" s="36" t="s">
        <v>255</v>
      </c>
      <c r="AU24" s="38">
        <f t="shared" ref="AU24:AU25" si="28">AS24*250/AA24</f>
        <v>0.63578287760416663</v>
      </c>
      <c r="AV24" s="36"/>
    </row>
    <row r="25" spans="1:48">
      <c r="A25" s="36">
        <v>22</v>
      </c>
      <c r="B25" s="36">
        <v>22</v>
      </c>
      <c r="C25" s="36" t="s">
        <v>114</v>
      </c>
      <c r="D25" s="36" t="s">
        <v>12</v>
      </c>
      <c r="E25" s="37" t="s">
        <v>215</v>
      </c>
      <c r="F25" s="39">
        <f t="shared" si="12"/>
        <v>1045</v>
      </c>
      <c r="G25" s="39">
        <f t="shared" si="13"/>
        <v>299</v>
      </c>
      <c r="H25" s="39">
        <f t="shared" si="14"/>
        <v>385</v>
      </c>
      <c r="I25" s="39">
        <f t="shared" si="15"/>
        <v>197</v>
      </c>
      <c r="J25" s="39">
        <f t="shared" si="16"/>
        <v>164</v>
      </c>
      <c r="K25" s="36">
        <f t="shared" si="17"/>
        <v>333062.16000000003</v>
      </c>
      <c r="L25" s="36">
        <v>1202</v>
      </c>
      <c r="M25" s="38">
        <f t="shared" si="0"/>
        <v>3608935.941567183</v>
      </c>
      <c r="N25" s="36"/>
      <c r="O25" s="38">
        <f t="shared" si="1"/>
        <v>36089.359415671832</v>
      </c>
      <c r="P25" s="36" t="s">
        <v>338</v>
      </c>
      <c r="Q25" s="36">
        <f t="shared" si="2"/>
        <v>2</v>
      </c>
      <c r="R25" s="38">
        <f t="shared" si="3"/>
        <v>198</v>
      </c>
      <c r="S25" s="38"/>
      <c r="T25" s="38"/>
      <c r="U25" s="38">
        <v>500</v>
      </c>
      <c r="V25" s="36" t="s">
        <v>249</v>
      </c>
      <c r="W25" s="38">
        <f>U25*200/O25</f>
        <v>2.7708998336106494</v>
      </c>
      <c r="X25" s="38">
        <f t="shared" si="5"/>
        <v>197.22910016638934</v>
      </c>
      <c r="Y25" s="38"/>
      <c r="Z25" s="36"/>
      <c r="AA25" s="36">
        <v>75</v>
      </c>
      <c r="AB25" s="36" t="s">
        <v>253</v>
      </c>
      <c r="AC25" s="38">
        <f t="shared" si="26"/>
        <v>7.5</v>
      </c>
      <c r="AD25" s="38">
        <f t="shared" si="22"/>
        <v>42.5</v>
      </c>
      <c r="AE25" s="36"/>
      <c r="AF25" s="36"/>
      <c r="AG25" s="36">
        <v>20</v>
      </c>
      <c r="AH25" s="36" t="s">
        <v>255</v>
      </c>
      <c r="AI25" s="38">
        <f>AG25*50/AA25</f>
        <v>13.333333333333334</v>
      </c>
      <c r="AJ25" s="38">
        <f t="shared" si="27"/>
        <v>36.666666666666664</v>
      </c>
      <c r="AK25" s="38"/>
      <c r="AL25" s="36"/>
      <c r="AM25" s="36"/>
      <c r="AN25" s="36">
        <v>4.76837158203125E-2</v>
      </c>
      <c r="AO25" s="47" t="s">
        <v>256</v>
      </c>
      <c r="AP25" s="38">
        <f>AN25*250/AG25</f>
        <v>0.59604644775390625</v>
      </c>
      <c r="AQ25" s="36"/>
      <c r="AR25" s="36"/>
      <c r="AS25" s="36">
        <v>0.19073486328125</v>
      </c>
      <c r="AT25" s="36" t="s">
        <v>255</v>
      </c>
      <c r="AU25" s="38">
        <f t="shared" si="28"/>
        <v>0.63578287760416663</v>
      </c>
      <c r="AV25" s="36"/>
    </row>
    <row r="26" spans="1:48">
      <c r="A26" s="36">
        <v>23</v>
      </c>
      <c r="B26" s="36">
        <v>23</v>
      </c>
      <c r="C26" s="36" t="s">
        <v>41</v>
      </c>
      <c r="D26" s="36" t="s">
        <v>12</v>
      </c>
      <c r="E26" s="37" t="s">
        <v>142</v>
      </c>
      <c r="F26" s="39">
        <f t="shared" si="12"/>
        <v>1688</v>
      </c>
      <c r="G26" s="39">
        <f t="shared" si="13"/>
        <v>471</v>
      </c>
      <c r="H26" s="39">
        <f t="shared" si="14"/>
        <v>490</v>
      </c>
      <c r="I26" s="39">
        <f t="shared" si="15"/>
        <v>354</v>
      </c>
      <c r="J26" s="39">
        <f t="shared" si="16"/>
        <v>373</v>
      </c>
      <c r="K26" s="36">
        <f t="shared" si="17"/>
        <v>541896.28</v>
      </c>
      <c r="L26" s="36">
        <v>1382</v>
      </c>
      <c r="M26" s="38">
        <f t="shared" si="0"/>
        <v>2550303.5377914016</v>
      </c>
      <c r="N26" s="36"/>
      <c r="O26" s="38">
        <f t="shared" si="1"/>
        <v>25503.035377914017</v>
      </c>
      <c r="P26" s="36" t="s">
        <v>338</v>
      </c>
      <c r="Q26" s="36">
        <f t="shared" si="2"/>
        <v>2</v>
      </c>
      <c r="R26" s="38">
        <f t="shared" si="3"/>
        <v>198</v>
      </c>
      <c r="S26" s="38"/>
      <c r="T26" s="38"/>
      <c r="U26" s="38">
        <v>300</v>
      </c>
      <c r="V26" s="36" t="s">
        <v>249</v>
      </c>
      <c r="W26" s="38">
        <f>U26*200/O26</f>
        <v>2.3526611287988421</v>
      </c>
      <c r="X26" s="38">
        <f t="shared" si="5"/>
        <v>197.64733887120116</v>
      </c>
      <c r="Y26" s="38"/>
      <c r="Z26" s="36"/>
      <c r="AA26" s="36">
        <v>75</v>
      </c>
      <c r="AB26" s="36" t="s">
        <v>253</v>
      </c>
      <c r="AC26" s="38">
        <f t="shared" ref="AC26" si="29">AA26*50/U26</f>
        <v>12.5</v>
      </c>
      <c r="AD26" s="38">
        <f t="shared" ref="AD26:AD38" si="30">50-AC26</f>
        <v>37.5</v>
      </c>
      <c r="AE26" s="36"/>
      <c r="AF26" s="36"/>
      <c r="AG26" s="41"/>
      <c r="AH26" s="36"/>
      <c r="AI26" s="36"/>
      <c r="AJ26" s="38"/>
      <c r="AK26" s="38"/>
      <c r="AL26" s="36"/>
      <c r="AM26" s="36"/>
      <c r="AN26" s="36">
        <v>0.19073486328125</v>
      </c>
      <c r="AO26" s="36" t="s">
        <v>255</v>
      </c>
      <c r="AP26" s="38">
        <f>AN26*250/AA26</f>
        <v>0.63578287760416663</v>
      </c>
      <c r="AQ26" s="36"/>
      <c r="AR26" s="36"/>
      <c r="AS26" s="36">
        <v>0.762939453125</v>
      </c>
      <c r="AT26" s="36" t="s">
        <v>253</v>
      </c>
      <c r="AU26" s="38">
        <f t="shared" si="23"/>
        <v>0.63578287760416663</v>
      </c>
      <c r="AV26" s="36"/>
    </row>
    <row r="27" spans="1:48">
      <c r="A27" s="36">
        <v>24</v>
      </c>
      <c r="B27" s="36">
        <v>24</v>
      </c>
      <c r="C27" s="36" t="s">
        <v>42</v>
      </c>
      <c r="D27" s="36" t="s">
        <v>12</v>
      </c>
      <c r="E27" s="37" t="s">
        <v>143</v>
      </c>
      <c r="F27" s="39">
        <f t="shared" si="12"/>
        <v>6943</v>
      </c>
      <c r="G27" s="39">
        <f t="shared" si="13"/>
        <v>1802</v>
      </c>
      <c r="H27" s="39">
        <f t="shared" si="14"/>
        <v>2033</v>
      </c>
      <c r="I27" s="39">
        <f t="shared" si="15"/>
        <v>1596</v>
      </c>
      <c r="J27" s="39">
        <f t="shared" si="16"/>
        <v>1512</v>
      </c>
      <c r="K27" s="36">
        <f t="shared" si="17"/>
        <v>2224722.85</v>
      </c>
      <c r="L27" s="36">
        <v>1894.6</v>
      </c>
      <c r="M27" s="38">
        <f t="shared" si="0"/>
        <v>851611.69626140164</v>
      </c>
      <c r="N27" s="36"/>
      <c r="O27" s="38">
        <f t="shared" si="1"/>
        <v>8516.1169626140163</v>
      </c>
      <c r="P27" s="36" t="s">
        <v>338</v>
      </c>
      <c r="Q27" s="36">
        <f t="shared" si="2"/>
        <v>2</v>
      </c>
      <c r="R27" s="38">
        <f t="shared" si="3"/>
        <v>198</v>
      </c>
      <c r="S27" s="38"/>
      <c r="T27" s="38"/>
      <c r="U27" s="38">
        <v>150</v>
      </c>
      <c r="V27" s="36" t="s">
        <v>249</v>
      </c>
      <c r="W27" s="38">
        <f>U27*150/O27</f>
        <v>2.6420491990393753</v>
      </c>
      <c r="X27" s="38">
        <f>150-W27</f>
        <v>147.35795080096062</v>
      </c>
      <c r="Y27" s="38"/>
      <c r="Z27" s="36"/>
      <c r="AA27" s="36">
        <v>50</v>
      </c>
      <c r="AB27" s="36" t="s">
        <v>253</v>
      </c>
      <c r="AC27" s="38">
        <f t="shared" ref="AC27" si="31">AA27*50/U27</f>
        <v>16.666666666666668</v>
      </c>
      <c r="AD27" s="38">
        <f t="shared" si="30"/>
        <v>33.333333333333329</v>
      </c>
      <c r="AE27" s="36"/>
      <c r="AF27" s="36"/>
      <c r="AG27" s="41"/>
      <c r="AH27" s="36"/>
      <c r="AI27" s="36"/>
      <c r="AJ27" s="38"/>
      <c r="AK27" s="38"/>
      <c r="AL27" s="36"/>
      <c r="AM27" s="36"/>
      <c r="AN27" s="36">
        <v>9.5367431640625E-2</v>
      </c>
      <c r="AO27" s="36" t="s">
        <v>255</v>
      </c>
      <c r="AP27" s="38">
        <f>AN27*250/AA27</f>
        <v>0.476837158203125</v>
      </c>
      <c r="AQ27" s="36"/>
      <c r="AR27" s="36"/>
      <c r="AS27" s="36">
        <v>0.3814697265625</v>
      </c>
      <c r="AT27" s="36" t="s">
        <v>253</v>
      </c>
      <c r="AU27" s="38">
        <f t="shared" si="23"/>
        <v>0.63578287760416663</v>
      </c>
      <c r="AV27" s="36"/>
    </row>
    <row r="28" spans="1:48">
      <c r="A28" s="36">
        <v>25</v>
      </c>
      <c r="B28" s="36">
        <v>25</v>
      </c>
      <c r="C28" s="36" t="s">
        <v>43</v>
      </c>
      <c r="D28" s="36" t="s">
        <v>12</v>
      </c>
      <c r="E28" s="37" t="s">
        <v>144</v>
      </c>
      <c r="F28" s="39">
        <f t="shared" si="12"/>
        <v>1258</v>
      </c>
      <c r="G28" s="39">
        <f t="shared" si="13"/>
        <v>287</v>
      </c>
      <c r="H28" s="39">
        <f t="shared" si="14"/>
        <v>295</v>
      </c>
      <c r="I28" s="39">
        <f t="shared" si="15"/>
        <v>373</v>
      </c>
      <c r="J28" s="39">
        <f t="shared" si="16"/>
        <v>303</v>
      </c>
      <c r="K28" s="36">
        <f t="shared" si="17"/>
        <v>403252.21</v>
      </c>
      <c r="L28" s="36">
        <v>1754.2</v>
      </c>
      <c r="M28" s="38">
        <f t="shared" si="0"/>
        <v>4350131.1499321964</v>
      </c>
      <c r="N28" s="36"/>
      <c r="O28" s="38">
        <f t="shared" si="1"/>
        <v>43501.311499321964</v>
      </c>
      <c r="P28" s="36" t="s">
        <v>338</v>
      </c>
      <c r="Q28" s="36">
        <f t="shared" si="2"/>
        <v>2</v>
      </c>
      <c r="R28" s="38">
        <f t="shared" si="3"/>
        <v>198</v>
      </c>
      <c r="S28" s="38"/>
      <c r="T28" s="38"/>
      <c r="U28" s="38">
        <v>600</v>
      </c>
      <c r="V28" s="36" t="s">
        <v>249</v>
      </c>
      <c r="W28" s="38">
        <f>U28*150/O28</f>
        <v>2.0689031410329499</v>
      </c>
      <c r="X28" s="38">
        <f>150-W28</f>
        <v>147.93109685896704</v>
      </c>
      <c r="Y28" s="38"/>
      <c r="Z28" s="36"/>
      <c r="AA28" s="36">
        <v>75</v>
      </c>
      <c r="AB28" s="36" t="s">
        <v>253</v>
      </c>
      <c r="AC28" s="38">
        <f t="shared" ref="AC28" si="32">AA28*50/U28</f>
        <v>6.25</v>
      </c>
      <c r="AD28" s="38">
        <f t="shared" si="30"/>
        <v>43.75</v>
      </c>
      <c r="AE28" s="36"/>
      <c r="AF28" s="36"/>
      <c r="AG28" s="41"/>
      <c r="AH28" s="36"/>
      <c r="AI28" s="36"/>
      <c r="AJ28" s="38"/>
      <c r="AK28" s="38"/>
      <c r="AL28" s="36"/>
      <c r="AM28" s="36"/>
      <c r="AN28" s="36">
        <v>0.19073486328125</v>
      </c>
      <c r="AO28" s="36" t="s">
        <v>255</v>
      </c>
      <c r="AP28" s="38">
        <f>AN28*250/AA28</f>
        <v>0.63578287760416663</v>
      </c>
      <c r="AQ28" s="36"/>
      <c r="AR28" s="36"/>
      <c r="AS28" s="36">
        <v>0.762939453125</v>
      </c>
      <c r="AT28" s="36" t="s">
        <v>253</v>
      </c>
      <c r="AU28" s="38">
        <f t="shared" si="23"/>
        <v>0.31789143880208331</v>
      </c>
      <c r="AV28" s="36"/>
    </row>
    <row r="29" spans="1:48">
      <c r="A29" s="36">
        <v>26</v>
      </c>
      <c r="B29" s="36">
        <v>26</v>
      </c>
      <c r="C29" s="36" t="s">
        <v>44</v>
      </c>
      <c r="D29" s="36" t="s">
        <v>12</v>
      </c>
      <c r="E29" s="37" t="s">
        <v>145</v>
      </c>
      <c r="F29" s="39">
        <f t="shared" si="12"/>
        <v>1343</v>
      </c>
      <c r="G29" s="39">
        <f t="shared" si="13"/>
        <v>326</v>
      </c>
      <c r="H29" s="39">
        <f t="shared" si="14"/>
        <v>314</v>
      </c>
      <c r="I29" s="39">
        <f t="shared" si="15"/>
        <v>387</v>
      </c>
      <c r="J29" s="39">
        <f t="shared" si="16"/>
        <v>316</v>
      </c>
      <c r="K29" s="36">
        <f t="shared" si="17"/>
        <v>430668.88</v>
      </c>
      <c r="L29" s="36">
        <v>1354.4</v>
      </c>
      <c r="M29" s="38">
        <f t="shared" si="0"/>
        <v>3144875.4783489346</v>
      </c>
      <c r="N29" s="36"/>
      <c r="O29" s="38">
        <f t="shared" si="1"/>
        <v>31448.754783489345</v>
      </c>
      <c r="P29" s="36" t="s">
        <v>338</v>
      </c>
      <c r="Q29" s="36">
        <f t="shared" si="2"/>
        <v>2</v>
      </c>
      <c r="R29" s="38">
        <f t="shared" si="3"/>
        <v>198</v>
      </c>
      <c r="S29" s="38"/>
      <c r="T29" s="38"/>
      <c r="U29" s="38">
        <v>600</v>
      </c>
      <c r="V29" s="36" t="s">
        <v>249</v>
      </c>
      <c r="W29" s="38">
        <f>U29*150/O29</f>
        <v>2.8617985233313648</v>
      </c>
      <c r="X29" s="38">
        <f>150-W29</f>
        <v>147.13820147666863</v>
      </c>
      <c r="Y29" s="38"/>
      <c r="Z29" s="36"/>
      <c r="AA29" s="36">
        <v>150</v>
      </c>
      <c r="AB29" s="36" t="s">
        <v>253</v>
      </c>
      <c r="AC29" s="38">
        <f t="shared" ref="AC29" si="33">AA29*50/U29</f>
        <v>12.5</v>
      </c>
      <c r="AD29" s="38">
        <f t="shared" si="30"/>
        <v>37.5</v>
      </c>
      <c r="AE29" s="36"/>
      <c r="AF29" s="36"/>
      <c r="AG29" s="36">
        <v>50</v>
      </c>
      <c r="AH29" s="36" t="s">
        <v>255</v>
      </c>
      <c r="AI29" s="38">
        <f>AG29*50/AA29</f>
        <v>16.666666666666668</v>
      </c>
      <c r="AJ29" s="38">
        <f t="shared" ref="AJ29:AJ31" si="34">50-AI29</f>
        <v>33.333333333333329</v>
      </c>
      <c r="AK29" s="38"/>
      <c r="AL29" s="36"/>
      <c r="AM29" s="36"/>
      <c r="AN29" s="36">
        <v>9.5367431640625E-2</v>
      </c>
      <c r="AO29" s="47" t="s">
        <v>256</v>
      </c>
      <c r="AP29" s="38">
        <f>AN29*250/AG29</f>
        <v>0.476837158203125</v>
      </c>
      <c r="AQ29" s="36"/>
      <c r="AR29" s="36"/>
      <c r="AS29" s="36">
        <v>0.3814697265625</v>
      </c>
      <c r="AT29" s="36" t="s">
        <v>255</v>
      </c>
      <c r="AU29" s="38">
        <f>AS29*250/AA29</f>
        <v>0.63578287760416663</v>
      </c>
      <c r="AV29" s="36"/>
    </row>
    <row r="30" spans="1:48">
      <c r="A30" s="36">
        <v>27</v>
      </c>
      <c r="B30" s="36">
        <v>27</v>
      </c>
      <c r="C30" s="37" t="s">
        <v>65</v>
      </c>
      <c r="D30" s="37" t="s">
        <v>12</v>
      </c>
      <c r="E30" s="37" t="s">
        <v>166</v>
      </c>
      <c r="F30" s="39">
        <f t="shared" si="12"/>
        <v>2182</v>
      </c>
      <c r="G30" s="39">
        <f t="shared" si="13"/>
        <v>599</v>
      </c>
      <c r="H30" s="39">
        <f t="shared" si="14"/>
        <v>583</v>
      </c>
      <c r="I30" s="39">
        <f t="shared" si="15"/>
        <v>486</v>
      </c>
      <c r="J30" s="39">
        <f t="shared" si="16"/>
        <v>514</v>
      </c>
      <c r="K30" s="36">
        <f t="shared" si="17"/>
        <v>701467.34000000008</v>
      </c>
      <c r="L30" s="36">
        <v>1248.8</v>
      </c>
      <c r="M30" s="38">
        <f t="shared" si="0"/>
        <v>1780268.2017953959</v>
      </c>
      <c r="N30" s="36"/>
      <c r="O30" s="38">
        <f t="shared" si="1"/>
        <v>17802.682017953961</v>
      </c>
      <c r="P30" s="36" t="s">
        <v>338</v>
      </c>
      <c r="Q30" s="36">
        <f t="shared" si="2"/>
        <v>2.0000000000000004</v>
      </c>
      <c r="R30" s="38">
        <f t="shared" si="3"/>
        <v>198</v>
      </c>
      <c r="S30" s="38"/>
      <c r="T30" s="38"/>
      <c r="U30" s="38">
        <v>300</v>
      </c>
      <c r="V30" s="36" t="s">
        <v>249</v>
      </c>
      <c r="W30" s="38">
        <f>U30*150/O30</f>
        <v>2.5277090246636775</v>
      </c>
      <c r="X30" s="38">
        <f>150-W30</f>
        <v>147.47229097533634</v>
      </c>
      <c r="Y30" s="38"/>
      <c r="Z30" s="36"/>
      <c r="AA30" s="36">
        <v>75</v>
      </c>
      <c r="AB30" s="36" t="s">
        <v>253</v>
      </c>
      <c r="AC30" s="38">
        <f t="shared" ref="AC30" si="35">AA30*50/U30</f>
        <v>12.5</v>
      </c>
      <c r="AD30" s="38">
        <f t="shared" si="30"/>
        <v>37.5</v>
      </c>
      <c r="AE30" s="36"/>
      <c r="AF30" s="36"/>
      <c r="AG30" s="41"/>
      <c r="AH30" s="36"/>
      <c r="AI30" s="36"/>
      <c r="AJ30" s="38"/>
      <c r="AK30" s="38"/>
      <c r="AL30" s="36"/>
      <c r="AM30" s="36"/>
      <c r="AN30" s="36">
        <v>0.19073486328125</v>
      </c>
      <c r="AO30" s="36" t="s">
        <v>255</v>
      </c>
      <c r="AP30" s="38">
        <f>AN30*250/AA30</f>
        <v>0.63578287760416663</v>
      </c>
      <c r="AQ30" s="36"/>
      <c r="AR30" s="36"/>
      <c r="AS30" s="36">
        <v>0.762939453125</v>
      </c>
      <c r="AT30" s="36" t="s">
        <v>253</v>
      </c>
      <c r="AU30" s="38">
        <f t="shared" si="23"/>
        <v>0.63578287760416663</v>
      </c>
      <c r="AV30" s="36"/>
    </row>
    <row r="31" spans="1:48">
      <c r="A31" s="36">
        <v>28</v>
      </c>
      <c r="B31" s="36">
        <v>28</v>
      </c>
      <c r="C31" s="36" t="s">
        <v>66</v>
      </c>
      <c r="D31" s="36" t="s">
        <v>12</v>
      </c>
      <c r="E31" s="37" t="s">
        <v>167</v>
      </c>
      <c r="F31" s="39">
        <f t="shared" si="12"/>
        <v>616</v>
      </c>
      <c r="G31" s="39">
        <f t="shared" si="13"/>
        <v>159</v>
      </c>
      <c r="H31" s="39">
        <f t="shared" si="14"/>
        <v>162</v>
      </c>
      <c r="I31" s="39">
        <f t="shared" si="15"/>
        <v>126</v>
      </c>
      <c r="J31" s="39">
        <f t="shared" si="16"/>
        <v>169</v>
      </c>
      <c r="K31" s="36">
        <f t="shared" si="17"/>
        <v>198755.12</v>
      </c>
      <c r="L31" s="36">
        <v>1160.5999999999999</v>
      </c>
      <c r="M31" s="38">
        <f t="shared" si="0"/>
        <v>5839346.4279058566</v>
      </c>
      <c r="N31" s="36"/>
      <c r="O31" s="38">
        <f t="shared" si="1"/>
        <v>58393.464279058564</v>
      </c>
      <c r="P31" s="36" t="s">
        <v>338</v>
      </c>
      <c r="Q31" s="36">
        <f t="shared" si="2"/>
        <v>2</v>
      </c>
      <c r="R31" s="38">
        <f t="shared" si="3"/>
        <v>198</v>
      </c>
      <c r="S31" s="38"/>
      <c r="T31" s="38"/>
      <c r="U31" s="38">
        <v>600</v>
      </c>
      <c r="V31" s="36" t="s">
        <v>249</v>
      </c>
      <c r="W31" s="38">
        <f>U31*200/O31</f>
        <v>2.0550245045666036</v>
      </c>
      <c r="X31" s="38">
        <f t="shared" si="5"/>
        <v>197.9449754954334</v>
      </c>
      <c r="Y31" s="38"/>
      <c r="Z31" s="36"/>
      <c r="AA31" s="36">
        <v>150</v>
      </c>
      <c r="AB31" s="36" t="s">
        <v>253</v>
      </c>
      <c r="AC31" s="38">
        <f t="shared" ref="AC31" si="36">AA31*50/U31</f>
        <v>12.5</v>
      </c>
      <c r="AD31" s="38">
        <f t="shared" si="30"/>
        <v>37.5</v>
      </c>
      <c r="AE31" s="36"/>
      <c r="AF31" s="36"/>
      <c r="AG31" s="36">
        <v>50</v>
      </c>
      <c r="AH31" s="36" t="s">
        <v>255</v>
      </c>
      <c r="AI31" s="38">
        <f>AG31*50/AA31</f>
        <v>16.666666666666668</v>
      </c>
      <c r="AJ31" s="38">
        <f t="shared" si="34"/>
        <v>33.333333333333329</v>
      </c>
      <c r="AK31" s="38"/>
      <c r="AL31" s="36"/>
      <c r="AM31" s="36"/>
      <c r="AN31" s="36">
        <v>9.5367431640625E-2</v>
      </c>
      <c r="AO31" s="47" t="s">
        <v>256</v>
      </c>
      <c r="AP31" s="38">
        <f>AN31*250/AG31</f>
        <v>0.476837158203125</v>
      </c>
      <c r="AQ31" s="36"/>
      <c r="AR31" s="36"/>
      <c r="AS31" s="36">
        <v>0.3814697265625</v>
      </c>
      <c r="AT31" s="36" t="s">
        <v>255</v>
      </c>
      <c r="AU31" s="38">
        <f>AS31*250/AA31</f>
        <v>0.63578287760416663</v>
      </c>
      <c r="AV31" s="36"/>
    </row>
    <row r="32" spans="1:48">
      <c r="A32" s="36">
        <v>29</v>
      </c>
      <c r="B32" s="36">
        <v>29</v>
      </c>
      <c r="C32" s="36" t="s">
        <v>77</v>
      </c>
      <c r="D32" s="36" t="s">
        <v>12</v>
      </c>
      <c r="E32" s="37" t="s">
        <v>178</v>
      </c>
      <c r="F32" s="39">
        <f t="shared" si="12"/>
        <v>3894</v>
      </c>
      <c r="G32" s="39">
        <f t="shared" si="13"/>
        <v>1013</v>
      </c>
      <c r="H32" s="39">
        <f t="shared" si="14"/>
        <v>1153</v>
      </c>
      <c r="I32" s="39">
        <f t="shared" si="15"/>
        <v>809</v>
      </c>
      <c r="J32" s="39">
        <f t="shared" si="16"/>
        <v>919</v>
      </c>
      <c r="K32" s="36">
        <f t="shared" si="17"/>
        <v>1250660.3700000001</v>
      </c>
      <c r="L32" s="36">
        <v>1081.2</v>
      </c>
      <c r="M32" s="38">
        <f t="shared" si="0"/>
        <v>864503.28637182282</v>
      </c>
      <c r="N32" s="36"/>
      <c r="O32" s="38">
        <f t="shared" si="1"/>
        <v>8645.0328637182283</v>
      </c>
      <c r="P32" s="36" t="s">
        <v>338</v>
      </c>
      <c r="Q32" s="36">
        <f t="shared" si="2"/>
        <v>2</v>
      </c>
      <c r="R32" s="38">
        <f t="shared" si="3"/>
        <v>198</v>
      </c>
      <c r="S32" s="38"/>
      <c r="T32" s="38"/>
      <c r="U32" s="38">
        <v>600</v>
      </c>
      <c r="V32" s="36" t="s">
        <v>249</v>
      </c>
      <c r="W32" s="38">
        <f>U32*50/O32</f>
        <v>3.4702008046614874</v>
      </c>
      <c r="X32" s="38">
        <f>50-W32</f>
        <v>46.529799195338512</v>
      </c>
      <c r="Y32" s="38"/>
      <c r="Z32" s="38"/>
      <c r="AA32" s="36">
        <v>150</v>
      </c>
      <c r="AB32" s="36" t="s">
        <v>253</v>
      </c>
      <c r="AC32" s="38">
        <f t="shared" ref="AC32" si="37">AA32*50/U32</f>
        <v>12.5</v>
      </c>
      <c r="AD32" s="38">
        <f t="shared" si="30"/>
        <v>37.5</v>
      </c>
      <c r="AE32" s="36"/>
      <c r="AF32" s="36"/>
      <c r="AG32" s="41"/>
      <c r="AH32" s="36"/>
      <c r="AI32" s="36"/>
      <c r="AJ32" s="38"/>
      <c r="AK32" s="38"/>
      <c r="AL32" s="36"/>
      <c r="AM32" s="36"/>
      <c r="AN32" s="36">
        <v>0.3814697265625</v>
      </c>
      <c r="AO32" s="36" t="s">
        <v>255</v>
      </c>
      <c r="AP32" s="38">
        <f>AN32*250/AA32</f>
        <v>0.63578287760416663</v>
      </c>
      <c r="AQ32" s="36"/>
      <c r="AR32" s="36"/>
      <c r="AS32" s="36">
        <v>1.52587890625</v>
      </c>
      <c r="AT32" s="36" t="s">
        <v>253</v>
      </c>
      <c r="AU32" s="38">
        <f t="shared" si="23"/>
        <v>0.63578287760416663</v>
      </c>
      <c r="AV32" s="36"/>
    </row>
    <row r="33" spans="1:48">
      <c r="A33" s="36">
        <v>30</v>
      </c>
      <c r="B33" s="36">
        <v>30</v>
      </c>
      <c r="C33" s="36" t="s">
        <v>78</v>
      </c>
      <c r="D33" s="36" t="s">
        <v>12</v>
      </c>
      <c r="E33" s="37" t="s">
        <v>179</v>
      </c>
      <c r="F33" s="39">
        <f t="shared" si="12"/>
        <v>1201</v>
      </c>
      <c r="G33" s="39">
        <f t="shared" si="13"/>
        <v>275</v>
      </c>
      <c r="H33" s="39">
        <f t="shared" si="14"/>
        <v>380</v>
      </c>
      <c r="I33" s="39">
        <f t="shared" si="15"/>
        <v>275</v>
      </c>
      <c r="J33" s="39">
        <f t="shared" si="16"/>
        <v>271</v>
      </c>
      <c r="K33" s="36">
        <f t="shared" si="17"/>
        <v>384371.78</v>
      </c>
      <c r="L33" s="36">
        <v>1151.5999999999999</v>
      </c>
      <c r="M33" s="38">
        <f t="shared" si="0"/>
        <v>2996057.619006265</v>
      </c>
      <c r="N33" s="36"/>
      <c r="O33" s="38">
        <f t="shared" si="1"/>
        <v>29960.576190062649</v>
      </c>
      <c r="P33" s="36" t="s">
        <v>338</v>
      </c>
      <c r="Q33" s="36">
        <f t="shared" si="2"/>
        <v>2</v>
      </c>
      <c r="R33" s="38">
        <f t="shared" si="3"/>
        <v>198</v>
      </c>
      <c r="S33" s="38"/>
      <c r="T33" s="38"/>
      <c r="U33" s="38">
        <v>300</v>
      </c>
      <c r="V33" s="36" t="s">
        <v>249</v>
      </c>
      <c r="W33" s="38">
        <f>U33*200/O33</f>
        <v>2.0026317124001389</v>
      </c>
      <c r="X33" s="38">
        <f t="shared" si="5"/>
        <v>197.99736828759987</v>
      </c>
      <c r="Y33" s="38"/>
      <c r="Z33" s="36"/>
      <c r="AA33" s="36">
        <v>75</v>
      </c>
      <c r="AB33" s="36" t="s">
        <v>253</v>
      </c>
      <c r="AC33" s="38">
        <f t="shared" ref="AC33" si="38">AA33*50/U33</f>
        <v>12.5</v>
      </c>
      <c r="AD33" s="38">
        <f t="shared" si="30"/>
        <v>37.5</v>
      </c>
      <c r="AE33" s="36"/>
      <c r="AF33" s="36"/>
      <c r="AG33" s="41"/>
      <c r="AH33" s="36"/>
      <c r="AI33" s="36"/>
      <c r="AJ33" s="38"/>
      <c r="AK33" s="38"/>
      <c r="AL33" s="36"/>
      <c r="AM33" s="36"/>
      <c r="AN33" s="36">
        <v>0.19073486328125</v>
      </c>
      <c r="AO33" s="36" t="s">
        <v>255</v>
      </c>
      <c r="AP33" s="38">
        <f>AN33*250/AA33</f>
        <v>0.63578287760416663</v>
      </c>
      <c r="AQ33" s="36"/>
      <c r="AR33" s="36"/>
      <c r="AS33" s="36">
        <v>0.762939453125</v>
      </c>
      <c r="AT33" s="36" t="s">
        <v>253</v>
      </c>
      <c r="AU33" s="38">
        <f t="shared" si="23"/>
        <v>0.63578287760416663</v>
      </c>
      <c r="AV33" s="36"/>
    </row>
    <row r="34" spans="1:48">
      <c r="A34" s="36">
        <v>31</v>
      </c>
      <c r="B34" s="36">
        <v>31</v>
      </c>
      <c r="C34" s="36" t="s">
        <v>82</v>
      </c>
      <c r="D34" s="36" t="s">
        <v>12</v>
      </c>
      <c r="E34" s="37" t="s">
        <v>183</v>
      </c>
      <c r="F34" s="39">
        <f t="shared" si="12"/>
        <v>2993</v>
      </c>
      <c r="G34" s="39">
        <f t="shared" si="13"/>
        <v>843</v>
      </c>
      <c r="H34" s="39">
        <f t="shared" si="14"/>
        <v>989</v>
      </c>
      <c r="I34" s="39">
        <f t="shared" si="15"/>
        <v>568</v>
      </c>
      <c r="J34" s="39">
        <f t="shared" si="16"/>
        <v>593</v>
      </c>
      <c r="K34" s="36">
        <f t="shared" si="17"/>
        <v>958395.95</v>
      </c>
      <c r="L34" s="36">
        <v>653</v>
      </c>
      <c r="M34" s="38">
        <f t="shared" si="0"/>
        <v>681346.78574132128</v>
      </c>
      <c r="N34" s="36"/>
      <c r="O34" s="38">
        <f t="shared" si="1"/>
        <v>6813.4678574132131</v>
      </c>
      <c r="P34" s="36" t="s">
        <v>338</v>
      </c>
      <c r="Q34" s="36">
        <f t="shared" si="2"/>
        <v>2</v>
      </c>
      <c r="R34" s="38">
        <f t="shared" si="3"/>
        <v>198</v>
      </c>
      <c r="S34" s="38"/>
      <c r="T34" s="38"/>
      <c r="U34" s="38">
        <v>600</v>
      </c>
      <c r="V34" s="36" t="s">
        <v>249</v>
      </c>
      <c r="W34" s="38">
        <f>U34*50/O34</f>
        <v>4.4030441807044403</v>
      </c>
      <c r="X34" s="38">
        <f>50-W34</f>
        <v>45.596955819295559</v>
      </c>
      <c r="Y34" s="38"/>
      <c r="Z34" s="36"/>
      <c r="AA34" s="36">
        <v>150</v>
      </c>
      <c r="AB34" s="36" t="s">
        <v>253</v>
      </c>
      <c r="AC34" s="38">
        <f t="shared" ref="AC34" si="39">AA34*50/U34</f>
        <v>12.5</v>
      </c>
      <c r="AD34" s="38">
        <f t="shared" si="30"/>
        <v>37.5</v>
      </c>
      <c r="AE34" s="36"/>
      <c r="AF34" s="36"/>
      <c r="AG34" s="41"/>
      <c r="AH34" s="36"/>
      <c r="AI34" s="36"/>
      <c r="AJ34" s="38"/>
      <c r="AK34" s="38"/>
      <c r="AL34" s="36"/>
      <c r="AM34" s="36"/>
      <c r="AN34" s="36">
        <v>0.3814697265625</v>
      </c>
      <c r="AO34" s="36" t="s">
        <v>255</v>
      </c>
      <c r="AP34" s="38">
        <f>AN34*250/AA34</f>
        <v>0.63578287760416663</v>
      </c>
      <c r="AQ34" s="36"/>
      <c r="AR34" s="36"/>
      <c r="AS34" s="36">
        <v>1.52587890625</v>
      </c>
      <c r="AT34" s="36" t="s">
        <v>253</v>
      </c>
      <c r="AU34" s="38">
        <f t="shared" si="23"/>
        <v>0.63578287760416663</v>
      </c>
      <c r="AV34" s="36"/>
    </row>
    <row r="35" spans="1:48">
      <c r="A35" s="36">
        <v>32</v>
      </c>
      <c r="B35" s="36">
        <v>32</v>
      </c>
      <c r="C35" s="36" t="s">
        <v>83</v>
      </c>
      <c r="D35" s="36" t="s">
        <v>12</v>
      </c>
      <c r="E35" s="37" t="s">
        <v>184</v>
      </c>
      <c r="F35" s="39">
        <f t="shared" si="12"/>
        <v>1523</v>
      </c>
      <c r="G35" s="39">
        <f t="shared" si="13"/>
        <v>422</v>
      </c>
      <c r="H35" s="39">
        <f t="shared" si="14"/>
        <v>587</v>
      </c>
      <c r="I35" s="39">
        <f t="shared" si="15"/>
        <v>237</v>
      </c>
      <c r="J35" s="39">
        <f t="shared" si="16"/>
        <v>277</v>
      </c>
      <c r="K35" s="36">
        <f t="shared" si="17"/>
        <v>486617.26</v>
      </c>
      <c r="L35" s="36">
        <v>1114.4000000000001</v>
      </c>
      <c r="M35" s="38">
        <f t="shared" si="0"/>
        <v>2290095.5054491898</v>
      </c>
      <c r="N35" s="36"/>
      <c r="O35" s="38">
        <f t="shared" si="1"/>
        <v>22900.955054491897</v>
      </c>
      <c r="P35" s="36" t="s">
        <v>338</v>
      </c>
      <c r="Q35" s="36">
        <f t="shared" si="2"/>
        <v>2</v>
      </c>
      <c r="R35" s="38">
        <f t="shared" si="3"/>
        <v>198</v>
      </c>
      <c r="S35" s="38"/>
      <c r="T35" s="38"/>
      <c r="U35" s="38">
        <v>300</v>
      </c>
      <c r="V35" s="36" t="s">
        <v>249</v>
      </c>
      <c r="W35" s="38">
        <f>U35*200/O35</f>
        <v>2.619978068916009</v>
      </c>
      <c r="X35" s="38">
        <f t="shared" ref="X35:X38" si="40">200-W35</f>
        <v>197.380021931084</v>
      </c>
      <c r="Y35" s="38"/>
      <c r="Z35" s="36"/>
      <c r="AA35" s="36">
        <v>80</v>
      </c>
      <c r="AB35" s="36" t="s">
        <v>253</v>
      </c>
      <c r="AC35" s="38">
        <f t="shared" ref="AC35:AC38" si="41">AA35*50/U35</f>
        <v>13.333333333333334</v>
      </c>
      <c r="AD35" s="38">
        <f t="shared" si="30"/>
        <v>36.666666666666664</v>
      </c>
      <c r="AE35" s="36"/>
      <c r="AF35" s="36"/>
      <c r="AG35" s="41"/>
      <c r="AH35" s="36"/>
      <c r="AI35" s="36"/>
      <c r="AJ35" s="38"/>
      <c r="AK35" s="38"/>
      <c r="AL35" s="36"/>
      <c r="AM35" s="36"/>
      <c r="AN35" s="36">
        <v>0.19073486328125</v>
      </c>
      <c r="AO35" s="36" t="s">
        <v>255</v>
      </c>
      <c r="AP35" s="38">
        <f>AN35*250/AA35</f>
        <v>0.59604644775390625</v>
      </c>
      <c r="AQ35" s="36"/>
      <c r="AR35" s="36"/>
      <c r="AS35" s="36">
        <v>0.762939453125</v>
      </c>
      <c r="AT35" s="36" t="s">
        <v>253</v>
      </c>
      <c r="AU35" s="38">
        <f t="shared" si="23"/>
        <v>0.63578287760416663</v>
      </c>
      <c r="AV35" s="36"/>
    </row>
    <row r="36" spans="1:48">
      <c r="A36" s="36">
        <v>33</v>
      </c>
      <c r="B36" s="36">
        <v>33</v>
      </c>
      <c r="C36" s="37" t="s">
        <v>365</v>
      </c>
      <c r="D36" s="37" t="s">
        <v>14</v>
      </c>
      <c r="E36" s="37" t="s">
        <v>320</v>
      </c>
      <c r="F36" s="39">
        <f t="shared" si="12"/>
        <v>1310</v>
      </c>
      <c r="G36" s="39">
        <f t="shared" si="13"/>
        <v>284</v>
      </c>
      <c r="H36" s="39">
        <f t="shared" si="14"/>
        <v>223</v>
      </c>
      <c r="I36" s="39">
        <f t="shared" si="15"/>
        <v>382</v>
      </c>
      <c r="J36" s="39">
        <f t="shared" si="16"/>
        <v>421</v>
      </c>
      <c r="K36" s="36">
        <f t="shared" si="17"/>
        <v>423701.74000000011</v>
      </c>
      <c r="L36" s="36">
        <v>302.86</v>
      </c>
      <c r="M36" s="38">
        <f t="shared" si="0"/>
        <v>714795.27084311692</v>
      </c>
      <c r="N36" s="36"/>
      <c r="O36" s="38">
        <f t="shared" si="1"/>
        <v>7147.9527084311694</v>
      </c>
      <c r="P36" s="36" t="s">
        <v>338</v>
      </c>
      <c r="Q36" s="36">
        <f t="shared" si="2"/>
        <v>2</v>
      </c>
      <c r="R36" s="38">
        <f t="shared" si="3"/>
        <v>198</v>
      </c>
      <c r="S36" s="38"/>
      <c r="T36" s="38"/>
      <c r="U36" s="38">
        <v>80</v>
      </c>
      <c r="V36" s="36" t="s">
        <v>249</v>
      </c>
      <c r="W36" s="38">
        <f>U36*200/O36</f>
        <v>2.2384031697814177</v>
      </c>
      <c r="X36" s="38">
        <f t="shared" si="40"/>
        <v>197.76159683021859</v>
      </c>
      <c r="Y36" s="38"/>
      <c r="Z36" s="36"/>
      <c r="AA36" s="36">
        <v>20</v>
      </c>
      <c r="AB36" s="36" t="s">
        <v>253</v>
      </c>
      <c r="AC36" s="38">
        <f t="shared" si="41"/>
        <v>12.5</v>
      </c>
      <c r="AD36" s="38">
        <f t="shared" si="30"/>
        <v>37.5</v>
      </c>
      <c r="AE36" s="36"/>
      <c r="AF36" s="36"/>
      <c r="AG36" s="41"/>
      <c r="AH36" s="36"/>
      <c r="AI36" s="36"/>
      <c r="AJ36" s="38"/>
      <c r="AK36" s="38"/>
      <c r="AL36" s="36"/>
      <c r="AM36" s="36"/>
      <c r="AN36" s="36">
        <v>3.365909352022059E-2</v>
      </c>
      <c r="AO36" s="36" t="s">
        <v>255</v>
      </c>
      <c r="AP36" s="38">
        <f>AN36*250/AA36</f>
        <v>0.42073866900275736</v>
      </c>
      <c r="AQ36" s="36"/>
      <c r="AR36" s="36"/>
      <c r="AS36" s="36">
        <v>6.731818704044118E-2</v>
      </c>
      <c r="AT36" s="36" t="s">
        <v>255</v>
      </c>
      <c r="AU36" s="38">
        <f>AS36*250/AA36</f>
        <v>0.84147733800551472</v>
      </c>
      <c r="AV36" s="36"/>
    </row>
    <row r="37" spans="1:48">
      <c r="A37" s="36">
        <v>34</v>
      </c>
      <c r="B37" s="36">
        <v>34</v>
      </c>
      <c r="C37" s="36" t="s">
        <v>366</v>
      </c>
      <c r="D37" s="36" t="s">
        <v>14</v>
      </c>
      <c r="E37" s="37" t="s">
        <v>321</v>
      </c>
      <c r="F37" s="39">
        <f t="shared" si="12"/>
        <v>1582</v>
      </c>
      <c r="G37" s="39">
        <f t="shared" si="13"/>
        <v>315</v>
      </c>
      <c r="H37" s="39">
        <f t="shared" si="14"/>
        <v>293</v>
      </c>
      <c r="I37" s="39">
        <f t="shared" si="15"/>
        <v>452</v>
      </c>
      <c r="J37" s="39">
        <f t="shared" si="16"/>
        <v>522</v>
      </c>
      <c r="K37" s="36">
        <f t="shared" si="17"/>
        <v>511567.96</v>
      </c>
      <c r="L37" s="36">
        <v>274.7</v>
      </c>
      <c r="M37" s="38">
        <f t="shared" si="0"/>
        <v>536976.55341823981</v>
      </c>
      <c r="N37" s="36"/>
      <c r="O37" s="38">
        <f t="shared" si="1"/>
        <v>5369.7655341823984</v>
      </c>
      <c r="P37" s="36" t="s">
        <v>338</v>
      </c>
      <c r="Q37" s="36">
        <f t="shared" si="2"/>
        <v>2</v>
      </c>
      <c r="R37" s="38">
        <f t="shared" si="3"/>
        <v>198</v>
      </c>
      <c r="S37" s="38"/>
      <c r="T37" s="38"/>
      <c r="U37" s="38">
        <v>300</v>
      </c>
      <c r="V37" s="36" t="s">
        <v>249</v>
      </c>
      <c r="W37" s="38">
        <f>U37*50/O37</f>
        <v>2.7934180560611579</v>
      </c>
      <c r="X37" s="38">
        <f>50-W37</f>
        <v>47.206581943938843</v>
      </c>
      <c r="Y37" s="38"/>
      <c r="Z37" s="36"/>
      <c r="AA37" s="36"/>
      <c r="AB37" s="36"/>
      <c r="AC37" s="38"/>
      <c r="AD37" s="38"/>
      <c r="AE37" s="36"/>
      <c r="AF37" s="36"/>
      <c r="AG37" s="41"/>
      <c r="AH37" s="36"/>
      <c r="AI37" s="36"/>
      <c r="AJ37" s="38"/>
      <c r="AK37" s="38"/>
      <c r="AL37" s="36"/>
      <c r="AM37" s="36"/>
      <c r="AN37" s="36">
        <v>0.53854549632352944</v>
      </c>
      <c r="AO37" s="36" t="s">
        <v>253</v>
      </c>
      <c r="AP37" s="38">
        <f t="shared" ref="AP37:AP66" si="42">AN37*250/U37</f>
        <v>0.44878791360294118</v>
      </c>
      <c r="AQ37" s="36"/>
      <c r="AR37" s="36"/>
      <c r="AS37" s="36">
        <v>1.0770909926470589</v>
      </c>
      <c r="AT37" s="36" t="s">
        <v>253</v>
      </c>
      <c r="AU37" s="38">
        <f t="shared" si="23"/>
        <v>0.89757582720588236</v>
      </c>
      <c r="AV37" s="36"/>
    </row>
    <row r="38" spans="1:48">
      <c r="A38" s="36">
        <v>35</v>
      </c>
      <c r="B38" s="36">
        <v>35</v>
      </c>
      <c r="C38" s="36" t="s">
        <v>367</v>
      </c>
      <c r="D38" s="36" t="s">
        <v>14</v>
      </c>
      <c r="E38" s="37" t="s">
        <v>322</v>
      </c>
      <c r="F38" s="39">
        <f t="shared" si="12"/>
        <v>1490</v>
      </c>
      <c r="G38" s="39">
        <f t="shared" si="13"/>
        <v>393</v>
      </c>
      <c r="H38" s="39">
        <f t="shared" si="14"/>
        <v>381</v>
      </c>
      <c r="I38" s="39">
        <f t="shared" si="15"/>
        <v>326</v>
      </c>
      <c r="J38" s="39">
        <f t="shared" si="16"/>
        <v>390</v>
      </c>
      <c r="K38" s="36">
        <f t="shared" si="17"/>
        <v>480168.9</v>
      </c>
      <c r="L38" s="36">
        <v>420.17</v>
      </c>
      <c r="M38" s="38">
        <f t="shared" si="0"/>
        <v>875046.25976401207</v>
      </c>
      <c r="N38" s="36"/>
      <c r="O38" s="38">
        <f t="shared" si="1"/>
        <v>8750.4625976401203</v>
      </c>
      <c r="P38" s="36" t="s">
        <v>338</v>
      </c>
      <c r="Q38" s="36">
        <f t="shared" si="2"/>
        <v>2</v>
      </c>
      <c r="R38" s="38">
        <f t="shared" si="3"/>
        <v>198</v>
      </c>
      <c r="S38" s="38"/>
      <c r="T38" s="38"/>
      <c r="U38" s="38">
        <v>100</v>
      </c>
      <c r="V38" s="36" t="s">
        <v>249</v>
      </c>
      <c r="W38" s="38">
        <f>U38*200/O38</f>
        <v>2.2855934502701292</v>
      </c>
      <c r="X38" s="38">
        <f t="shared" si="40"/>
        <v>197.71440654972986</v>
      </c>
      <c r="Y38" s="38"/>
      <c r="Z38" s="36"/>
      <c r="AA38" s="36">
        <v>40</v>
      </c>
      <c r="AB38" s="36" t="s">
        <v>253</v>
      </c>
      <c r="AC38" s="38">
        <f t="shared" si="41"/>
        <v>20</v>
      </c>
      <c r="AD38" s="38">
        <f t="shared" si="30"/>
        <v>30</v>
      </c>
      <c r="AE38" s="36"/>
      <c r="AF38" s="36"/>
      <c r="AG38" s="41"/>
      <c r="AH38" s="36"/>
      <c r="AI38" s="36"/>
      <c r="AJ38" s="38"/>
      <c r="AK38" s="38"/>
      <c r="AL38" s="36"/>
      <c r="AM38" s="36"/>
      <c r="AN38" s="36">
        <v>6.731818704044118E-2</v>
      </c>
      <c r="AO38" s="36" t="s">
        <v>255</v>
      </c>
      <c r="AP38" s="38">
        <f>AN38*250/AA38</f>
        <v>0.42073866900275736</v>
      </c>
      <c r="AQ38" s="36"/>
      <c r="AR38" s="36"/>
      <c r="AS38" s="36">
        <v>0.13463637408088236</v>
      </c>
      <c r="AT38" s="36" t="s">
        <v>255</v>
      </c>
      <c r="AU38" s="38">
        <f>AS38*250/AA38</f>
        <v>0.84147733800551472</v>
      </c>
      <c r="AV38" s="36"/>
    </row>
    <row r="39" spans="1:48">
      <c r="A39" s="36">
        <v>36</v>
      </c>
      <c r="B39" s="36">
        <v>36</v>
      </c>
      <c r="C39" s="36" t="s">
        <v>368</v>
      </c>
      <c r="D39" s="36" t="s">
        <v>14</v>
      </c>
      <c r="E39" s="37" t="s">
        <v>323</v>
      </c>
      <c r="F39" s="39">
        <f t="shared" si="12"/>
        <v>1362</v>
      </c>
      <c r="G39" s="39">
        <f t="shared" si="13"/>
        <v>354</v>
      </c>
      <c r="H39" s="39">
        <f t="shared" si="14"/>
        <v>309</v>
      </c>
      <c r="I39" s="39">
        <f t="shared" si="15"/>
        <v>308</v>
      </c>
      <c r="J39" s="39">
        <f t="shared" si="16"/>
        <v>391</v>
      </c>
      <c r="K39" s="36">
        <f t="shared" si="17"/>
        <v>440137.44000000006</v>
      </c>
      <c r="L39" s="36">
        <v>358</v>
      </c>
      <c r="M39" s="38">
        <f t="shared" si="0"/>
        <v>813382.29258569761</v>
      </c>
      <c r="N39" s="36"/>
      <c r="O39" s="38">
        <f t="shared" si="1"/>
        <v>8133.8229258569763</v>
      </c>
      <c r="P39" s="36" t="s">
        <v>338</v>
      </c>
      <c r="Q39" s="36">
        <f t="shared" si="2"/>
        <v>2</v>
      </c>
      <c r="R39" s="38">
        <f t="shared" si="3"/>
        <v>198</v>
      </c>
      <c r="S39" s="38"/>
      <c r="T39" s="38"/>
      <c r="U39" s="38">
        <v>750</v>
      </c>
      <c r="V39" s="36" t="s">
        <v>249</v>
      </c>
      <c r="W39" s="38">
        <f>U39*50/O39</f>
        <v>4.6103782122905033</v>
      </c>
      <c r="X39" s="38">
        <f t="shared" ref="X39:X67" si="43">50-W39</f>
        <v>45.389621787709494</v>
      </c>
      <c r="Y39" s="38"/>
      <c r="Z39" s="36"/>
      <c r="AA39" s="36"/>
      <c r="AB39" s="36"/>
      <c r="AC39" s="38"/>
      <c r="AD39" s="38"/>
      <c r="AE39" s="36"/>
      <c r="AF39" s="36"/>
      <c r="AG39" s="41"/>
      <c r="AH39" s="36"/>
      <c r="AI39" s="36"/>
      <c r="AJ39" s="38"/>
      <c r="AK39" s="38"/>
      <c r="AL39" s="36"/>
      <c r="AM39" s="36"/>
      <c r="AN39" s="36">
        <v>1.0770909926470589</v>
      </c>
      <c r="AO39" s="36" t="s">
        <v>253</v>
      </c>
      <c r="AP39" s="38">
        <f t="shared" si="42"/>
        <v>0.35903033088235292</v>
      </c>
      <c r="AQ39" s="36"/>
      <c r="AR39" s="36"/>
      <c r="AS39" s="36">
        <v>2.1541819852941178</v>
      </c>
      <c r="AT39" s="36" t="s">
        <v>253</v>
      </c>
      <c r="AU39" s="38">
        <f t="shared" si="23"/>
        <v>0.71806066176470584</v>
      </c>
      <c r="AV39" s="36"/>
    </row>
    <row r="40" spans="1:48">
      <c r="A40" s="36">
        <v>37</v>
      </c>
      <c r="B40" s="36">
        <v>37</v>
      </c>
      <c r="C40" s="36" t="s">
        <v>369</v>
      </c>
      <c r="D40" s="36" t="s">
        <v>14</v>
      </c>
      <c r="E40" s="37" t="s">
        <v>324</v>
      </c>
      <c r="F40" s="39">
        <f t="shared" si="12"/>
        <v>1689</v>
      </c>
      <c r="G40" s="39">
        <f t="shared" si="13"/>
        <v>475</v>
      </c>
      <c r="H40" s="39">
        <f t="shared" si="14"/>
        <v>440</v>
      </c>
      <c r="I40" s="39">
        <f t="shared" si="15"/>
        <v>375</v>
      </c>
      <c r="J40" s="39">
        <f t="shared" si="16"/>
        <v>399</v>
      </c>
      <c r="K40" s="36">
        <f t="shared" si="17"/>
        <v>543288.86</v>
      </c>
      <c r="L40" s="36">
        <v>442.51</v>
      </c>
      <c r="M40" s="38">
        <f t="shared" si="0"/>
        <v>814502.25208004448</v>
      </c>
      <c r="N40" s="36"/>
      <c r="O40" s="38">
        <f t="shared" si="1"/>
        <v>8145.0225208004449</v>
      </c>
      <c r="P40" s="36" t="s">
        <v>338</v>
      </c>
      <c r="Q40" s="36">
        <f t="shared" si="2"/>
        <v>2</v>
      </c>
      <c r="R40" s="38">
        <f t="shared" si="3"/>
        <v>198</v>
      </c>
      <c r="S40" s="38"/>
      <c r="T40" s="38"/>
      <c r="U40" s="38">
        <v>80</v>
      </c>
      <c r="V40" s="36" t="s">
        <v>249</v>
      </c>
      <c r="W40" s="38">
        <f>U40*200/O40</f>
        <v>1.9643899030530383</v>
      </c>
      <c r="X40" s="38">
        <f>200-W40</f>
        <v>198.03561009694695</v>
      </c>
      <c r="Y40" s="38"/>
      <c r="Z40" s="36"/>
      <c r="AA40" s="36">
        <v>20</v>
      </c>
      <c r="AB40" s="36" t="s">
        <v>253</v>
      </c>
      <c r="AC40" s="38">
        <f>AA40*50/U40</f>
        <v>12.5</v>
      </c>
      <c r="AD40" s="38">
        <f>50-AC40</f>
        <v>37.5</v>
      </c>
      <c r="AE40" s="36"/>
      <c r="AF40" s="36"/>
      <c r="AG40" s="41"/>
      <c r="AH40" s="36"/>
      <c r="AI40" s="36"/>
      <c r="AJ40" s="38"/>
      <c r="AK40" s="38"/>
      <c r="AL40" s="36"/>
      <c r="AM40" s="36"/>
      <c r="AN40" s="36">
        <v>6.731818704044118E-2</v>
      </c>
      <c r="AO40" s="36" t="s">
        <v>255</v>
      </c>
      <c r="AP40" s="38">
        <f>AN40*250/AA40</f>
        <v>0.84147733800551472</v>
      </c>
      <c r="AQ40" s="36"/>
      <c r="AR40" s="36"/>
      <c r="AS40" s="36">
        <v>0.13463637408088236</v>
      </c>
      <c r="AT40" s="36" t="s">
        <v>253</v>
      </c>
      <c r="AU40" s="38">
        <f t="shared" si="23"/>
        <v>0.42073866900275736</v>
      </c>
      <c r="AV40" s="36"/>
    </row>
    <row r="41" spans="1:48">
      <c r="A41" s="36">
        <v>38</v>
      </c>
      <c r="B41" s="36">
        <v>38</v>
      </c>
      <c r="C41" s="37" t="s">
        <v>370</v>
      </c>
      <c r="D41" s="37" t="s">
        <v>14</v>
      </c>
      <c r="E41" s="37" t="s">
        <v>325</v>
      </c>
      <c r="F41" s="39">
        <f t="shared" si="12"/>
        <v>1182</v>
      </c>
      <c r="G41" s="39">
        <f t="shared" si="13"/>
        <v>345</v>
      </c>
      <c r="H41" s="39">
        <f t="shared" si="14"/>
        <v>321</v>
      </c>
      <c r="I41" s="39">
        <f t="shared" si="15"/>
        <v>234</v>
      </c>
      <c r="J41" s="39">
        <f t="shared" si="16"/>
        <v>282</v>
      </c>
      <c r="K41" s="36">
        <f t="shared" si="17"/>
        <v>380637.38000000006</v>
      </c>
      <c r="L41" s="36">
        <v>78.930000000000007</v>
      </c>
      <c r="M41" s="38">
        <f t="shared" si="0"/>
        <v>207362.71356218346</v>
      </c>
      <c r="N41" s="36"/>
      <c r="O41" s="38">
        <f t="shared" si="1"/>
        <v>2073.6271356218344</v>
      </c>
      <c r="P41" s="36" t="s">
        <v>338</v>
      </c>
      <c r="Q41" s="36">
        <f t="shared" si="2"/>
        <v>1.9999999999999998</v>
      </c>
      <c r="R41" s="38">
        <f t="shared" si="3"/>
        <v>198</v>
      </c>
      <c r="S41" s="38"/>
      <c r="T41" s="38"/>
      <c r="U41" s="38">
        <v>750</v>
      </c>
      <c r="V41" s="36" t="s">
        <v>249</v>
      </c>
      <c r="W41" s="38">
        <f>U41*50/O41</f>
        <v>18.084254085898905</v>
      </c>
      <c r="X41" s="38">
        <f t="shared" si="43"/>
        <v>31.915745914101095</v>
      </c>
      <c r="Y41" s="38"/>
      <c r="Z41" s="36"/>
      <c r="AA41" s="36"/>
      <c r="AB41" s="36"/>
      <c r="AC41" s="38"/>
      <c r="AD41" s="38"/>
      <c r="AE41" s="36"/>
      <c r="AF41" s="36"/>
      <c r="AG41" s="41"/>
      <c r="AH41" s="36"/>
      <c r="AI41" s="36"/>
      <c r="AJ41" s="38"/>
      <c r="AK41" s="38"/>
      <c r="AL41" s="36"/>
      <c r="AM41" s="36"/>
      <c r="AN41" s="36">
        <v>1.0770909926470589</v>
      </c>
      <c r="AO41" s="36" t="s">
        <v>253</v>
      </c>
      <c r="AP41" s="38">
        <f t="shared" si="42"/>
        <v>0.35903033088235292</v>
      </c>
      <c r="AQ41" s="36"/>
      <c r="AR41" s="36"/>
      <c r="AS41" s="36">
        <v>2.1541819852941178</v>
      </c>
      <c r="AT41" s="36" t="s">
        <v>253</v>
      </c>
      <c r="AU41" s="38">
        <f t="shared" si="23"/>
        <v>0.71806066176470584</v>
      </c>
      <c r="AV41" s="36"/>
    </row>
    <row r="42" spans="1:48">
      <c r="A42" s="36">
        <v>39</v>
      </c>
      <c r="B42" s="36">
        <v>39</v>
      </c>
      <c r="C42" s="36" t="s">
        <v>371</v>
      </c>
      <c r="D42" s="36" t="s">
        <v>14</v>
      </c>
      <c r="E42" s="37" t="s">
        <v>326</v>
      </c>
      <c r="F42" s="39">
        <f t="shared" si="12"/>
        <v>944</v>
      </c>
      <c r="G42" s="39">
        <f t="shared" si="13"/>
        <v>229</v>
      </c>
      <c r="H42" s="39">
        <f t="shared" si="14"/>
        <v>142</v>
      </c>
      <c r="I42" s="39">
        <f t="shared" si="15"/>
        <v>313</v>
      </c>
      <c r="J42" s="39">
        <f t="shared" si="16"/>
        <v>260</v>
      </c>
      <c r="K42" s="36">
        <f t="shared" si="17"/>
        <v>304159.19</v>
      </c>
      <c r="L42" s="36">
        <v>162.63999999999999</v>
      </c>
      <c r="M42" s="38">
        <f t="shared" si="0"/>
        <v>534719.99317199644</v>
      </c>
      <c r="N42" s="36"/>
      <c r="O42" s="38">
        <f t="shared" si="1"/>
        <v>5347.1999317199643</v>
      </c>
      <c r="P42" s="36" t="s">
        <v>338</v>
      </c>
      <c r="Q42" s="36">
        <f t="shared" si="2"/>
        <v>2</v>
      </c>
      <c r="R42" s="38">
        <f t="shared" si="3"/>
        <v>198</v>
      </c>
      <c r="S42" s="38"/>
      <c r="T42" s="38"/>
      <c r="U42" s="38">
        <v>60</v>
      </c>
      <c r="V42" s="36" t="s">
        <v>249</v>
      </c>
      <c r="W42" s="38">
        <f>U42*200/O42</f>
        <v>2.2441651992129863</v>
      </c>
      <c r="X42" s="38">
        <f>200-W42</f>
        <v>197.755834800787</v>
      </c>
      <c r="Y42" s="38"/>
      <c r="Z42" s="36"/>
      <c r="AA42" s="36">
        <v>30</v>
      </c>
      <c r="AB42" s="36" t="s">
        <v>253</v>
      </c>
      <c r="AC42" s="38">
        <f>AA42*50/U42</f>
        <v>25</v>
      </c>
      <c r="AD42" s="38">
        <f>50-AC42</f>
        <v>25</v>
      </c>
      <c r="AE42" s="36"/>
      <c r="AF42" s="36"/>
      <c r="AG42" s="41"/>
      <c r="AH42" s="36"/>
      <c r="AI42" s="36"/>
      <c r="AJ42" s="38"/>
      <c r="AK42" s="38"/>
      <c r="AL42" s="36"/>
      <c r="AM42" s="36"/>
      <c r="AN42" s="36">
        <v>6.731818704044118E-2</v>
      </c>
      <c r="AO42" s="36" t="s">
        <v>255</v>
      </c>
      <c r="AP42" s="38">
        <f>AN42*250/AA42</f>
        <v>0.56098489200367641</v>
      </c>
      <c r="AQ42" s="36"/>
      <c r="AR42" s="36"/>
      <c r="AS42" s="36">
        <v>0.13463637408088236</v>
      </c>
      <c r="AT42" s="36" t="s">
        <v>253</v>
      </c>
      <c r="AU42" s="38">
        <f>AS42*250/U42</f>
        <v>0.56098489200367641</v>
      </c>
      <c r="AV42" s="36"/>
    </row>
    <row r="43" spans="1:48">
      <c r="A43" s="36">
        <v>40</v>
      </c>
      <c r="B43" s="36">
        <v>40</v>
      </c>
      <c r="C43" s="36" t="s">
        <v>372</v>
      </c>
      <c r="D43" s="36" t="s">
        <v>14</v>
      </c>
      <c r="E43" s="37" t="s">
        <v>327</v>
      </c>
      <c r="F43" s="39">
        <f t="shared" si="12"/>
        <v>783</v>
      </c>
      <c r="G43" s="39">
        <f t="shared" si="13"/>
        <v>190</v>
      </c>
      <c r="H43" s="39">
        <f t="shared" si="14"/>
        <v>115</v>
      </c>
      <c r="I43" s="39">
        <f t="shared" si="15"/>
        <v>266</v>
      </c>
      <c r="J43" s="39">
        <f t="shared" si="16"/>
        <v>212</v>
      </c>
      <c r="K43" s="36">
        <f t="shared" si="17"/>
        <v>252139.86999999997</v>
      </c>
      <c r="L43" s="36">
        <v>372.66</v>
      </c>
      <c r="M43" s="38">
        <f t="shared" si="0"/>
        <v>1477989.1811636139</v>
      </c>
      <c r="N43" s="36"/>
      <c r="O43" s="38">
        <f t="shared" si="1"/>
        <v>14779.891811636138</v>
      </c>
      <c r="P43" s="36" t="s">
        <v>338</v>
      </c>
      <c r="Q43" s="36">
        <f t="shared" si="2"/>
        <v>2</v>
      </c>
      <c r="R43" s="38">
        <f t="shared" si="3"/>
        <v>198</v>
      </c>
      <c r="S43" s="38"/>
      <c r="T43" s="38"/>
      <c r="U43" s="38">
        <v>500</v>
      </c>
      <c r="V43" s="36" t="s">
        <v>249</v>
      </c>
      <c r="W43" s="38">
        <f>U43*100/O43</f>
        <v>3.3829746954328339</v>
      </c>
      <c r="X43" s="38">
        <f>100-W43</f>
        <v>96.617025304567164</v>
      </c>
      <c r="Y43" s="38"/>
      <c r="Z43" s="36"/>
      <c r="AA43" s="36"/>
      <c r="AB43" s="36"/>
      <c r="AC43" s="38"/>
      <c r="AD43" s="38"/>
      <c r="AE43" s="36"/>
      <c r="AF43" s="36"/>
      <c r="AG43" s="41"/>
      <c r="AH43" s="36"/>
      <c r="AI43" s="36"/>
      <c r="AJ43" s="38"/>
      <c r="AK43" s="38"/>
      <c r="AL43" s="36"/>
      <c r="AM43" s="36"/>
      <c r="AN43" s="36">
        <v>1.0770909926470589</v>
      </c>
      <c r="AO43" s="36" t="s">
        <v>253</v>
      </c>
      <c r="AP43" s="38">
        <f t="shared" si="42"/>
        <v>0.53854549632352944</v>
      </c>
      <c r="AQ43" s="36"/>
      <c r="AR43" s="36"/>
      <c r="AS43" s="36">
        <v>2.1541819852941178</v>
      </c>
      <c r="AT43" s="36" t="s">
        <v>253</v>
      </c>
      <c r="AU43" s="38">
        <f t="shared" si="23"/>
        <v>1.0770909926470589</v>
      </c>
      <c r="AV43" s="36"/>
    </row>
    <row r="44" spans="1:48">
      <c r="A44" s="36">
        <v>41</v>
      </c>
      <c r="B44" s="36">
        <v>41</v>
      </c>
      <c r="C44" s="36" t="s">
        <v>373</v>
      </c>
      <c r="D44" s="36" t="s">
        <v>14</v>
      </c>
      <c r="E44" s="37" t="s">
        <v>328</v>
      </c>
      <c r="F44" s="39">
        <f t="shared" si="12"/>
        <v>439</v>
      </c>
      <c r="G44" s="39">
        <f t="shared" si="13"/>
        <v>104</v>
      </c>
      <c r="H44" s="39">
        <f t="shared" si="14"/>
        <v>101</v>
      </c>
      <c r="I44" s="39">
        <f t="shared" si="15"/>
        <v>107</v>
      </c>
      <c r="J44" s="39">
        <f t="shared" si="16"/>
        <v>127</v>
      </c>
      <c r="K44" s="36">
        <f t="shared" si="17"/>
        <v>141674.96</v>
      </c>
      <c r="L44" s="36">
        <v>419.65</v>
      </c>
      <c r="M44" s="38">
        <f t="shared" si="0"/>
        <v>2962061.891529738</v>
      </c>
      <c r="N44" s="36"/>
      <c r="O44" s="38">
        <f t="shared" si="1"/>
        <v>29620.618915297378</v>
      </c>
      <c r="P44" s="36" t="s">
        <v>338</v>
      </c>
      <c r="Q44" s="36">
        <f t="shared" si="2"/>
        <v>2</v>
      </c>
      <c r="R44" s="38">
        <f t="shared" si="3"/>
        <v>198</v>
      </c>
      <c r="S44" s="38"/>
      <c r="T44" s="38"/>
      <c r="U44" s="38">
        <v>400</v>
      </c>
      <c r="V44" s="36" t="s">
        <v>249</v>
      </c>
      <c r="W44" s="38">
        <f>U44*200/O44</f>
        <v>2.7008213511259385</v>
      </c>
      <c r="X44" s="38">
        <f>200-W44</f>
        <v>197.29917864887406</v>
      </c>
      <c r="Y44" s="38"/>
      <c r="Z44" s="36"/>
      <c r="AA44" s="36">
        <v>70</v>
      </c>
      <c r="AB44" s="36" t="s">
        <v>253</v>
      </c>
      <c r="AC44" s="38">
        <f>AA44*50/U44</f>
        <v>8.75</v>
      </c>
      <c r="AD44" s="38">
        <f>50-AC44</f>
        <v>41.25</v>
      </c>
      <c r="AE44" s="36"/>
      <c r="AF44" s="36"/>
      <c r="AG44" s="41"/>
      <c r="AH44" s="36"/>
      <c r="AI44" s="36"/>
      <c r="AJ44" s="38"/>
      <c r="AK44" s="38"/>
      <c r="AL44" s="36"/>
      <c r="AM44" s="36"/>
      <c r="AN44" s="36">
        <v>0.13463637408088236</v>
      </c>
      <c r="AO44" s="36" t="s">
        <v>255</v>
      </c>
      <c r="AP44" s="38">
        <f>AN44*250/AA44</f>
        <v>0.4808441931460084</v>
      </c>
      <c r="AQ44" s="36"/>
      <c r="AR44" s="36"/>
      <c r="AS44" s="36">
        <v>0.26927274816176472</v>
      </c>
      <c r="AT44" s="36" t="s">
        <v>255</v>
      </c>
      <c r="AU44" s="38">
        <f>AS44*250/AA44</f>
        <v>0.96168838629201681</v>
      </c>
      <c r="AV44" s="36"/>
    </row>
    <row r="45" spans="1:48">
      <c r="A45" s="36">
        <v>42</v>
      </c>
      <c r="B45" s="36">
        <v>42</v>
      </c>
      <c r="C45" s="36" t="s">
        <v>374</v>
      </c>
      <c r="D45" s="36" t="s">
        <v>14</v>
      </c>
      <c r="E45" s="37" t="s">
        <v>329</v>
      </c>
      <c r="F45" s="39">
        <f t="shared" si="12"/>
        <v>1001</v>
      </c>
      <c r="G45" s="39">
        <f t="shared" si="13"/>
        <v>197</v>
      </c>
      <c r="H45" s="39">
        <f t="shared" si="14"/>
        <v>241</v>
      </c>
      <c r="I45" s="39">
        <f t="shared" si="15"/>
        <v>243</v>
      </c>
      <c r="J45" s="39">
        <f t="shared" si="16"/>
        <v>320</v>
      </c>
      <c r="K45" s="36">
        <f t="shared" si="17"/>
        <v>323285.30000000005</v>
      </c>
      <c r="L45" s="36">
        <v>319.31</v>
      </c>
      <c r="M45" s="38">
        <f t="shared" si="0"/>
        <v>987703.430994233</v>
      </c>
      <c r="N45" s="36"/>
      <c r="O45" s="38">
        <f t="shared" si="1"/>
        <v>9877.0343099423299</v>
      </c>
      <c r="P45" s="36" t="s">
        <v>338</v>
      </c>
      <c r="Q45" s="36">
        <f t="shared" si="2"/>
        <v>2</v>
      </c>
      <c r="R45" s="38">
        <f t="shared" si="3"/>
        <v>198</v>
      </c>
      <c r="S45" s="38"/>
      <c r="T45" s="38"/>
      <c r="U45" s="38">
        <v>1500</v>
      </c>
      <c r="V45" s="36" t="s">
        <v>249</v>
      </c>
      <c r="W45" s="38">
        <f>U45*50/O45</f>
        <v>7.5933724280479806</v>
      </c>
      <c r="X45" s="38">
        <f t="shared" si="43"/>
        <v>42.406627571952022</v>
      </c>
      <c r="Y45" s="38"/>
      <c r="Z45" s="36"/>
      <c r="AA45" s="36"/>
      <c r="AB45" s="36"/>
      <c r="AC45" s="38"/>
      <c r="AD45" s="38"/>
      <c r="AE45" s="36"/>
      <c r="AF45" s="36"/>
      <c r="AG45" s="41"/>
      <c r="AH45" s="36"/>
      <c r="AI45" s="36"/>
      <c r="AJ45" s="38"/>
      <c r="AK45" s="38"/>
      <c r="AL45" s="36"/>
      <c r="AM45" s="36"/>
      <c r="AN45" s="36">
        <v>2.1541819852941178</v>
      </c>
      <c r="AO45" s="36" t="s">
        <v>253</v>
      </c>
      <c r="AP45" s="38">
        <f t="shared" si="42"/>
        <v>0.35903033088235292</v>
      </c>
      <c r="AQ45" s="36"/>
      <c r="AR45" s="36"/>
      <c r="AS45" s="36">
        <v>4.3083639705882355</v>
      </c>
      <c r="AT45" s="36" t="s">
        <v>253</v>
      </c>
      <c r="AU45" s="38">
        <f t="shared" si="23"/>
        <v>0.71806066176470584</v>
      </c>
      <c r="AV45" s="36"/>
    </row>
    <row r="46" spans="1:48">
      <c r="A46" s="36">
        <v>43</v>
      </c>
      <c r="B46" s="36">
        <v>43</v>
      </c>
      <c r="C46" s="36" t="s">
        <v>375</v>
      </c>
      <c r="D46" s="36" t="s">
        <v>14</v>
      </c>
      <c r="E46" s="37" t="s">
        <v>330</v>
      </c>
      <c r="F46" s="39">
        <f t="shared" si="12"/>
        <v>663</v>
      </c>
      <c r="G46" s="39">
        <f t="shared" si="13"/>
        <v>115</v>
      </c>
      <c r="H46" s="39">
        <f t="shared" si="14"/>
        <v>116</v>
      </c>
      <c r="I46" s="39">
        <f t="shared" si="15"/>
        <v>246</v>
      </c>
      <c r="J46" s="39">
        <f t="shared" si="16"/>
        <v>186</v>
      </c>
      <c r="K46" s="36">
        <f t="shared" si="17"/>
        <v>212676.22999999998</v>
      </c>
      <c r="L46" s="36">
        <v>370.78</v>
      </c>
      <c r="M46" s="38">
        <f t="shared" si="0"/>
        <v>1743401.2254213833</v>
      </c>
      <c r="N46" s="36"/>
      <c r="O46" s="38">
        <f t="shared" si="1"/>
        <v>17434.012254213834</v>
      </c>
      <c r="P46" s="36" t="s">
        <v>338</v>
      </c>
      <c r="Q46" s="36">
        <f t="shared" si="2"/>
        <v>2.0000000000000004</v>
      </c>
      <c r="R46" s="38">
        <f t="shared" si="3"/>
        <v>198</v>
      </c>
      <c r="S46" s="38"/>
      <c r="T46" s="38"/>
      <c r="U46" s="38">
        <v>200</v>
      </c>
      <c r="V46" s="36" t="s">
        <v>249</v>
      </c>
      <c r="W46" s="38">
        <f>U46*200/O46</f>
        <v>2.2943657155186363</v>
      </c>
      <c r="X46" s="38">
        <f>200-W46</f>
        <v>197.70563428448136</v>
      </c>
      <c r="Y46" s="38"/>
      <c r="Z46" s="36"/>
      <c r="AA46" s="36">
        <v>70</v>
      </c>
      <c r="AB46" s="36" t="s">
        <v>253</v>
      </c>
      <c r="AC46" s="38">
        <f>AA46*50/U46</f>
        <v>17.5</v>
      </c>
      <c r="AD46" s="38">
        <f>50-AC46</f>
        <v>32.5</v>
      </c>
      <c r="AE46" s="36"/>
      <c r="AF46" s="36"/>
      <c r="AG46" s="41"/>
      <c r="AH46" s="36"/>
      <c r="AI46" s="36"/>
      <c r="AJ46" s="38"/>
      <c r="AK46" s="38"/>
      <c r="AL46" s="36"/>
      <c r="AM46" s="36"/>
      <c r="AN46" s="36">
        <v>0.13463637408088236</v>
      </c>
      <c r="AO46" s="36" t="s">
        <v>255</v>
      </c>
      <c r="AP46" s="38">
        <f>AN46*250/AA46</f>
        <v>0.4808441931460084</v>
      </c>
      <c r="AQ46" s="36"/>
      <c r="AR46" s="36"/>
      <c r="AS46" s="36">
        <v>0.26927274816176472</v>
      </c>
      <c r="AT46" s="36" t="s">
        <v>255</v>
      </c>
      <c r="AU46" s="38">
        <f>AS46*250/AA46</f>
        <v>0.96168838629201681</v>
      </c>
      <c r="AV46" s="36"/>
    </row>
    <row r="47" spans="1:48">
      <c r="A47" s="36">
        <v>44</v>
      </c>
      <c r="B47" s="36">
        <v>44</v>
      </c>
      <c r="C47" s="37" t="s">
        <v>376</v>
      </c>
      <c r="D47" s="37" t="s">
        <v>14</v>
      </c>
      <c r="E47" s="37" t="s">
        <v>331</v>
      </c>
      <c r="F47" s="39">
        <f t="shared" si="12"/>
        <v>535</v>
      </c>
      <c r="G47" s="39">
        <f t="shared" si="13"/>
        <v>98</v>
      </c>
      <c r="H47" s="39">
        <f t="shared" si="14"/>
        <v>76</v>
      </c>
      <c r="I47" s="39">
        <f t="shared" si="15"/>
        <v>214</v>
      </c>
      <c r="J47" s="39">
        <f t="shared" si="16"/>
        <v>147</v>
      </c>
      <c r="K47" s="36">
        <f t="shared" si="17"/>
        <v>171603.91</v>
      </c>
      <c r="L47" s="36">
        <v>354.83</v>
      </c>
      <c r="M47" s="38">
        <f t="shared" si="0"/>
        <v>2067726.7784865738</v>
      </c>
      <c r="N47" s="36"/>
      <c r="O47" s="38">
        <f t="shared" si="1"/>
        <v>20677.267784865737</v>
      </c>
      <c r="P47" s="36" t="s">
        <v>338</v>
      </c>
      <c r="Q47" s="36">
        <f t="shared" si="2"/>
        <v>1.9999999999999998</v>
      </c>
      <c r="R47" s="38">
        <f t="shared" si="3"/>
        <v>198</v>
      </c>
      <c r="S47" s="38"/>
      <c r="T47" s="38"/>
      <c r="U47" s="38">
        <v>1500</v>
      </c>
      <c r="V47" s="36" t="s">
        <v>249</v>
      </c>
      <c r="W47" s="38">
        <f>U47*50/O47</f>
        <v>3.6271716737592659</v>
      </c>
      <c r="X47" s="38">
        <f t="shared" si="43"/>
        <v>46.372828326240736</v>
      </c>
      <c r="Y47" s="38"/>
      <c r="Z47" s="36"/>
      <c r="AA47" s="36"/>
      <c r="AB47" s="36"/>
      <c r="AC47" s="38"/>
      <c r="AD47" s="38"/>
      <c r="AE47" s="36"/>
      <c r="AF47" s="36"/>
      <c r="AG47" s="41"/>
      <c r="AH47" s="36"/>
      <c r="AI47" s="36"/>
      <c r="AJ47" s="38"/>
      <c r="AK47" s="38"/>
      <c r="AL47" s="36"/>
      <c r="AM47" s="36"/>
      <c r="AN47" s="36">
        <v>2.1541819852941178</v>
      </c>
      <c r="AO47" s="36" t="s">
        <v>253</v>
      </c>
      <c r="AP47" s="38">
        <f t="shared" si="42"/>
        <v>0.35903033088235292</v>
      </c>
      <c r="AQ47" s="36"/>
      <c r="AR47" s="36"/>
      <c r="AS47" s="36">
        <v>4.3083639705882355</v>
      </c>
      <c r="AT47" s="36" t="s">
        <v>253</v>
      </c>
      <c r="AU47" s="38">
        <f t="shared" si="23"/>
        <v>0.71806066176470584</v>
      </c>
      <c r="AV47" s="36"/>
    </row>
    <row r="48" spans="1:48">
      <c r="A48" s="36">
        <v>45</v>
      </c>
      <c r="B48" s="36">
        <v>45</v>
      </c>
      <c r="C48" s="36" t="s">
        <v>377</v>
      </c>
      <c r="D48" s="36" t="s">
        <v>14</v>
      </c>
      <c r="E48" s="37" t="s">
        <v>332</v>
      </c>
      <c r="F48" s="39">
        <f t="shared" si="12"/>
        <v>2336</v>
      </c>
      <c r="G48" s="39">
        <f t="shared" si="13"/>
        <v>810</v>
      </c>
      <c r="H48" s="39">
        <f t="shared" si="14"/>
        <v>469</v>
      </c>
      <c r="I48" s="39">
        <f t="shared" si="15"/>
        <v>503</v>
      </c>
      <c r="J48" s="39">
        <f t="shared" si="16"/>
        <v>554</v>
      </c>
      <c r="K48" s="36">
        <f t="shared" si="17"/>
        <v>755023.73</v>
      </c>
      <c r="L48" s="36">
        <v>341.17</v>
      </c>
      <c r="M48" s="38">
        <f t="shared" si="0"/>
        <v>451866.59232551535</v>
      </c>
      <c r="N48" s="36"/>
      <c r="O48" s="38">
        <f t="shared" si="1"/>
        <v>4518.6659232551538</v>
      </c>
      <c r="P48" s="36" t="s">
        <v>338</v>
      </c>
      <c r="Q48" s="36">
        <f t="shared" si="2"/>
        <v>2</v>
      </c>
      <c r="R48" s="38">
        <f t="shared" si="3"/>
        <v>198</v>
      </c>
      <c r="S48" s="38"/>
      <c r="T48" s="38"/>
      <c r="U48" s="38">
        <v>65</v>
      </c>
      <c r="V48" s="36" t="s">
        <v>249</v>
      </c>
      <c r="W48" s="38">
        <f>U48*200/O48</f>
        <v>2.8769553272562067</v>
      </c>
      <c r="X48" s="38">
        <f>200-W48</f>
        <v>197.12304467274379</v>
      </c>
      <c r="Y48" s="38"/>
      <c r="Z48" s="36"/>
      <c r="AA48" s="36"/>
      <c r="AB48" s="36"/>
      <c r="AC48" s="38"/>
      <c r="AD48" s="38"/>
      <c r="AE48" s="36"/>
      <c r="AF48" s="36"/>
      <c r="AG48" s="41"/>
      <c r="AH48" s="36"/>
      <c r="AI48" s="36"/>
      <c r="AJ48" s="38"/>
      <c r="AK48" s="38"/>
      <c r="AL48" s="36"/>
      <c r="AM48" s="36"/>
      <c r="AN48" s="36">
        <v>0.13463637408088236</v>
      </c>
      <c r="AO48" s="36" t="s">
        <v>253</v>
      </c>
      <c r="AP48" s="38">
        <f t="shared" si="42"/>
        <v>0.51783220800339369</v>
      </c>
      <c r="AQ48" s="36"/>
      <c r="AR48" s="36"/>
      <c r="AS48" s="36">
        <v>0.26927274816176472</v>
      </c>
      <c r="AT48" s="36" t="s">
        <v>253</v>
      </c>
      <c r="AU48" s="38">
        <f t="shared" si="23"/>
        <v>1.0356644160067874</v>
      </c>
      <c r="AV48" s="36"/>
    </row>
    <row r="49" spans="1:48">
      <c r="A49" s="36">
        <v>46</v>
      </c>
      <c r="B49" s="36">
        <v>46</v>
      </c>
      <c r="C49" s="36" t="s">
        <v>378</v>
      </c>
      <c r="D49" s="36" t="s">
        <v>14</v>
      </c>
      <c r="E49" s="37" t="s">
        <v>333</v>
      </c>
      <c r="F49" s="39">
        <f t="shared" si="12"/>
        <v>1506</v>
      </c>
      <c r="G49" s="39">
        <f t="shared" si="13"/>
        <v>502</v>
      </c>
      <c r="H49" s="39">
        <f t="shared" si="14"/>
        <v>302</v>
      </c>
      <c r="I49" s="39">
        <f t="shared" si="15"/>
        <v>342</v>
      </c>
      <c r="J49" s="39">
        <f t="shared" si="16"/>
        <v>360</v>
      </c>
      <c r="K49" s="36">
        <f t="shared" si="17"/>
        <v>486391.94</v>
      </c>
      <c r="L49" s="36">
        <v>293.74</v>
      </c>
      <c r="M49" s="38">
        <f t="shared" si="0"/>
        <v>603916.25732942857</v>
      </c>
      <c r="N49" s="36"/>
      <c r="O49" s="38">
        <f t="shared" si="1"/>
        <v>6039.1625732942857</v>
      </c>
      <c r="P49" s="36" t="s">
        <v>338</v>
      </c>
      <c r="Q49" s="36">
        <f t="shared" si="2"/>
        <v>2</v>
      </c>
      <c r="R49" s="38">
        <f t="shared" si="3"/>
        <v>198</v>
      </c>
      <c r="S49" s="38"/>
      <c r="T49" s="38"/>
      <c r="U49" s="38">
        <v>1100</v>
      </c>
      <c r="V49" s="36" t="s">
        <v>249</v>
      </c>
      <c r="W49" s="38">
        <f>U49*50/O49</f>
        <v>9.1072229522707158</v>
      </c>
      <c r="X49" s="38">
        <f t="shared" si="43"/>
        <v>40.892777047729282</v>
      </c>
      <c r="Y49" s="38"/>
      <c r="Z49" s="36"/>
      <c r="AA49" s="36"/>
      <c r="AB49" s="36"/>
      <c r="AC49" s="38"/>
      <c r="AD49" s="38"/>
      <c r="AE49" s="36"/>
      <c r="AF49" s="36"/>
      <c r="AG49" s="41"/>
      <c r="AH49" s="36"/>
      <c r="AI49" s="36"/>
      <c r="AJ49" s="38"/>
      <c r="AK49" s="38"/>
      <c r="AL49" s="36"/>
      <c r="AM49" s="36"/>
      <c r="AN49" s="36">
        <v>2.1541819852941178</v>
      </c>
      <c r="AO49" s="36" t="s">
        <v>253</v>
      </c>
      <c r="AP49" s="38">
        <f t="shared" si="42"/>
        <v>0.48958681483957217</v>
      </c>
      <c r="AQ49" s="36"/>
      <c r="AR49" s="36"/>
      <c r="AS49" s="36">
        <v>4.3083639705882355</v>
      </c>
      <c r="AT49" s="36" t="s">
        <v>253</v>
      </c>
      <c r="AU49" s="38">
        <f t="shared" si="23"/>
        <v>0.97917362967914434</v>
      </c>
      <c r="AV49" s="36"/>
    </row>
    <row r="50" spans="1:48">
      <c r="A50" s="36">
        <v>47</v>
      </c>
      <c r="B50" s="36">
        <v>47</v>
      </c>
      <c r="C50" s="36" t="s">
        <v>379</v>
      </c>
      <c r="D50" s="36" t="s">
        <v>14</v>
      </c>
      <c r="E50" s="37" t="s">
        <v>334</v>
      </c>
      <c r="F50" s="39">
        <f t="shared" si="12"/>
        <v>1400</v>
      </c>
      <c r="G50" s="39">
        <f t="shared" si="13"/>
        <v>272</v>
      </c>
      <c r="H50" s="39">
        <f t="shared" si="14"/>
        <v>298</v>
      </c>
      <c r="I50" s="39">
        <f t="shared" si="15"/>
        <v>425</v>
      </c>
      <c r="J50" s="39">
        <f t="shared" si="16"/>
        <v>405</v>
      </c>
      <c r="K50" s="36">
        <f t="shared" si="17"/>
        <v>450313.35</v>
      </c>
      <c r="L50" s="36">
        <v>95.63</v>
      </c>
      <c r="M50" s="38">
        <f t="shared" si="0"/>
        <v>212363.23551144995</v>
      </c>
      <c r="N50" s="36"/>
      <c r="O50" s="38">
        <f t="shared" si="1"/>
        <v>2123.6323551144997</v>
      </c>
      <c r="P50" s="36" t="s">
        <v>338</v>
      </c>
      <c r="Q50" s="36">
        <f t="shared" si="2"/>
        <v>2.0000000000000004</v>
      </c>
      <c r="R50" s="38">
        <f t="shared" si="3"/>
        <v>198</v>
      </c>
      <c r="S50" s="38"/>
      <c r="T50" s="38"/>
      <c r="U50" s="38">
        <v>75</v>
      </c>
      <c r="V50" s="36" t="s">
        <v>249</v>
      </c>
      <c r="W50" s="38">
        <f>U50*100/O50</f>
        <v>3.5316847485098819</v>
      </c>
      <c r="X50" s="38">
        <f>100-W50</f>
        <v>96.468315251490111</v>
      </c>
      <c r="Y50" s="38"/>
      <c r="Z50" s="36"/>
      <c r="AA50" s="36"/>
      <c r="AB50" s="36"/>
      <c r="AC50" s="38"/>
      <c r="AD50" s="38"/>
      <c r="AE50" s="36"/>
      <c r="AF50" s="36"/>
      <c r="AG50" s="41"/>
      <c r="AH50" s="36"/>
      <c r="AI50" s="36"/>
      <c r="AJ50" s="38"/>
      <c r="AK50" s="38"/>
      <c r="AL50" s="36"/>
      <c r="AM50" s="36"/>
      <c r="AN50" s="36">
        <v>0.13871626420454544</v>
      </c>
      <c r="AO50" s="36" t="s">
        <v>253</v>
      </c>
      <c r="AP50" s="38">
        <f>AN50*250/U50</f>
        <v>0.46238754734848481</v>
      </c>
      <c r="AQ50" s="36"/>
      <c r="AR50" s="36"/>
      <c r="AS50" s="36">
        <v>0.27743252840909088</v>
      </c>
      <c r="AT50" s="36" t="s">
        <v>253</v>
      </c>
      <c r="AU50" s="38">
        <f>AS50*250/U50</f>
        <v>0.92477509469696961</v>
      </c>
      <c r="AV50" s="36"/>
    </row>
    <row r="51" spans="1:48">
      <c r="A51" s="36">
        <v>48</v>
      </c>
      <c r="B51" s="36">
        <v>48</v>
      </c>
      <c r="C51" s="36" t="s">
        <v>380</v>
      </c>
      <c r="D51" s="36" t="s">
        <v>14</v>
      </c>
      <c r="E51" s="37" t="s">
        <v>335</v>
      </c>
      <c r="F51" s="39">
        <f t="shared" si="12"/>
        <v>982</v>
      </c>
      <c r="G51" s="39">
        <f t="shared" si="13"/>
        <v>176</v>
      </c>
      <c r="H51" s="39">
        <f t="shared" si="14"/>
        <v>201</v>
      </c>
      <c r="I51" s="39">
        <f t="shared" si="15"/>
        <v>305</v>
      </c>
      <c r="J51" s="39">
        <f t="shared" si="16"/>
        <v>300</v>
      </c>
      <c r="K51" s="36">
        <f t="shared" si="17"/>
        <v>316142.05000000005</v>
      </c>
      <c r="L51" s="36">
        <v>327.67</v>
      </c>
      <c r="M51" s="38">
        <f t="shared" si="0"/>
        <v>1036464.4627312309</v>
      </c>
      <c r="N51" s="36"/>
      <c r="O51" s="38">
        <f t="shared" si="1"/>
        <v>10364.644627312309</v>
      </c>
      <c r="P51" s="36" t="s">
        <v>338</v>
      </c>
      <c r="Q51" s="36">
        <f t="shared" si="2"/>
        <v>2</v>
      </c>
      <c r="R51" s="38">
        <f t="shared" si="3"/>
        <v>198</v>
      </c>
      <c r="S51" s="38"/>
      <c r="T51" s="38"/>
      <c r="U51" s="38">
        <v>1500</v>
      </c>
      <c r="V51" s="36" t="s">
        <v>249</v>
      </c>
      <c r="W51" s="38">
        <f>U51*50/O51</f>
        <v>7.2361381115146353</v>
      </c>
      <c r="X51" s="38">
        <f t="shared" si="43"/>
        <v>42.763861888485366</v>
      </c>
      <c r="Y51" s="38"/>
      <c r="Z51" s="36"/>
      <c r="AA51" s="36"/>
      <c r="AB51" s="36"/>
      <c r="AC51" s="38"/>
      <c r="AD51" s="38"/>
      <c r="AE51" s="36"/>
      <c r="AF51" s="36"/>
      <c r="AG51" s="41"/>
      <c r="AH51" s="36"/>
      <c r="AI51" s="36"/>
      <c r="AJ51" s="38"/>
      <c r="AK51" s="38"/>
      <c r="AL51" s="36"/>
      <c r="AM51" s="36"/>
      <c r="AN51" s="36">
        <v>4.4389204545454541</v>
      </c>
      <c r="AO51" s="36" t="s">
        <v>253</v>
      </c>
      <c r="AP51" s="38">
        <f t="shared" si="42"/>
        <v>0.73982007575757569</v>
      </c>
      <c r="AQ51" s="36"/>
      <c r="AR51" s="36"/>
      <c r="AS51" s="36">
        <v>8.8778409090909083</v>
      </c>
      <c r="AT51" s="36" t="s">
        <v>253</v>
      </c>
      <c r="AU51" s="38">
        <f t="shared" si="23"/>
        <v>1.4796401515151514</v>
      </c>
      <c r="AV51" s="36"/>
    </row>
    <row r="52" spans="1:48">
      <c r="A52" s="36">
        <v>49</v>
      </c>
      <c r="B52" s="36">
        <v>49</v>
      </c>
      <c r="C52" s="36" t="s">
        <v>381</v>
      </c>
      <c r="D52" s="36" t="s">
        <v>14</v>
      </c>
      <c r="E52" s="37" t="s">
        <v>336</v>
      </c>
      <c r="F52" s="39">
        <f t="shared" si="12"/>
        <v>605</v>
      </c>
      <c r="G52" s="39">
        <f t="shared" si="13"/>
        <v>116</v>
      </c>
      <c r="H52" s="39">
        <f t="shared" si="14"/>
        <v>122</v>
      </c>
      <c r="I52" s="39">
        <f t="shared" si="15"/>
        <v>171</v>
      </c>
      <c r="J52" s="39">
        <f t="shared" si="16"/>
        <v>196</v>
      </c>
      <c r="K52" s="36">
        <f t="shared" si="17"/>
        <v>195406.05999999997</v>
      </c>
      <c r="L52" s="36">
        <v>143.47</v>
      </c>
      <c r="M52" s="38">
        <f t="shared" si="0"/>
        <v>734214.69119227934</v>
      </c>
      <c r="N52" s="36"/>
      <c r="O52" s="38">
        <f t="shared" si="1"/>
        <v>7342.1469119227932</v>
      </c>
      <c r="P52" s="36" t="s">
        <v>338</v>
      </c>
      <c r="Q52" s="36">
        <f t="shared" si="2"/>
        <v>2</v>
      </c>
      <c r="R52" s="38">
        <f t="shared" si="3"/>
        <v>198</v>
      </c>
      <c r="S52" s="38"/>
      <c r="T52" s="38"/>
      <c r="U52" s="38">
        <v>150</v>
      </c>
      <c r="V52" s="36" t="s">
        <v>249</v>
      </c>
      <c r="W52" s="38">
        <f>U52*100/O52</f>
        <v>2.0429991635882065</v>
      </c>
      <c r="X52" s="38">
        <f>100-W52</f>
        <v>97.957000836411794</v>
      </c>
      <c r="Y52" s="38"/>
      <c r="Z52" s="36"/>
      <c r="AA52" s="36">
        <v>80</v>
      </c>
      <c r="AB52" s="36" t="s">
        <v>253</v>
      </c>
      <c r="AC52" s="38">
        <f>AA52*50/U52</f>
        <v>26.666666666666668</v>
      </c>
      <c r="AD52" s="38">
        <f>50-AC52</f>
        <v>23.333333333333332</v>
      </c>
      <c r="AE52" s="36"/>
      <c r="AF52" s="36"/>
      <c r="AG52" s="41"/>
      <c r="AH52" s="36"/>
      <c r="AI52" s="36"/>
      <c r="AJ52" s="38"/>
      <c r="AK52" s="38"/>
      <c r="AL52" s="36"/>
      <c r="AM52" s="36"/>
      <c r="AN52" s="36">
        <v>0.13871626420454544</v>
      </c>
      <c r="AO52" s="36" t="s">
        <v>255</v>
      </c>
      <c r="AP52" s="38">
        <f>AN52*250/AA52</f>
        <v>0.43348832563920447</v>
      </c>
      <c r="AQ52" s="36"/>
      <c r="AR52" s="36"/>
      <c r="AS52" s="36">
        <v>0.27743252840909088</v>
      </c>
      <c r="AT52" s="36" t="s">
        <v>255</v>
      </c>
      <c r="AU52" s="38">
        <f>AS52*250/AA52</f>
        <v>0.86697665127840895</v>
      </c>
      <c r="AV52" s="36"/>
    </row>
    <row r="53" spans="1:48">
      <c r="A53" s="36">
        <v>50</v>
      </c>
      <c r="B53" s="36">
        <v>50</v>
      </c>
      <c r="C53" s="37" t="s">
        <v>382</v>
      </c>
      <c r="D53" s="37" t="s">
        <v>14</v>
      </c>
      <c r="E53" s="37" t="s">
        <v>337</v>
      </c>
      <c r="F53" s="39">
        <f t="shared" si="12"/>
        <v>954</v>
      </c>
      <c r="G53" s="39">
        <f t="shared" si="13"/>
        <v>172</v>
      </c>
      <c r="H53" s="39">
        <f t="shared" si="14"/>
        <v>218</v>
      </c>
      <c r="I53" s="39">
        <f t="shared" si="15"/>
        <v>274</v>
      </c>
      <c r="J53" s="39">
        <f t="shared" si="16"/>
        <v>290</v>
      </c>
      <c r="K53" s="36">
        <f t="shared" si="17"/>
        <v>307117.42000000004</v>
      </c>
      <c r="L53" s="36">
        <v>418.84</v>
      </c>
      <c r="M53" s="38">
        <f t="shared" si="0"/>
        <v>1363778.0624752576</v>
      </c>
      <c r="N53" s="36"/>
      <c r="O53" s="38">
        <f t="shared" si="1"/>
        <v>13637.780624752575</v>
      </c>
      <c r="P53" s="36" t="s">
        <v>338</v>
      </c>
      <c r="Q53" s="36">
        <f t="shared" si="2"/>
        <v>2</v>
      </c>
      <c r="R53" s="38">
        <f t="shared" si="3"/>
        <v>198</v>
      </c>
      <c r="S53" s="38"/>
      <c r="T53" s="38"/>
      <c r="U53" s="38">
        <v>1500</v>
      </c>
      <c r="V53" s="36" t="s">
        <v>249</v>
      </c>
      <c r="W53" s="38">
        <f>U53*50/O53</f>
        <v>5.4994285407315457</v>
      </c>
      <c r="X53" s="38">
        <f t="shared" si="43"/>
        <v>44.500571459268457</v>
      </c>
      <c r="Y53" s="38"/>
      <c r="Z53" s="36"/>
      <c r="AA53" s="36"/>
      <c r="AB53" s="36"/>
      <c r="AC53" s="38"/>
      <c r="AD53" s="38"/>
      <c r="AE53" s="36"/>
      <c r="AF53" s="40"/>
      <c r="AG53" s="41"/>
      <c r="AH53" s="36"/>
      <c r="AI53" s="36"/>
      <c r="AJ53" s="38"/>
      <c r="AK53" s="38"/>
      <c r="AL53" s="36"/>
      <c r="AM53" s="36"/>
      <c r="AN53" s="36">
        <v>4.4389204545454541</v>
      </c>
      <c r="AO53" s="36" t="s">
        <v>253</v>
      </c>
      <c r="AP53" s="38">
        <f t="shared" si="42"/>
        <v>0.73982007575757569</v>
      </c>
      <c r="AQ53" s="36"/>
      <c r="AR53" s="36"/>
      <c r="AS53" s="36">
        <v>8.8778409090909083</v>
      </c>
      <c r="AT53" s="36" t="s">
        <v>253</v>
      </c>
      <c r="AU53" s="38">
        <f t="shared" si="23"/>
        <v>1.4796401515151514</v>
      </c>
      <c r="AV53" s="36"/>
    </row>
    <row r="54" spans="1:48">
      <c r="A54" s="36">
        <v>51</v>
      </c>
      <c r="B54" s="36">
        <v>51</v>
      </c>
      <c r="C54" s="36" t="s">
        <v>120</v>
      </c>
      <c r="D54" s="36" t="s">
        <v>14</v>
      </c>
      <c r="E54" s="37" t="s">
        <v>223</v>
      </c>
      <c r="F54" s="39">
        <f t="shared" si="12"/>
        <v>755</v>
      </c>
      <c r="G54" s="39">
        <f t="shared" si="13"/>
        <v>208</v>
      </c>
      <c r="H54" s="39">
        <f t="shared" si="14"/>
        <v>244</v>
      </c>
      <c r="I54" s="39">
        <f t="shared" si="15"/>
        <v>164</v>
      </c>
      <c r="J54" s="39">
        <f t="shared" si="16"/>
        <v>139</v>
      </c>
      <c r="K54" s="36">
        <f t="shared" si="17"/>
        <v>241232.88999999998</v>
      </c>
      <c r="L54" s="36">
        <v>1201.5999999999999</v>
      </c>
      <c r="M54" s="38">
        <f t="shared" si="0"/>
        <v>4981078.6580552924</v>
      </c>
      <c r="N54" s="36"/>
      <c r="O54" s="38">
        <f t="shared" si="1"/>
        <v>49810.786580552922</v>
      </c>
      <c r="P54" s="36" t="s">
        <v>338</v>
      </c>
      <c r="Q54" s="36">
        <f t="shared" si="2"/>
        <v>2</v>
      </c>
      <c r="R54" s="38">
        <f t="shared" si="3"/>
        <v>198</v>
      </c>
      <c r="S54" s="38"/>
      <c r="T54" s="38"/>
      <c r="U54" s="38">
        <v>500</v>
      </c>
      <c r="V54" s="36" t="s">
        <v>249</v>
      </c>
      <c r="W54" s="38">
        <f>U54*200/O54</f>
        <v>2.0075972869507326</v>
      </c>
      <c r="X54" s="38">
        <f>200-W54</f>
        <v>197.99240271304927</v>
      </c>
      <c r="Y54" s="38"/>
      <c r="Z54" s="36"/>
      <c r="AA54" s="36">
        <v>70</v>
      </c>
      <c r="AB54" s="36" t="s">
        <v>253</v>
      </c>
      <c r="AC54" s="38">
        <f>AA54*50/U54</f>
        <v>7</v>
      </c>
      <c r="AD54" s="38">
        <f>50-AC54</f>
        <v>43</v>
      </c>
      <c r="AE54" s="36"/>
      <c r="AF54" s="40"/>
      <c r="AG54" s="41"/>
      <c r="AH54" s="36"/>
      <c r="AI54" s="36"/>
      <c r="AJ54" s="38"/>
      <c r="AK54" s="38"/>
      <c r="AL54" s="36"/>
      <c r="AM54" s="36"/>
      <c r="AN54" s="36">
        <v>0.13871626420454544</v>
      </c>
      <c r="AO54" s="36" t="s">
        <v>255</v>
      </c>
      <c r="AP54" s="38">
        <f>AN54*250/AA54</f>
        <v>0.49541522930194798</v>
      </c>
      <c r="AQ54" s="36"/>
      <c r="AR54" s="36"/>
      <c r="AS54" s="36">
        <v>0.27743252840909088</v>
      </c>
      <c r="AT54" s="36" t="s">
        <v>255</v>
      </c>
      <c r="AU54" s="38">
        <f>AS54*250/AA54</f>
        <v>0.99083045860389596</v>
      </c>
      <c r="AV54" s="36"/>
    </row>
    <row r="55" spans="1:48">
      <c r="A55" s="36">
        <v>52</v>
      </c>
      <c r="B55" s="36">
        <v>52</v>
      </c>
      <c r="C55" s="36" t="s">
        <v>121</v>
      </c>
      <c r="D55" s="36" t="s">
        <v>14</v>
      </c>
      <c r="E55" s="37" t="s">
        <v>224</v>
      </c>
      <c r="F55" s="39">
        <f t="shared" si="12"/>
        <v>1846</v>
      </c>
      <c r="G55" s="39">
        <f t="shared" si="13"/>
        <v>570</v>
      </c>
      <c r="H55" s="39">
        <f t="shared" si="14"/>
        <v>479</v>
      </c>
      <c r="I55" s="39">
        <f t="shared" si="15"/>
        <v>347</v>
      </c>
      <c r="J55" s="39">
        <f t="shared" si="16"/>
        <v>450</v>
      </c>
      <c r="K55" s="36">
        <f t="shared" si="17"/>
        <v>595565.11</v>
      </c>
      <c r="L55" s="36">
        <v>1293.4000000000001</v>
      </c>
      <c r="M55" s="38">
        <f t="shared" si="0"/>
        <v>2171718.8906516032</v>
      </c>
      <c r="N55" s="36"/>
      <c r="O55" s="38">
        <f t="shared" si="1"/>
        <v>21717.188906516032</v>
      </c>
      <c r="P55" s="36" t="s">
        <v>338</v>
      </c>
      <c r="Q55" s="36">
        <f t="shared" si="2"/>
        <v>2</v>
      </c>
      <c r="R55" s="38">
        <f t="shared" si="3"/>
        <v>198</v>
      </c>
      <c r="S55" s="38"/>
      <c r="T55" s="38"/>
      <c r="U55" s="38">
        <v>1500</v>
      </c>
      <c r="V55" s="36" t="s">
        <v>249</v>
      </c>
      <c r="W55" s="38">
        <f>U55*50/O55</f>
        <v>3.4534856386268746</v>
      </c>
      <c r="X55" s="38">
        <f t="shared" si="43"/>
        <v>46.546514361373127</v>
      </c>
      <c r="Y55" s="38"/>
      <c r="Z55" s="36"/>
      <c r="AA55" s="36"/>
      <c r="AB55" s="36"/>
      <c r="AC55" s="38"/>
      <c r="AD55" s="38"/>
      <c r="AE55" s="36"/>
      <c r="AF55" s="40"/>
      <c r="AG55" s="41"/>
      <c r="AH55" s="36"/>
      <c r="AI55" s="36"/>
      <c r="AJ55" s="38"/>
      <c r="AK55" s="38"/>
      <c r="AL55" s="36"/>
      <c r="AM55" s="36"/>
      <c r="AN55" s="36">
        <v>4.4389204545454541</v>
      </c>
      <c r="AO55" s="36" t="s">
        <v>253</v>
      </c>
      <c r="AP55" s="38">
        <f t="shared" si="42"/>
        <v>0.73982007575757569</v>
      </c>
      <c r="AQ55" s="36"/>
      <c r="AR55" s="36"/>
      <c r="AS55" s="36">
        <v>8.8778409090909083</v>
      </c>
      <c r="AT55" s="36" t="s">
        <v>253</v>
      </c>
      <c r="AU55" s="38">
        <f t="shared" si="23"/>
        <v>1.4796401515151514</v>
      </c>
      <c r="AV55" s="36"/>
    </row>
    <row r="56" spans="1:48">
      <c r="A56" s="36">
        <v>53</v>
      </c>
      <c r="B56" s="36">
        <v>53</v>
      </c>
      <c r="C56" s="36" t="s">
        <v>47</v>
      </c>
      <c r="D56" s="36" t="s">
        <v>14</v>
      </c>
      <c r="E56" s="37" t="s">
        <v>148</v>
      </c>
      <c r="F56" s="39">
        <f t="shared" si="12"/>
        <v>4401</v>
      </c>
      <c r="G56" s="39">
        <f t="shared" si="13"/>
        <v>1064</v>
      </c>
      <c r="H56" s="39">
        <f t="shared" si="14"/>
        <v>1190</v>
      </c>
      <c r="I56" s="39">
        <f t="shared" si="15"/>
        <v>1099</v>
      </c>
      <c r="J56" s="39">
        <f t="shared" si="16"/>
        <v>1048</v>
      </c>
      <c r="K56" s="36">
        <f t="shared" si="17"/>
        <v>1411812.6600000001</v>
      </c>
      <c r="L56" s="36">
        <v>1860.8</v>
      </c>
      <c r="M56" s="38">
        <f t="shared" si="0"/>
        <v>1318021.8967578884</v>
      </c>
      <c r="N56" s="36"/>
      <c r="O56" s="38">
        <f t="shared" si="1"/>
        <v>13180.218967578883</v>
      </c>
      <c r="P56" s="36" t="s">
        <v>338</v>
      </c>
      <c r="Q56" s="36">
        <f t="shared" si="2"/>
        <v>2</v>
      </c>
      <c r="R56" s="38">
        <f t="shared" si="3"/>
        <v>198</v>
      </c>
      <c r="S56" s="38"/>
      <c r="T56" s="38"/>
      <c r="U56" s="38">
        <v>500</v>
      </c>
      <c r="V56" s="36" t="s">
        <v>249</v>
      </c>
      <c r="W56" s="38">
        <f>U56*100/O56</f>
        <v>3.7935636822871888</v>
      </c>
      <c r="X56" s="38">
        <f>100-W56</f>
        <v>96.206436317712814</v>
      </c>
      <c r="Y56" s="38"/>
      <c r="Z56" s="36"/>
      <c r="AA56" s="36">
        <v>150</v>
      </c>
      <c r="AB56" s="36" t="s">
        <v>253</v>
      </c>
      <c r="AC56" s="38">
        <f>AA56*50/U56</f>
        <v>15</v>
      </c>
      <c r="AD56" s="38">
        <f>50-AC56</f>
        <v>35</v>
      </c>
      <c r="AE56" s="36"/>
      <c r="AF56" s="40"/>
      <c r="AG56" s="41"/>
      <c r="AH56" s="36"/>
      <c r="AI56" s="36"/>
      <c r="AJ56" s="38"/>
      <c r="AK56" s="38"/>
      <c r="AL56" s="36"/>
      <c r="AM56" s="36"/>
      <c r="AN56" s="36">
        <v>0.27743252840909088</v>
      </c>
      <c r="AO56" s="36" t="s">
        <v>255</v>
      </c>
      <c r="AP56" s="38">
        <f>AN56*250/AA56</f>
        <v>0.46238754734848481</v>
      </c>
      <c r="AQ56" s="36"/>
      <c r="AR56" s="36"/>
      <c r="AS56" s="36">
        <v>0.55486505681818177</v>
      </c>
      <c r="AT56" s="36" t="s">
        <v>255</v>
      </c>
      <c r="AU56" s="38">
        <f>AS56*250/AA56</f>
        <v>0.92477509469696961</v>
      </c>
      <c r="AV56" s="36"/>
    </row>
    <row r="57" spans="1:48">
      <c r="A57" s="36">
        <v>54</v>
      </c>
      <c r="B57" s="36">
        <v>54</v>
      </c>
      <c r="C57" s="36" t="s">
        <v>48</v>
      </c>
      <c r="D57" s="36" t="s">
        <v>14</v>
      </c>
      <c r="E57" s="37" t="s">
        <v>149</v>
      </c>
      <c r="F57" s="39">
        <f t="shared" si="12"/>
        <v>1417</v>
      </c>
      <c r="G57" s="39">
        <f t="shared" si="13"/>
        <v>470</v>
      </c>
      <c r="H57" s="39">
        <f t="shared" si="14"/>
        <v>385</v>
      </c>
      <c r="I57" s="39">
        <f t="shared" si="15"/>
        <v>261</v>
      </c>
      <c r="J57" s="39">
        <f t="shared" si="16"/>
        <v>301</v>
      </c>
      <c r="K57" s="36">
        <f t="shared" si="17"/>
        <v>456182.36000000004</v>
      </c>
      <c r="L57" s="36">
        <v>925</v>
      </c>
      <c r="M57" s="38">
        <f t="shared" si="0"/>
        <v>2027697.8706497983</v>
      </c>
      <c r="N57" s="36"/>
      <c r="O57" s="38">
        <f t="shared" si="1"/>
        <v>20276.978706497983</v>
      </c>
      <c r="P57" s="36" t="s">
        <v>338</v>
      </c>
      <c r="Q57" s="36">
        <f t="shared" si="2"/>
        <v>2</v>
      </c>
      <c r="R57" s="38">
        <f t="shared" si="3"/>
        <v>198</v>
      </c>
      <c r="S57" s="38"/>
      <c r="T57" s="38"/>
      <c r="U57" s="38">
        <v>3000</v>
      </c>
      <c r="V57" s="36" t="s">
        <v>249</v>
      </c>
      <c r="W57" s="38">
        <f>U57*50/O57</f>
        <v>7.3975517837837863</v>
      </c>
      <c r="X57" s="38">
        <f t="shared" si="43"/>
        <v>42.602448216216217</v>
      </c>
      <c r="Y57" s="38"/>
      <c r="Z57" s="36"/>
      <c r="AA57" s="36"/>
      <c r="AB57" s="36"/>
      <c r="AC57" s="38"/>
      <c r="AD57" s="38"/>
      <c r="AE57" s="36"/>
      <c r="AF57" s="40"/>
      <c r="AG57" s="41"/>
      <c r="AH57" s="36"/>
      <c r="AI57" s="36"/>
      <c r="AJ57" s="38"/>
      <c r="AK57" s="38"/>
      <c r="AL57" s="36"/>
      <c r="AM57" s="36"/>
      <c r="AN57" s="36">
        <v>8.8778409090909083</v>
      </c>
      <c r="AO57" s="36" t="s">
        <v>253</v>
      </c>
      <c r="AP57" s="38">
        <f t="shared" si="42"/>
        <v>0.73982007575757569</v>
      </c>
      <c r="AQ57" s="36"/>
      <c r="AR57" s="36"/>
      <c r="AS57" s="36">
        <v>17.755681818181817</v>
      </c>
      <c r="AT57" s="36" t="s">
        <v>253</v>
      </c>
      <c r="AU57" s="38">
        <f t="shared" si="23"/>
        <v>1.4796401515151514</v>
      </c>
      <c r="AV57" s="36"/>
    </row>
    <row r="58" spans="1:48">
      <c r="A58" s="36">
        <v>55</v>
      </c>
      <c r="B58" s="36">
        <v>55</v>
      </c>
      <c r="C58" s="36" t="s">
        <v>84</v>
      </c>
      <c r="D58" s="36" t="s">
        <v>14</v>
      </c>
      <c r="E58" s="37" t="s">
        <v>185</v>
      </c>
      <c r="F58" s="39">
        <f t="shared" si="12"/>
        <v>661</v>
      </c>
      <c r="G58" s="39">
        <f t="shared" si="13"/>
        <v>238</v>
      </c>
      <c r="H58" s="39">
        <f t="shared" si="14"/>
        <v>208</v>
      </c>
      <c r="I58" s="39">
        <f t="shared" si="15"/>
        <v>112</v>
      </c>
      <c r="J58" s="39">
        <f t="shared" si="16"/>
        <v>103</v>
      </c>
      <c r="K58" s="36">
        <f t="shared" si="17"/>
        <v>211790.15</v>
      </c>
      <c r="L58" s="36">
        <v>998</v>
      </c>
      <c r="M58" s="38">
        <f t="shared" si="0"/>
        <v>4712211.5924654659</v>
      </c>
      <c r="N58" s="36"/>
      <c r="O58" s="38">
        <f t="shared" si="1"/>
        <v>47122.115924654659</v>
      </c>
      <c r="P58" s="36" t="s">
        <v>338</v>
      </c>
      <c r="Q58" s="36">
        <f t="shared" si="2"/>
        <v>2</v>
      </c>
      <c r="R58" s="38">
        <f t="shared" si="3"/>
        <v>198</v>
      </c>
      <c r="S58" s="38"/>
      <c r="T58" s="38"/>
      <c r="U58" s="38">
        <v>500</v>
      </c>
      <c r="V58" s="36" t="s">
        <v>249</v>
      </c>
      <c r="W58" s="38">
        <f>U58*200/O58</f>
        <v>2.1221457915831667</v>
      </c>
      <c r="X58" s="38">
        <f>200-W58</f>
        <v>197.87785420841684</v>
      </c>
      <c r="Y58" s="38"/>
      <c r="Z58" s="36"/>
      <c r="AA58" s="36">
        <v>150</v>
      </c>
      <c r="AB58" s="36" t="s">
        <v>253</v>
      </c>
      <c r="AC58" s="38">
        <f>AA58*50/U58</f>
        <v>15</v>
      </c>
      <c r="AD58" s="38">
        <f>50-AC58</f>
        <v>35</v>
      </c>
      <c r="AE58" s="36"/>
      <c r="AF58" s="40"/>
      <c r="AG58" s="41"/>
      <c r="AH58" s="36"/>
      <c r="AI58" s="36"/>
      <c r="AJ58" s="38"/>
      <c r="AK58" s="38"/>
      <c r="AL58" s="36"/>
      <c r="AM58" s="36"/>
      <c r="AN58" s="36">
        <v>0.27743252840909088</v>
      </c>
      <c r="AO58" s="36" t="s">
        <v>255</v>
      </c>
      <c r="AP58" s="38">
        <f>AN58*250/AA58</f>
        <v>0.46238754734848481</v>
      </c>
      <c r="AQ58" s="36"/>
      <c r="AR58" s="36"/>
      <c r="AS58" s="36">
        <v>0.55486505681818177</v>
      </c>
      <c r="AT58" s="36" t="s">
        <v>255</v>
      </c>
      <c r="AU58" s="38">
        <f>AS58*250/AA58</f>
        <v>0.92477509469696961</v>
      </c>
      <c r="AV58" s="36"/>
    </row>
    <row r="59" spans="1:48">
      <c r="A59" s="36">
        <v>56</v>
      </c>
      <c r="B59" s="36">
        <v>56</v>
      </c>
      <c r="C59" s="37" t="s">
        <v>85</v>
      </c>
      <c r="D59" s="37" t="s">
        <v>14</v>
      </c>
      <c r="E59" s="37" t="s">
        <v>186</v>
      </c>
      <c r="F59" s="39">
        <f t="shared" si="12"/>
        <v>782</v>
      </c>
      <c r="G59" s="39">
        <f t="shared" si="13"/>
        <v>256</v>
      </c>
      <c r="H59" s="39">
        <f t="shared" si="14"/>
        <v>229</v>
      </c>
      <c r="I59" s="39">
        <f t="shared" si="15"/>
        <v>147</v>
      </c>
      <c r="J59" s="39">
        <f t="shared" si="16"/>
        <v>150</v>
      </c>
      <c r="K59" s="36">
        <f t="shared" si="17"/>
        <v>251051.67</v>
      </c>
      <c r="L59" s="36">
        <v>1161.8</v>
      </c>
      <c r="M59" s="38">
        <f t="shared" si="0"/>
        <v>4627732.6097850688</v>
      </c>
      <c r="N59" s="36"/>
      <c r="O59" s="38">
        <f t="shared" si="1"/>
        <v>46277.326097850688</v>
      </c>
      <c r="P59" s="36" t="s">
        <v>338</v>
      </c>
      <c r="Q59" s="36">
        <f t="shared" si="2"/>
        <v>2</v>
      </c>
      <c r="R59" s="38">
        <f t="shared" si="3"/>
        <v>198</v>
      </c>
      <c r="S59" s="38"/>
      <c r="T59" s="38"/>
      <c r="U59" s="38">
        <v>3000</v>
      </c>
      <c r="V59" s="36" t="s">
        <v>249</v>
      </c>
      <c r="W59" s="38">
        <f>U59*50/O59</f>
        <v>3.2413281545877091</v>
      </c>
      <c r="X59" s="38">
        <f t="shared" si="43"/>
        <v>46.758671845412294</v>
      </c>
      <c r="Y59" s="38"/>
      <c r="Z59" s="36"/>
      <c r="AA59" s="36"/>
      <c r="AB59" s="36"/>
      <c r="AC59" s="38"/>
      <c r="AD59" s="38"/>
      <c r="AE59" s="36"/>
      <c r="AF59" s="40"/>
      <c r="AG59" s="41"/>
      <c r="AH59" s="36"/>
      <c r="AI59" s="36"/>
      <c r="AJ59" s="38"/>
      <c r="AK59" s="38"/>
      <c r="AL59" s="36"/>
      <c r="AM59" s="36"/>
      <c r="AN59" s="36">
        <v>8.8778409090909083</v>
      </c>
      <c r="AO59" s="36" t="s">
        <v>253</v>
      </c>
      <c r="AP59" s="38">
        <f t="shared" si="42"/>
        <v>0.73982007575757569</v>
      </c>
      <c r="AQ59" s="36"/>
      <c r="AR59" s="36"/>
      <c r="AS59" s="36">
        <v>17.755681818181817</v>
      </c>
      <c r="AT59" s="36" t="s">
        <v>253</v>
      </c>
      <c r="AU59" s="38">
        <f t="shared" si="23"/>
        <v>1.4796401515151514</v>
      </c>
      <c r="AV59" s="36"/>
    </row>
    <row r="60" spans="1:48">
      <c r="A60" s="36">
        <v>57</v>
      </c>
      <c r="B60" s="36">
        <v>57</v>
      </c>
      <c r="C60" s="36" t="s">
        <v>93</v>
      </c>
      <c r="D60" s="36" t="s">
        <v>14</v>
      </c>
      <c r="E60" s="37" t="s">
        <v>194</v>
      </c>
      <c r="F60" s="39">
        <f t="shared" si="12"/>
        <v>1571</v>
      </c>
      <c r="G60" s="39">
        <f t="shared" si="13"/>
        <v>468</v>
      </c>
      <c r="H60" s="39">
        <f t="shared" si="14"/>
        <v>471</v>
      </c>
      <c r="I60" s="39">
        <f t="shared" si="15"/>
        <v>307</v>
      </c>
      <c r="J60" s="39">
        <f t="shared" si="16"/>
        <v>325</v>
      </c>
      <c r="K60" s="36">
        <f t="shared" si="17"/>
        <v>504177.88000000006</v>
      </c>
      <c r="L60" s="36">
        <v>1409.6</v>
      </c>
      <c r="M60" s="38">
        <f t="shared" si="0"/>
        <v>2795838.6432978767</v>
      </c>
      <c r="N60" s="36"/>
      <c r="O60" s="38">
        <f t="shared" si="1"/>
        <v>27958.386432978768</v>
      </c>
      <c r="P60" s="36" t="s">
        <v>338</v>
      </c>
      <c r="Q60" s="36">
        <f t="shared" si="2"/>
        <v>2</v>
      </c>
      <c r="R60" s="38">
        <f t="shared" si="3"/>
        <v>198</v>
      </c>
      <c r="S60" s="38"/>
      <c r="T60" s="38"/>
      <c r="U60" s="38">
        <v>400</v>
      </c>
      <c r="V60" s="36" t="s">
        <v>249</v>
      </c>
      <c r="W60" s="38">
        <f>U60*200/O60</f>
        <v>2.8613954597048812</v>
      </c>
      <c r="X60" s="38">
        <f>200-W60</f>
        <v>197.13860454029512</v>
      </c>
      <c r="Y60" s="38"/>
      <c r="Z60" s="36"/>
      <c r="AA60" s="36">
        <v>80</v>
      </c>
      <c r="AB60" s="36" t="s">
        <v>253</v>
      </c>
      <c r="AC60" s="38">
        <f>AA60*50/U60</f>
        <v>10</v>
      </c>
      <c r="AD60" s="38">
        <f>50-AC60</f>
        <v>40</v>
      </c>
      <c r="AE60" s="36"/>
      <c r="AF60" s="40"/>
      <c r="AG60" s="41"/>
      <c r="AH60" s="36"/>
      <c r="AI60" s="36"/>
      <c r="AJ60" s="38"/>
      <c r="AK60" s="38"/>
      <c r="AL60" s="36"/>
      <c r="AM60" s="36"/>
      <c r="AN60" s="36">
        <v>0.27743252840909088</v>
      </c>
      <c r="AO60" s="36" t="s">
        <v>255</v>
      </c>
      <c r="AP60" s="38">
        <f>AN60*250/AA60</f>
        <v>0.86697665127840895</v>
      </c>
      <c r="AQ60" s="36"/>
      <c r="AR60" s="36"/>
      <c r="AS60" s="36">
        <v>0.55486505681818177</v>
      </c>
      <c r="AT60" s="36" t="s">
        <v>253</v>
      </c>
      <c r="AU60" s="38">
        <f>AS60*250/U60</f>
        <v>0.34679066051136359</v>
      </c>
      <c r="AV60" s="36"/>
    </row>
    <row r="61" spans="1:48">
      <c r="A61" s="36">
        <v>58</v>
      </c>
      <c r="B61" s="36">
        <v>58</v>
      </c>
      <c r="C61" s="36" t="s">
        <v>94</v>
      </c>
      <c r="D61" s="36" t="s">
        <v>14</v>
      </c>
      <c r="E61" s="37" t="s">
        <v>195</v>
      </c>
      <c r="F61" s="39">
        <f t="shared" si="12"/>
        <v>712</v>
      </c>
      <c r="G61" s="39">
        <f t="shared" si="13"/>
        <v>216</v>
      </c>
      <c r="H61" s="39">
        <f t="shared" si="14"/>
        <v>226</v>
      </c>
      <c r="I61" s="39">
        <f t="shared" si="15"/>
        <v>134</v>
      </c>
      <c r="J61" s="39">
        <f t="shared" si="16"/>
        <v>136</v>
      </c>
      <c r="K61" s="36">
        <f t="shared" si="17"/>
        <v>228164.48000000001</v>
      </c>
      <c r="L61" s="36">
        <v>1348.4</v>
      </c>
      <c r="M61" s="38">
        <f t="shared" si="0"/>
        <v>5909771.7576372977</v>
      </c>
      <c r="N61" s="36"/>
      <c r="O61" s="38">
        <f t="shared" si="1"/>
        <v>59097.717576372976</v>
      </c>
      <c r="P61" s="36" t="s">
        <v>338</v>
      </c>
      <c r="Q61" s="36">
        <f t="shared" si="2"/>
        <v>2</v>
      </c>
      <c r="R61" s="38">
        <f t="shared" si="3"/>
        <v>198</v>
      </c>
      <c r="S61" s="38"/>
      <c r="T61" s="38"/>
      <c r="U61" s="38">
        <v>3000</v>
      </c>
      <c r="V61" s="36" t="s">
        <v>249</v>
      </c>
      <c r="W61" s="38">
        <f>U61*50/O61</f>
        <v>2.5381690892910114</v>
      </c>
      <c r="X61" s="38">
        <f t="shared" si="43"/>
        <v>47.46183091070899</v>
      </c>
      <c r="Y61" s="38"/>
      <c r="Z61" s="36"/>
      <c r="AA61" s="36"/>
      <c r="AB61" s="36"/>
      <c r="AC61" s="38"/>
      <c r="AD61" s="38"/>
      <c r="AE61" s="36"/>
      <c r="AF61" s="40"/>
      <c r="AG61" s="41"/>
      <c r="AH61" s="36"/>
      <c r="AI61" s="36"/>
      <c r="AJ61" s="38"/>
      <c r="AK61" s="38"/>
      <c r="AL61" s="36"/>
      <c r="AM61" s="36"/>
      <c r="AN61" s="36">
        <v>8.8778409090909083</v>
      </c>
      <c r="AO61" s="36" t="s">
        <v>253</v>
      </c>
      <c r="AP61" s="38">
        <f t="shared" si="42"/>
        <v>0.73982007575757569</v>
      </c>
      <c r="AQ61" s="36"/>
      <c r="AR61" s="36"/>
      <c r="AS61" s="36">
        <v>17.755681818181817</v>
      </c>
      <c r="AT61" s="36" t="s">
        <v>253</v>
      </c>
      <c r="AU61" s="38">
        <f t="shared" si="23"/>
        <v>1.4796401515151514</v>
      </c>
      <c r="AV61" s="36"/>
    </row>
    <row r="62" spans="1:48">
      <c r="A62" s="36">
        <v>59</v>
      </c>
      <c r="B62" s="36">
        <v>59</v>
      </c>
      <c r="C62" s="36" t="s">
        <v>96</v>
      </c>
      <c r="D62" s="36" t="s">
        <v>14</v>
      </c>
      <c r="E62" s="37" t="s">
        <v>197</v>
      </c>
      <c r="F62" s="39">
        <f t="shared" si="12"/>
        <v>985</v>
      </c>
      <c r="G62" s="39">
        <f t="shared" si="13"/>
        <v>317</v>
      </c>
      <c r="H62" s="39">
        <f t="shared" si="14"/>
        <v>295</v>
      </c>
      <c r="I62" s="39">
        <f t="shared" si="15"/>
        <v>214</v>
      </c>
      <c r="J62" s="39">
        <f t="shared" si="16"/>
        <v>159</v>
      </c>
      <c r="K62" s="36">
        <f t="shared" si="17"/>
        <v>314894.65000000002</v>
      </c>
      <c r="L62" s="36">
        <v>1157</v>
      </c>
      <c r="M62" s="38">
        <f t="shared" si="0"/>
        <v>3674244.7037445693</v>
      </c>
      <c r="N62" s="36"/>
      <c r="O62" s="38">
        <f t="shared" si="1"/>
        <v>36742.447037445694</v>
      </c>
      <c r="P62" s="36" t="s">
        <v>338</v>
      </c>
      <c r="Q62" s="36">
        <f t="shared" si="2"/>
        <v>2</v>
      </c>
      <c r="R62" s="38">
        <f t="shared" si="3"/>
        <v>198</v>
      </c>
      <c r="S62" s="38"/>
      <c r="T62" s="38"/>
      <c r="U62" s="38">
        <v>500</v>
      </c>
      <c r="V62" s="36" t="s">
        <v>249</v>
      </c>
      <c r="W62" s="38">
        <f>U62*200/O62</f>
        <v>2.7216477960242007</v>
      </c>
      <c r="X62" s="38">
        <f>200-W62</f>
        <v>197.2783522039758</v>
      </c>
      <c r="Y62" s="38"/>
      <c r="Z62" s="36"/>
      <c r="AA62" s="36">
        <v>200</v>
      </c>
      <c r="AB62" s="36" t="s">
        <v>253</v>
      </c>
      <c r="AC62" s="38">
        <f>AA62*50/U62</f>
        <v>20</v>
      </c>
      <c r="AD62" s="38">
        <f>50-AC62</f>
        <v>30</v>
      </c>
      <c r="AE62" s="36"/>
      <c r="AF62" s="40"/>
      <c r="AG62" s="41"/>
      <c r="AH62" s="36"/>
      <c r="AI62" s="36"/>
      <c r="AJ62" s="38"/>
      <c r="AK62" s="38"/>
      <c r="AL62" s="36"/>
      <c r="AM62" s="36"/>
      <c r="AN62" s="36">
        <v>0.55486505681818177</v>
      </c>
      <c r="AO62" s="36" t="s">
        <v>255</v>
      </c>
      <c r="AP62" s="38">
        <f>AN62*250/AA62</f>
        <v>0.69358132102272718</v>
      </c>
      <c r="AQ62" s="36"/>
      <c r="AR62" s="36"/>
      <c r="AS62" s="36">
        <v>1.1097301136363635</v>
      </c>
      <c r="AT62" s="36" t="s">
        <v>253</v>
      </c>
      <c r="AU62" s="38">
        <f>AS62*250/U62</f>
        <v>0.55486505681818177</v>
      </c>
      <c r="AV62" s="36"/>
    </row>
    <row r="63" spans="1:48">
      <c r="A63" s="36">
        <v>60</v>
      </c>
      <c r="B63" s="36">
        <v>60</v>
      </c>
      <c r="C63" s="36" t="s">
        <v>97</v>
      </c>
      <c r="D63" s="36" t="s">
        <v>14</v>
      </c>
      <c r="E63" s="37" t="s">
        <v>198</v>
      </c>
      <c r="F63" s="39">
        <f t="shared" si="12"/>
        <v>878</v>
      </c>
      <c r="G63" s="39">
        <f t="shared" si="13"/>
        <v>274</v>
      </c>
      <c r="H63" s="39">
        <f t="shared" si="14"/>
        <v>260</v>
      </c>
      <c r="I63" s="39">
        <f t="shared" si="15"/>
        <v>200</v>
      </c>
      <c r="J63" s="39">
        <f t="shared" si="16"/>
        <v>144</v>
      </c>
      <c r="K63" s="36">
        <f t="shared" si="17"/>
        <v>280572</v>
      </c>
      <c r="L63" s="36">
        <v>1324.4</v>
      </c>
      <c r="M63" s="38">
        <f t="shared" si="0"/>
        <v>4720356.9850163236</v>
      </c>
      <c r="N63" s="36"/>
      <c r="O63" s="38">
        <f t="shared" si="1"/>
        <v>47203.569850163236</v>
      </c>
      <c r="P63" s="36" t="s">
        <v>338</v>
      </c>
      <c r="Q63" s="36">
        <f t="shared" si="2"/>
        <v>2</v>
      </c>
      <c r="R63" s="38">
        <f t="shared" si="3"/>
        <v>198</v>
      </c>
      <c r="S63" s="38"/>
      <c r="T63" s="38"/>
      <c r="U63" s="38">
        <v>8000</v>
      </c>
      <c r="V63" s="36" t="s">
        <v>249</v>
      </c>
      <c r="W63" s="38">
        <f>U63*50/O63</f>
        <v>8.4739353669586226</v>
      </c>
      <c r="X63" s="38">
        <f t="shared" si="43"/>
        <v>41.526064633041379</v>
      </c>
      <c r="Y63" s="38"/>
      <c r="Z63" s="36"/>
      <c r="AA63" s="36"/>
      <c r="AB63" s="36"/>
      <c r="AC63" s="38"/>
      <c r="AD63" s="38"/>
      <c r="AE63" s="36"/>
      <c r="AF63" s="40"/>
      <c r="AG63" s="41"/>
      <c r="AH63" s="36"/>
      <c r="AI63" s="36"/>
      <c r="AJ63" s="38"/>
      <c r="AK63" s="38"/>
      <c r="AL63" s="36"/>
      <c r="AM63" s="36"/>
      <c r="AN63" s="36">
        <v>17.755681818181817</v>
      </c>
      <c r="AO63" s="36" t="s">
        <v>253</v>
      </c>
      <c r="AP63" s="38">
        <f t="shared" si="42"/>
        <v>0.55486505681818177</v>
      </c>
      <c r="AQ63" s="36"/>
      <c r="AR63" s="36"/>
      <c r="AS63" s="36">
        <v>35.511363636363633</v>
      </c>
      <c r="AT63" s="36" t="s">
        <v>253</v>
      </c>
      <c r="AU63" s="38">
        <f t="shared" si="23"/>
        <v>1.1097301136363635</v>
      </c>
      <c r="AV63" s="36"/>
    </row>
    <row r="64" spans="1:48">
      <c r="A64" s="36">
        <v>61</v>
      </c>
      <c r="B64" s="36">
        <v>61</v>
      </c>
      <c r="C64" s="36" t="s">
        <v>34</v>
      </c>
      <c r="D64" s="36" t="s">
        <v>14</v>
      </c>
      <c r="E64" s="37" t="s">
        <v>135</v>
      </c>
      <c r="F64" s="39">
        <f t="shared" si="12"/>
        <v>635</v>
      </c>
      <c r="G64" s="39">
        <f t="shared" si="13"/>
        <v>121</v>
      </c>
      <c r="H64" s="39">
        <f t="shared" si="14"/>
        <v>111</v>
      </c>
      <c r="I64" s="39">
        <f t="shared" si="15"/>
        <v>215</v>
      </c>
      <c r="J64" s="39">
        <f t="shared" si="16"/>
        <v>188</v>
      </c>
      <c r="K64" s="36">
        <f t="shared" si="17"/>
        <v>204350.47999999995</v>
      </c>
      <c r="L64" s="36">
        <v>1471.6</v>
      </c>
      <c r="M64" s="38">
        <f t="shared" si="0"/>
        <v>7201353.2828501314</v>
      </c>
      <c r="N64" s="36"/>
      <c r="O64" s="38">
        <f t="shared" si="1"/>
        <v>72013.532828501309</v>
      </c>
      <c r="P64" s="36" t="s">
        <v>338</v>
      </c>
      <c r="Q64" s="36">
        <f t="shared" si="2"/>
        <v>2</v>
      </c>
      <c r="R64" s="38">
        <f t="shared" si="3"/>
        <v>198</v>
      </c>
      <c r="S64" s="38"/>
      <c r="T64" s="38"/>
      <c r="U64" s="38">
        <v>800</v>
      </c>
      <c r="V64" s="36" t="s">
        <v>249</v>
      </c>
      <c r="W64" s="38">
        <f>U64*200/O64</f>
        <v>2.2218046208208753</v>
      </c>
      <c r="X64" s="38">
        <f>200-W64</f>
        <v>197.77819537917912</v>
      </c>
      <c r="Y64" s="38"/>
      <c r="Z64" s="36"/>
      <c r="AA64" s="36">
        <v>200</v>
      </c>
      <c r="AB64" s="36" t="s">
        <v>253</v>
      </c>
      <c r="AC64" s="38">
        <f>AA64*50/U64</f>
        <v>12.5</v>
      </c>
      <c r="AD64" s="38">
        <f>50-AC64</f>
        <v>37.5</v>
      </c>
      <c r="AE64" s="36"/>
      <c r="AF64" s="40"/>
      <c r="AG64" s="41"/>
      <c r="AH64" s="36"/>
      <c r="AI64" s="36"/>
      <c r="AJ64" s="38"/>
      <c r="AK64" s="38"/>
      <c r="AL64" s="36"/>
      <c r="AM64" s="36"/>
      <c r="AN64" s="36">
        <v>0.55486505681818177</v>
      </c>
      <c r="AO64" s="36" t="s">
        <v>255</v>
      </c>
      <c r="AP64" s="38">
        <f>AN64*250/AA64</f>
        <v>0.69358132102272718</v>
      </c>
      <c r="AQ64" s="36"/>
      <c r="AR64" s="36"/>
      <c r="AS64" s="36">
        <v>1.1097301136363635</v>
      </c>
      <c r="AT64" s="36" t="s">
        <v>253</v>
      </c>
      <c r="AU64" s="38">
        <f>AS64*250/U64</f>
        <v>0.34679066051136359</v>
      </c>
      <c r="AV64" s="36"/>
    </row>
    <row r="65" spans="1:48">
      <c r="A65" s="36">
        <v>62</v>
      </c>
      <c r="B65" s="36">
        <v>62</v>
      </c>
      <c r="C65" s="36" t="s">
        <v>35</v>
      </c>
      <c r="D65" s="36" t="s">
        <v>14</v>
      </c>
      <c r="E65" s="37" t="s">
        <v>136</v>
      </c>
      <c r="F65" s="39">
        <f t="shared" si="12"/>
        <v>1728</v>
      </c>
      <c r="G65" s="39">
        <f t="shared" si="13"/>
        <v>341</v>
      </c>
      <c r="H65" s="39">
        <f t="shared" si="14"/>
        <v>385</v>
      </c>
      <c r="I65" s="39">
        <f t="shared" si="15"/>
        <v>519</v>
      </c>
      <c r="J65" s="39">
        <f t="shared" si="16"/>
        <v>483</v>
      </c>
      <c r="K65" s="36">
        <f t="shared" si="17"/>
        <v>555278.93000000005</v>
      </c>
      <c r="L65" s="36">
        <v>1738.4</v>
      </c>
      <c r="M65" s="38">
        <f t="shared" si="0"/>
        <v>3130678.84639527</v>
      </c>
      <c r="N65" s="36"/>
      <c r="O65" s="38">
        <f t="shared" si="1"/>
        <v>31306.7884639527</v>
      </c>
      <c r="P65" s="36" t="s">
        <v>338</v>
      </c>
      <c r="Q65" s="36">
        <f t="shared" si="2"/>
        <v>2</v>
      </c>
      <c r="R65" s="38">
        <f t="shared" si="3"/>
        <v>198</v>
      </c>
      <c r="S65" s="38"/>
      <c r="T65" s="38"/>
      <c r="U65" s="38">
        <v>8000</v>
      </c>
      <c r="V65" s="36" t="s">
        <v>249</v>
      </c>
      <c r="W65" s="38">
        <f>U65*50/O65</f>
        <v>12.776781638288082</v>
      </c>
      <c r="X65" s="38">
        <f t="shared" si="43"/>
        <v>37.223218361711915</v>
      </c>
      <c r="Y65" s="38"/>
      <c r="Z65" s="36"/>
      <c r="AA65" s="36"/>
      <c r="AB65" s="36"/>
      <c r="AC65" s="38"/>
      <c r="AD65" s="38"/>
      <c r="AE65" s="36"/>
      <c r="AF65" s="36"/>
      <c r="AG65" s="41"/>
      <c r="AH65" s="36"/>
      <c r="AI65" s="36"/>
      <c r="AJ65" s="38"/>
      <c r="AK65" s="38"/>
      <c r="AL65" s="36"/>
      <c r="AM65" s="36"/>
      <c r="AN65" s="36">
        <v>17.755681818181817</v>
      </c>
      <c r="AO65" s="36" t="s">
        <v>253</v>
      </c>
      <c r="AP65" s="38">
        <f t="shared" si="42"/>
        <v>0.55486505681818177</v>
      </c>
      <c r="AQ65" s="36"/>
      <c r="AR65" s="36"/>
      <c r="AS65" s="36">
        <v>35.511363636363633</v>
      </c>
      <c r="AT65" s="36" t="s">
        <v>253</v>
      </c>
      <c r="AU65" s="38">
        <f t="shared" si="23"/>
        <v>1.1097301136363635</v>
      </c>
      <c r="AV65" s="36"/>
    </row>
    <row r="66" spans="1:48">
      <c r="A66" s="36">
        <v>63</v>
      </c>
      <c r="B66" s="36">
        <v>63</v>
      </c>
      <c r="C66" s="36" t="s">
        <v>383</v>
      </c>
      <c r="D66" s="36" t="s">
        <v>14</v>
      </c>
      <c r="E66" s="37" t="s">
        <v>297</v>
      </c>
      <c r="F66" s="39">
        <f t="shared" si="12"/>
        <v>664</v>
      </c>
      <c r="G66" s="39">
        <f t="shared" si="13"/>
        <v>188</v>
      </c>
      <c r="H66" s="39">
        <f t="shared" si="14"/>
        <v>167</v>
      </c>
      <c r="I66" s="39">
        <f t="shared" si="15"/>
        <v>137</v>
      </c>
      <c r="J66" s="39">
        <f t="shared" si="16"/>
        <v>172</v>
      </c>
      <c r="K66" s="36">
        <f t="shared" si="17"/>
        <v>214225.67</v>
      </c>
      <c r="L66" s="36">
        <v>264.37</v>
      </c>
      <c r="M66" s="38">
        <f t="shared" si="0"/>
        <v>1234072.461997668</v>
      </c>
      <c r="N66" s="36"/>
      <c r="O66" s="38">
        <f t="shared" si="1"/>
        <v>12340.72461997668</v>
      </c>
      <c r="P66" s="36" t="s">
        <v>338</v>
      </c>
      <c r="Q66" s="36">
        <f t="shared" si="2"/>
        <v>2</v>
      </c>
      <c r="R66" s="38">
        <f t="shared" si="3"/>
        <v>198</v>
      </c>
      <c r="S66" s="38"/>
      <c r="T66" s="38"/>
      <c r="U66" s="38">
        <v>8000</v>
      </c>
      <c r="V66" s="36" t="s">
        <v>249</v>
      </c>
      <c r="W66" s="38">
        <f>U66*50/O66</f>
        <v>32.413007527329128</v>
      </c>
      <c r="X66" s="38">
        <f t="shared" si="43"/>
        <v>17.586992472670872</v>
      </c>
      <c r="Y66" s="38"/>
      <c r="Z66" s="36"/>
      <c r="AA66" s="36"/>
      <c r="AB66" s="36"/>
      <c r="AC66" s="38"/>
      <c r="AD66" s="38"/>
      <c r="AE66" s="36"/>
      <c r="AF66" s="36"/>
      <c r="AG66" s="41"/>
      <c r="AH66" s="36"/>
      <c r="AI66" s="36"/>
      <c r="AJ66" s="38"/>
      <c r="AK66" s="38"/>
      <c r="AL66" s="36"/>
      <c r="AM66" s="36"/>
      <c r="AN66" s="36">
        <v>18.310546875</v>
      </c>
      <c r="AO66" s="36" t="s">
        <v>253</v>
      </c>
      <c r="AP66" s="38">
        <f t="shared" si="42"/>
        <v>0.57220458984375</v>
      </c>
      <c r="AQ66" s="36"/>
      <c r="AR66" s="36"/>
      <c r="AS66" s="36">
        <v>18.310546875</v>
      </c>
      <c r="AT66" s="36" t="s">
        <v>253</v>
      </c>
      <c r="AU66" s="38">
        <f t="shared" si="23"/>
        <v>0.57220458984375</v>
      </c>
      <c r="AV66" s="36"/>
    </row>
    <row r="67" spans="1:48">
      <c r="A67" s="36">
        <v>64</v>
      </c>
      <c r="B67" s="36">
        <v>64</v>
      </c>
      <c r="C67" s="36" t="s">
        <v>384</v>
      </c>
      <c r="D67" s="36" t="s">
        <v>14</v>
      </c>
      <c r="E67" s="37" t="s">
        <v>298</v>
      </c>
      <c r="F67" s="39">
        <f t="shared" si="12"/>
        <v>1754</v>
      </c>
      <c r="G67" s="39">
        <f t="shared" si="13"/>
        <v>401</v>
      </c>
      <c r="H67" s="39">
        <f t="shared" si="14"/>
        <v>347</v>
      </c>
      <c r="I67" s="39">
        <f t="shared" si="15"/>
        <v>519</v>
      </c>
      <c r="J67" s="39">
        <f t="shared" si="16"/>
        <v>487</v>
      </c>
      <c r="K67" s="36">
        <f t="shared" si="17"/>
        <v>564777.91</v>
      </c>
      <c r="L67" s="36">
        <v>98.44</v>
      </c>
      <c r="M67" s="38">
        <f t="shared" si="0"/>
        <v>174298.6017282439</v>
      </c>
      <c r="N67" s="36"/>
      <c r="O67" s="38">
        <f t="shared" si="1"/>
        <v>1742.986017282439</v>
      </c>
      <c r="P67" s="36" t="s">
        <v>338</v>
      </c>
      <c r="Q67" s="36">
        <f t="shared" si="2"/>
        <v>2</v>
      </c>
      <c r="R67" s="38">
        <f t="shared" si="3"/>
        <v>198</v>
      </c>
      <c r="S67" s="38"/>
      <c r="T67" s="38"/>
      <c r="U67" s="38">
        <v>1000</v>
      </c>
      <c r="V67" s="36" t="s">
        <v>249</v>
      </c>
      <c r="W67" s="38">
        <f>U67*50/O67</f>
        <v>28.686403392929709</v>
      </c>
      <c r="X67" s="38">
        <f t="shared" si="43"/>
        <v>21.313596607070291</v>
      </c>
      <c r="Y67" s="38"/>
      <c r="Z67" s="36"/>
      <c r="AA67" s="36"/>
      <c r="AB67" s="36"/>
      <c r="AC67" s="38"/>
      <c r="AD67" s="38"/>
      <c r="AE67" s="36"/>
      <c r="AF67" s="36"/>
      <c r="AG67" s="41"/>
      <c r="AH67" s="36"/>
      <c r="AI67" s="36"/>
      <c r="AJ67" s="38"/>
      <c r="AK67" s="38"/>
      <c r="AL67" s="36"/>
      <c r="AM67" s="36"/>
      <c r="AN67" s="36">
        <v>2.034505208333333</v>
      </c>
      <c r="AO67" s="36" t="s">
        <v>253</v>
      </c>
      <c r="AP67" s="38">
        <f>AN67*250/U67</f>
        <v>0.50862630208333326</v>
      </c>
      <c r="AQ67" s="36"/>
      <c r="AR67" s="36"/>
      <c r="AS67" s="36">
        <v>2.034505208333333</v>
      </c>
      <c r="AT67" s="36" t="s">
        <v>253</v>
      </c>
      <c r="AU67" s="38">
        <f>AS67*250/U67</f>
        <v>0.50862630208333326</v>
      </c>
      <c r="AV67" s="36"/>
    </row>
    <row r="68" spans="1:48">
      <c r="A68" s="36">
        <v>65</v>
      </c>
      <c r="B68" s="36">
        <v>65</v>
      </c>
      <c r="C68" s="36" t="s">
        <v>385</v>
      </c>
      <c r="D68" s="36" t="s">
        <v>14</v>
      </c>
      <c r="E68" s="37" t="s">
        <v>299</v>
      </c>
      <c r="F68" s="39">
        <f t="shared" si="12"/>
        <v>1856</v>
      </c>
      <c r="G68" s="39">
        <f t="shared" si="13"/>
        <v>390</v>
      </c>
      <c r="H68" s="39">
        <f t="shared" si="14"/>
        <v>359</v>
      </c>
      <c r="I68" s="39">
        <f t="shared" si="15"/>
        <v>589</v>
      </c>
      <c r="J68" s="39">
        <f t="shared" si="16"/>
        <v>518</v>
      </c>
      <c r="K68" s="36">
        <f t="shared" si="17"/>
        <v>596894.75</v>
      </c>
      <c r="L68" s="36">
        <v>442.7</v>
      </c>
      <c r="M68" s="38">
        <f t="shared" ref="M68:M131" si="44">L68/K68/0.000000001</f>
        <v>741671.79389666265</v>
      </c>
      <c r="N68" s="36"/>
      <c r="O68" s="38">
        <f t="shared" ref="O68:O69" si="45">M68/100</f>
        <v>7416.7179389666262</v>
      </c>
      <c r="P68" s="36" t="s">
        <v>338</v>
      </c>
      <c r="Q68" s="36">
        <f t="shared" ref="Q68:Q69" si="46">O68*200/M68</f>
        <v>2</v>
      </c>
      <c r="R68" s="38">
        <f t="shared" ref="R68:R69" si="47">200-Q68</f>
        <v>198</v>
      </c>
      <c r="S68" s="38"/>
      <c r="T68" s="38"/>
      <c r="U68" s="36"/>
      <c r="V68" s="36"/>
      <c r="W68" s="38"/>
      <c r="X68" s="38"/>
      <c r="Y68" s="38"/>
      <c r="Z68" s="36"/>
      <c r="AA68" s="36"/>
      <c r="AB68" s="36"/>
      <c r="AC68" s="38"/>
      <c r="AD68" s="38"/>
      <c r="AE68" s="36"/>
      <c r="AF68" s="36"/>
      <c r="AG68" s="41"/>
      <c r="AH68" s="36"/>
      <c r="AI68" s="36"/>
      <c r="AJ68" s="38"/>
      <c r="AK68" s="38"/>
      <c r="AL68" s="36"/>
      <c r="AM68" s="36"/>
      <c r="AN68" s="36">
        <v>16.276041666666664</v>
      </c>
      <c r="AO68" s="48" t="s">
        <v>249</v>
      </c>
      <c r="AP68" s="38">
        <f>AN68*250/O68</f>
        <v>0.54862682525494599</v>
      </c>
      <c r="AQ68" s="36"/>
      <c r="AR68" s="36"/>
      <c r="AS68" s="36">
        <v>16.276041666666664</v>
      </c>
      <c r="AT68" s="48" t="s">
        <v>249</v>
      </c>
      <c r="AU68" s="38">
        <f>AS68*250/O68</f>
        <v>0.54862682525494599</v>
      </c>
      <c r="AV68" s="36"/>
    </row>
    <row r="69" spans="1:48">
      <c r="A69" s="36">
        <v>66</v>
      </c>
      <c r="B69" s="36">
        <v>66</v>
      </c>
      <c r="C69" s="36" t="s">
        <v>386</v>
      </c>
      <c r="D69" s="36" t="s">
        <v>14</v>
      </c>
      <c r="E69" s="37" t="s">
        <v>300</v>
      </c>
      <c r="F69" s="39">
        <f t="shared" ref="F69:F132" si="48">LEN(E69)</f>
        <v>867</v>
      </c>
      <c r="G69" s="39">
        <f t="shared" ref="G69:G132" si="49">LEN(E69)-LEN(SUBSTITUTE(E69,"A",""))</f>
        <v>197</v>
      </c>
      <c r="H69" s="39">
        <f t="shared" ref="H69:H132" si="50">LEN(E69)-LEN(SUBSTITUTE(E69,"T",""))</f>
        <v>236</v>
      </c>
      <c r="I69" s="39">
        <f t="shared" ref="I69:I132" si="51">LEN(E69)-LEN(SUBSTITUTE(E69,"C",""))</f>
        <v>204</v>
      </c>
      <c r="J69" s="39">
        <f t="shared" ref="J69:J132" si="52">LEN(E69)-LEN(SUBSTITUTE(E69,"G",""))</f>
        <v>230</v>
      </c>
      <c r="K69" s="36">
        <f t="shared" ref="K69:K132" si="53">(G69*329.21)+(I69*305.18)+(J69*345.21)+(H69*306.17)+18.02</f>
        <v>278783.53000000003</v>
      </c>
      <c r="L69" s="36">
        <v>166.01</v>
      </c>
      <c r="M69" s="38">
        <f t="shared" si="44"/>
        <v>595479.94101373199</v>
      </c>
      <c r="N69" s="36"/>
      <c r="O69" s="38">
        <f t="shared" si="45"/>
        <v>5954.7994101373197</v>
      </c>
      <c r="P69" s="36" t="s">
        <v>338</v>
      </c>
      <c r="Q69" s="36">
        <f t="shared" si="46"/>
        <v>2</v>
      </c>
      <c r="R69" s="38">
        <f t="shared" si="47"/>
        <v>198</v>
      </c>
      <c r="S69" s="38"/>
      <c r="T69" s="38"/>
      <c r="U69" s="38">
        <v>1500</v>
      </c>
      <c r="V69" s="36" t="s">
        <v>249</v>
      </c>
      <c r="W69" s="38">
        <f>U69*50/O69</f>
        <v>12.594882687789895</v>
      </c>
      <c r="X69" s="38">
        <f>50-W69</f>
        <v>37.405117312210109</v>
      </c>
      <c r="Y69" s="38"/>
      <c r="Z69" s="36"/>
      <c r="AA69" s="36"/>
      <c r="AB69" s="36"/>
      <c r="AC69" s="38"/>
      <c r="AD69" s="38"/>
      <c r="AE69" s="36"/>
      <c r="AF69" s="36"/>
      <c r="AG69" s="41"/>
      <c r="AH69" s="36"/>
      <c r="AI69" s="36"/>
      <c r="AJ69" s="38"/>
      <c r="AK69" s="38"/>
      <c r="AL69" s="36"/>
      <c r="AM69" s="36"/>
      <c r="AN69" s="36">
        <v>4.0690104166666661</v>
      </c>
      <c r="AO69" s="36" t="s">
        <v>253</v>
      </c>
      <c r="AP69" s="38">
        <f>AN69*250/U69</f>
        <v>0.67816840277777768</v>
      </c>
      <c r="AQ69" s="36"/>
      <c r="AR69" s="36"/>
      <c r="AS69" s="36">
        <v>4.0690104166666661</v>
      </c>
      <c r="AT69" s="36" t="s">
        <v>253</v>
      </c>
      <c r="AU69" s="38">
        <f>AS69*250/U69</f>
        <v>0.67816840277777768</v>
      </c>
      <c r="AV69" s="36"/>
    </row>
    <row r="70" spans="1:48">
      <c r="A70" s="36">
        <v>67</v>
      </c>
      <c r="B70" s="36">
        <v>67</v>
      </c>
      <c r="C70" s="36" t="s">
        <v>387</v>
      </c>
      <c r="D70" s="36" t="s">
        <v>14</v>
      </c>
      <c r="E70" s="37" t="s">
        <v>301</v>
      </c>
      <c r="F70" s="39">
        <f t="shared" si="48"/>
        <v>794</v>
      </c>
      <c r="G70" s="39">
        <f t="shared" si="49"/>
        <v>172</v>
      </c>
      <c r="H70" s="39">
        <f t="shared" si="50"/>
        <v>204</v>
      </c>
      <c r="I70" s="39">
        <f t="shared" si="51"/>
        <v>204</v>
      </c>
      <c r="J70" s="39">
        <f t="shared" si="52"/>
        <v>214</v>
      </c>
      <c r="K70" s="36">
        <f t="shared" si="53"/>
        <v>255232.47999999998</v>
      </c>
      <c r="L70" s="36">
        <v>158.82</v>
      </c>
      <c r="M70" s="38">
        <f t="shared" si="44"/>
        <v>622256.22695042565</v>
      </c>
      <c r="N70" s="36"/>
      <c r="O70" s="38">
        <f t="shared" ref="O70:O100" si="54">M70/40</f>
        <v>15556.405673760641</v>
      </c>
      <c r="P70" s="36" t="s">
        <v>338</v>
      </c>
      <c r="Q70" s="36">
        <f t="shared" ref="Q70:Q100" si="55">O70*100/M70</f>
        <v>2.5</v>
      </c>
      <c r="R70" s="38">
        <f t="shared" ref="R70:R100" si="56">100-Q70</f>
        <v>97.5</v>
      </c>
      <c r="S70" s="38"/>
      <c r="T70" s="38"/>
      <c r="U70" s="36"/>
      <c r="V70" s="36"/>
      <c r="W70" s="38"/>
      <c r="X70" s="38"/>
      <c r="Y70" s="38"/>
      <c r="Z70" s="36"/>
      <c r="AA70" s="36"/>
      <c r="AB70" s="36"/>
      <c r="AC70" s="38"/>
      <c r="AD70" s="38"/>
      <c r="AE70" s="36"/>
      <c r="AF70" s="36"/>
      <c r="AG70" s="41"/>
      <c r="AH70" s="36"/>
      <c r="AI70" s="36"/>
      <c r="AJ70" s="38"/>
      <c r="AK70" s="38"/>
      <c r="AL70" s="36"/>
      <c r="AM70" s="36"/>
      <c r="AN70" s="36">
        <v>32.552083333333329</v>
      </c>
      <c r="AO70" s="48" t="s">
        <v>249</v>
      </c>
      <c r="AP70" s="38">
        <f>AN70*250/O70</f>
        <v>0.52312989285564371</v>
      </c>
      <c r="AQ70" s="36"/>
      <c r="AR70" s="36"/>
      <c r="AS70" s="36">
        <v>32.552083333333329</v>
      </c>
      <c r="AT70" s="36" t="s">
        <v>249</v>
      </c>
      <c r="AU70" s="38">
        <f>AS70*250/O70</f>
        <v>0.52312989285564371</v>
      </c>
      <c r="AV70" s="36"/>
    </row>
    <row r="71" spans="1:48">
      <c r="A71" s="36">
        <v>68</v>
      </c>
      <c r="B71" s="36">
        <v>68</v>
      </c>
      <c r="C71" s="36" t="s">
        <v>388</v>
      </c>
      <c r="D71" s="36" t="s">
        <v>14</v>
      </c>
      <c r="E71" s="37" t="s">
        <v>302</v>
      </c>
      <c r="F71" s="39">
        <f t="shared" si="48"/>
        <v>1169</v>
      </c>
      <c r="G71" s="39">
        <f t="shared" si="49"/>
        <v>277</v>
      </c>
      <c r="H71" s="39">
        <f t="shared" si="50"/>
        <v>239</v>
      </c>
      <c r="I71" s="39">
        <f t="shared" si="51"/>
        <v>323</v>
      </c>
      <c r="J71" s="39">
        <f t="shared" si="52"/>
        <v>330</v>
      </c>
      <c r="K71" s="36">
        <f t="shared" si="53"/>
        <v>376876.26</v>
      </c>
      <c r="L71" s="36">
        <v>351.69</v>
      </c>
      <c r="M71" s="38">
        <f t="shared" si="44"/>
        <v>933171.00949791842</v>
      </c>
      <c r="N71" s="36"/>
      <c r="O71" s="38">
        <f t="shared" ref="O71:O72" si="57">M71/100</f>
        <v>9331.7100949791839</v>
      </c>
      <c r="P71" s="36" t="s">
        <v>338</v>
      </c>
      <c r="Q71" s="36">
        <f t="shared" ref="Q71:Q72" si="58">O71*200/M71</f>
        <v>2</v>
      </c>
      <c r="R71" s="38">
        <f t="shared" ref="R71:R72" si="59">200-Q71</f>
        <v>198</v>
      </c>
      <c r="S71" s="38"/>
      <c r="T71" s="38"/>
      <c r="U71" s="38">
        <v>1500</v>
      </c>
      <c r="V71" s="36" t="s">
        <v>249</v>
      </c>
      <c r="W71" s="38">
        <f>U71*50/O71</f>
        <v>8.0371120873496551</v>
      </c>
      <c r="X71" s="38">
        <f>50-W71</f>
        <v>41.962887912650345</v>
      </c>
      <c r="Y71" s="38"/>
      <c r="Z71" s="36"/>
      <c r="AA71" s="36"/>
      <c r="AB71" s="36"/>
      <c r="AC71" s="38"/>
      <c r="AD71" s="38"/>
      <c r="AE71" s="36"/>
      <c r="AF71" s="36"/>
      <c r="AG71" s="41"/>
      <c r="AH71" s="36"/>
      <c r="AI71" s="36"/>
      <c r="AJ71" s="38"/>
      <c r="AK71" s="38"/>
      <c r="AL71" s="36"/>
      <c r="AM71" s="36"/>
      <c r="AN71" s="36">
        <v>4.0690104166666661</v>
      </c>
      <c r="AO71" s="36" t="s">
        <v>253</v>
      </c>
      <c r="AP71" s="38">
        <f>AN71*250/U71</f>
        <v>0.67816840277777768</v>
      </c>
      <c r="AQ71" s="36"/>
      <c r="AR71" s="36"/>
      <c r="AS71" s="36">
        <v>4.0690104166666661</v>
      </c>
      <c r="AT71" s="36" t="s">
        <v>253</v>
      </c>
      <c r="AU71" s="38">
        <f>AS71*250/U71</f>
        <v>0.67816840277777768</v>
      </c>
      <c r="AV71" s="36"/>
    </row>
    <row r="72" spans="1:48">
      <c r="A72" s="36">
        <v>69</v>
      </c>
      <c r="B72" s="36">
        <v>69</v>
      </c>
      <c r="C72" s="36" t="s">
        <v>389</v>
      </c>
      <c r="D72" s="36" t="s">
        <v>14</v>
      </c>
      <c r="E72" s="37" t="s">
        <v>303</v>
      </c>
      <c r="F72" s="39">
        <f t="shared" si="48"/>
        <v>1041</v>
      </c>
      <c r="G72" s="39">
        <f t="shared" si="49"/>
        <v>239</v>
      </c>
      <c r="H72" s="39">
        <f t="shared" si="50"/>
        <v>208</v>
      </c>
      <c r="I72" s="39">
        <f t="shared" si="51"/>
        <v>290</v>
      </c>
      <c r="J72" s="39">
        <f t="shared" si="52"/>
        <v>304</v>
      </c>
      <c r="K72" s="36">
        <f t="shared" si="53"/>
        <v>335828.61</v>
      </c>
      <c r="L72" s="36">
        <v>467.02</v>
      </c>
      <c r="M72" s="38">
        <f t="shared" si="44"/>
        <v>1390649.8317698422</v>
      </c>
      <c r="N72" s="36"/>
      <c r="O72" s="38">
        <f t="shared" si="57"/>
        <v>13906.498317698422</v>
      </c>
      <c r="P72" s="36" t="s">
        <v>338</v>
      </c>
      <c r="Q72" s="36">
        <f t="shared" si="58"/>
        <v>2</v>
      </c>
      <c r="R72" s="38">
        <f t="shared" si="59"/>
        <v>198</v>
      </c>
      <c r="S72" s="38"/>
      <c r="T72" s="38"/>
      <c r="U72" s="36"/>
      <c r="V72" s="36"/>
      <c r="W72" s="38"/>
      <c r="X72" s="38"/>
      <c r="Y72" s="38"/>
      <c r="Z72" s="36"/>
      <c r="AA72" s="36"/>
      <c r="AB72" s="36"/>
      <c r="AC72" s="38"/>
      <c r="AD72" s="38"/>
      <c r="AE72" s="36"/>
      <c r="AF72" s="36"/>
      <c r="AG72" s="41"/>
      <c r="AH72" s="36"/>
      <c r="AI72" s="36"/>
      <c r="AJ72" s="38"/>
      <c r="AK72" s="38"/>
      <c r="AL72" s="36"/>
      <c r="AM72" s="36"/>
      <c r="AN72" s="36">
        <v>32.552083333333329</v>
      </c>
      <c r="AO72" s="48" t="s">
        <v>249</v>
      </c>
      <c r="AP72" s="38">
        <f>AN72*250/O72</f>
        <v>0.58519554293378762</v>
      </c>
      <c r="AQ72" s="36"/>
      <c r="AR72" s="36"/>
      <c r="AS72" s="36">
        <v>32.552083333333329</v>
      </c>
      <c r="AT72" s="48" t="s">
        <v>249</v>
      </c>
      <c r="AU72" s="38">
        <f>AS72*250/O72</f>
        <v>0.58519554293378762</v>
      </c>
      <c r="AV72" s="36"/>
    </row>
    <row r="73" spans="1:48">
      <c r="A73" s="36">
        <v>70</v>
      </c>
      <c r="B73" s="36">
        <v>70</v>
      </c>
      <c r="C73" s="36" t="s">
        <v>390</v>
      </c>
      <c r="D73" s="36" t="s">
        <v>14</v>
      </c>
      <c r="E73" s="37" t="s">
        <v>304</v>
      </c>
      <c r="F73" s="39">
        <f t="shared" si="48"/>
        <v>4577</v>
      </c>
      <c r="G73" s="39">
        <f t="shared" si="49"/>
        <v>916</v>
      </c>
      <c r="H73" s="39">
        <f t="shared" si="50"/>
        <v>794</v>
      </c>
      <c r="I73" s="39">
        <f t="shared" si="51"/>
        <v>1434</v>
      </c>
      <c r="J73" s="39">
        <f t="shared" si="52"/>
        <v>1433</v>
      </c>
      <c r="K73" s="36">
        <f t="shared" si="53"/>
        <v>1476987.41</v>
      </c>
      <c r="L73" s="36">
        <v>392.15</v>
      </c>
      <c r="M73" s="38">
        <f t="shared" si="44"/>
        <v>265506.66400060919</v>
      </c>
      <c r="N73" s="36"/>
      <c r="O73" s="38">
        <f>M73/20</f>
        <v>13275.33320003046</v>
      </c>
      <c r="P73" s="36" t="s">
        <v>338</v>
      </c>
      <c r="Q73" s="36">
        <f t="shared" si="55"/>
        <v>5</v>
      </c>
      <c r="R73" s="38">
        <f t="shared" si="56"/>
        <v>95</v>
      </c>
      <c r="S73" s="38"/>
      <c r="T73" s="38"/>
      <c r="U73" s="36"/>
      <c r="V73" s="36"/>
      <c r="W73" s="38"/>
      <c r="X73" s="38"/>
      <c r="Y73" s="38"/>
      <c r="Z73" s="36"/>
      <c r="AA73" s="36"/>
      <c r="AB73" s="36"/>
      <c r="AC73" s="38"/>
      <c r="AD73" s="38"/>
      <c r="AE73" s="36"/>
      <c r="AF73" s="36"/>
      <c r="AG73" s="41"/>
      <c r="AH73" s="36"/>
      <c r="AI73" s="36"/>
      <c r="AJ73" s="38"/>
      <c r="AK73" s="38"/>
      <c r="AL73" s="36"/>
      <c r="AM73" s="36"/>
      <c r="AN73" s="36">
        <v>36.62109375</v>
      </c>
      <c r="AO73" s="48" t="s">
        <v>249</v>
      </c>
      <c r="AP73" s="38">
        <f>AN73*250/O73</f>
        <v>0.68964547251280994</v>
      </c>
      <c r="AQ73" s="36"/>
      <c r="AR73" s="36"/>
      <c r="AS73" s="36">
        <v>36.62109375</v>
      </c>
      <c r="AT73" s="36" t="s">
        <v>249</v>
      </c>
      <c r="AU73" s="38">
        <f>AS73*250/O73</f>
        <v>0.68964547251280994</v>
      </c>
      <c r="AV73" s="36"/>
    </row>
    <row r="74" spans="1:48">
      <c r="A74" s="36">
        <v>71</v>
      </c>
      <c r="B74" s="36">
        <v>71</v>
      </c>
      <c r="C74" s="36" t="s">
        <v>391</v>
      </c>
      <c r="D74" s="36" t="s">
        <v>14</v>
      </c>
      <c r="E74" s="37" t="s">
        <v>305</v>
      </c>
      <c r="F74" s="39">
        <f t="shared" si="48"/>
        <v>661</v>
      </c>
      <c r="G74" s="39">
        <f t="shared" si="49"/>
        <v>177</v>
      </c>
      <c r="H74" s="39">
        <f t="shared" si="50"/>
        <v>149</v>
      </c>
      <c r="I74" s="39">
        <f t="shared" si="51"/>
        <v>176</v>
      </c>
      <c r="J74" s="39">
        <f t="shared" si="52"/>
        <v>159</v>
      </c>
      <c r="K74" s="36">
        <f t="shared" si="53"/>
        <v>212507.59</v>
      </c>
      <c r="L74" s="36">
        <v>504.52</v>
      </c>
      <c r="M74" s="38">
        <f t="shared" si="44"/>
        <v>2374126.9664768204</v>
      </c>
      <c r="N74" s="36"/>
      <c r="O74" s="38">
        <f t="shared" ref="O74" si="60">M74/100</f>
        <v>23741.269664768202</v>
      </c>
      <c r="P74" s="36" t="s">
        <v>338</v>
      </c>
      <c r="Q74" s="36">
        <f t="shared" ref="Q74" si="61">O74*200/M74</f>
        <v>2</v>
      </c>
      <c r="R74" s="38">
        <f t="shared" ref="R74:R76" si="62">200-Q74</f>
        <v>198</v>
      </c>
      <c r="S74" s="38"/>
      <c r="T74" s="38"/>
      <c r="U74" s="38">
        <v>1500</v>
      </c>
      <c r="V74" s="36" t="s">
        <v>249</v>
      </c>
      <c r="W74" s="38">
        <f>U74*50/O74</f>
        <v>3.1590559839054952</v>
      </c>
      <c r="X74" s="38">
        <f>50-W74</f>
        <v>46.840944016094504</v>
      </c>
      <c r="Y74" s="38"/>
      <c r="Z74" s="36"/>
      <c r="AA74" s="36"/>
      <c r="AB74" s="36"/>
      <c r="AC74" s="38"/>
      <c r="AD74" s="38"/>
      <c r="AE74" s="36"/>
      <c r="AF74" s="36"/>
      <c r="AG74" s="41"/>
      <c r="AH74" s="36"/>
      <c r="AI74" s="36"/>
      <c r="AJ74" s="38"/>
      <c r="AK74" s="38"/>
      <c r="AL74" s="36"/>
      <c r="AM74" s="36"/>
      <c r="AN74" s="36">
        <v>4.0690104166666661</v>
      </c>
      <c r="AO74" s="36" t="s">
        <v>253</v>
      </c>
      <c r="AP74" s="38">
        <f>AN74*250/U74</f>
        <v>0.67816840277777768</v>
      </c>
      <c r="AQ74" s="36"/>
      <c r="AR74" s="36"/>
      <c r="AS74" s="36">
        <v>4.0690104166666661</v>
      </c>
      <c r="AT74" s="36" t="s">
        <v>253</v>
      </c>
      <c r="AU74" s="38">
        <f>AS74*250/U74</f>
        <v>0.67816840277777768</v>
      </c>
      <c r="AV74" s="36"/>
    </row>
    <row r="75" spans="1:48">
      <c r="A75" s="36">
        <v>72</v>
      </c>
      <c r="B75" s="36">
        <v>72</v>
      </c>
      <c r="C75" s="36" t="s">
        <v>392</v>
      </c>
      <c r="D75" s="36" t="s">
        <v>14</v>
      </c>
      <c r="E75" s="37" t="s">
        <v>306</v>
      </c>
      <c r="F75" s="39">
        <f t="shared" si="48"/>
        <v>1466</v>
      </c>
      <c r="G75" s="39">
        <f t="shared" si="49"/>
        <v>418</v>
      </c>
      <c r="H75" s="39">
        <f t="shared" si="50"/>
        <v>352</v>
      </c>
      <c r="I75" s="39">
        <f t="shared" si="51"/>
        <v>343</v>
      </c>
      <c r="J75" s="39">
        <f t="shared" si="52"/>
        <v>353</v>
      </c>
      <c r="K75" s="36">
        <f t="shared" si="53"/>
        <v>471935.51000000007</v>
      </c>
      <c r="L75" s="36">
        <v>522.38</v>
      </c>
      <c r="M75" s="38">
        <f t="shared" si="44"/>
        <v>1106888.5238154675</v>
      </c>
      <c r="N75" s="36"/>
      <c r="O75" s="38">
        <f t="shared" ref="O75:O76" si="63">M75/100</f>
        <v>11068.885238154675</v>
      </c>
      <c r="P75" s="36" t="s">
        <v>338</v>
      </c>
      <c r="Q75" s="36">
        <f t="shared" ref="Q75:Q76" si="64">O75*200/M75</f>
        <v>2</v>
      </c>
      <c r="R75" s="38">
        <f t="shared" si="62"/>
        <v>198</v>
      </c>
      <c r="S75" s="38"/>
      <c r="T75" s="38"/>
      <c r="U75" s="36"/>
      <c r="V75" s="36"/>
      <c r="W75" s="38"/>
      <c r="X75" s="38"/>
      <c r="Y75" s="38"/>
      <c r="Z75" s="36"/>
      <c r="AA75" s="36"/>
      <c r="AB75" s="36"/>
      <c r="AC75" s="38"/>
      <c r="AD75" s="38"/>
      <c r="AE75" s="36"/>
      <c r="AF75" s="36"/>
      <c r="AG75" s="41"/>
      <c r="AH75" s="36"/>
      <c r="AI75" s="36"/>
      <c r="AJ75" s="38"/>
      <c r="AK75" s="38"/>
      <c r="AL75" s="36"/>
      <c r="AM75" s="36"/>
      <c r="AN75" s="36">
        <v>32.552083333333329</v>
      </c>
      <c r="AO75" s="48" t="s">
        <v>249</v>
      </c>
      <c r="AP75" s="38">
        <f>AN75*250/O75</f>
        <v>0.73521593712810451</v>
      </c>
      <c r="AQ75" s="36"/>
      <c r="AR75" s="36"/>
      <c r="AS75" s="36">
        <v>32.552083333333329</v>
      </c>
      <c r="AT75" s="48" t="s">
        <v>249</v>
      </c>
      <c r="AU75" s="38">
        <f>AS75*250/O75</f>
        <v>0.73521593712810451</v>
      </c>
      <c r="AV75" s="36"/>
    </row>
    <row r="76" spans="1:48">
      <c r="A76" s="36">
        <v>73</v>
      </c>
      <c r="B76" s="36">
        <v>73</v>
      </c>
      <c r="C76" s="36" t="s">
        <v>393</v>
      </c>
      <c r="D76" s="36" t="s">
        <v>14</v>
      </c>
      <c r="E76" s="37" t="s">
        <v>307</v>
      </c>
      <c r="F76" s="39">
        <f t="shared" si="48"/>
        <v>2617</v>
      </c>
      <c r="G76" s="39">
        <f t="shared" si="49"/>
        <v>703</v>
      </c>
      <c r="H76" s="39">
        <f t="shared" si="50"/>
        <v>500</v>
      </c>
      <c r="I76" s="39">
        <f t="shared" si="51"/>
        <v>725</v>
      </c>
      <c r="J76" s="39">
        <f t="shared" si="52"/>
        <v>689</v>
      </c>
      <c r="K76" s="36">
        <f t="shared" si="53"/>
        <v>843642.84</v>
      </c>
      <c r="L76" s="36">
        <v>371.27</v>
      </c>
      <c r="M76" s="38">
        <f t="shared" si="44"/>
        <v>440079.59576827555</v>
      </c>
      <c r="N76" s="36"/>
      <c r="O76" s="38">
        <f t="shared" si="63"/>
        <v>4400.7959576827552</v>
      </c>
      <c r="P76" s="36" t="s">
        <v>338</v>
      </c>
      <c r="Q76" s="36">
        <f t="shared" si="64"/>
        <v>1.9999999999999998</v>
      </c>
      <c r="R76" s="38">
        <f t="shared" si="62"/>
        <v>198</v>
      </c>
      <c r="S76" s="38"/>
      <c r="T76" s="38"/>
      <c r="U76" s="36"/>
      <c r="V76" s="36"/>
      <c r="W76" s="38"/>
      <c r="X76" s="38"/>
      <c r="Y76" s="38"/>
      <c r="Z76" s="36"/>
      <c r="AA76" s="36"/>
      <c r="AB76" s="36"/>
      <c r="AC76" s="38"/>
      <c r="AD76" s="38"/>
      <c r="AE76" s="36"/>
      <c r="AF76" s="36"/>
      <c r="AG76" s="41"/>
      <c r="AH76" s="36"/>
      <c r="AI76" s="36"/>
      <c r="AJ76" s="38"/>
      <c r="AK76" s="38"/>
      <c r="AL76" s="36"/>
      <c r="AM76" s="36"/>
      <c r="AN76" s="36">
        <v>8.1380208333333321</v>
      </c>
      <c r="AO76" s="48" t="s">
        <v>249</v>
      </c>
      <c r="AP76" s="38">
        <f>AN76*250/O76</f>
        <v>0.46230391681340399</v>
      </c>
      <c r="AQ76" s="36"/>
      <c r="AR76" s="36"/>
      <c r="AS76" s="36">
        <v>8.1380208333333321</v>
      </c>
      <c r="AT76" s="48" t="s">
        <v>249</v>
      </c>
      <c r="AU76" s="38">
        <f>AS76*250/O76</f>
        <v>0.46230391681340399</v>
      </c>
      <c r="AV76" s="36"/>
    </row>
    <row r="77" spans="1:48">
      <c r="A77" s="36">
        <v>74</v>
      </c>
      <c r="B77" s="36">
        <v>74</v>
      </c>
      <c r="C77" s="36" t="s">
        <v>394</v>
      </c>
      <c r="D77" s="36" t="s">
        <v>14</v>
      </c>
      <c r="E77" s="37" t="s">
        <v>308</v>
      </c>
      <c r="F77" s="39">
        <f t="shared" si="48"/>
        <v>2907</v>
      </c>
      <c r="G77" s="39">
        <f t="shared" si="49"/>
        <v>757</v>
      </c>
      <c r="H77" s="39">
        <f t="shared" si="50"/>
        <v>513</v>
      </c>
      <c r="I77" s="39">
        <f t="shared" si="51"/>
        <v>854</v>
      </c>
      <c r="J77" s="39">
        <f t="shared" si="52"/>
        <v>783</v>
      </c>
      <c r="K77" s="36">
        <f t="shared" si="53"/>
        <v>937218.34999999986</v>
      </c>
      <c r="L77" s="36">
        <v>463.01</v>
      </c>
      <c r="M77" s="38">
        <f t="shared" si="44"/>
        <v>494025.75184320717</v>
      </c>
      <c r="N77" s="36"/>
      <c r="O77" s="38">
        <f t="shared" si="54"/>
        <v>12350.64379608018</v>
      </c>
      <c r="P77" s="36" t="s">
        <v>338</v>
      </c>
      <c r="Q77" s="36">
        <f t="shared" si="55"/>
        <v>2.5</v>
      </c>
      <c r="R77" s="38">
        <f t="shared" si="56"/>
        <v>97.5</v>
      </c>
      <c r="S77" s="38"/>
      <c r="T77" s="38"/>
      <c r="U77" s="36"/>
      <c r="V77" s="36"/>
      <c r="W77" s="38"/>
      <c r="X77" s="38"/>
      <c r="Y77" s="38"/>
      <c r="Z77" s="36"/>
      <c r="AA77" s="36"/>
      <c r="AB77" s="36"/>
      <c r="AC77" s="38"/>
      <c r="AD77" s="38"/>
      <c r="AE77" s="36"/>
      <c r="AF77" s="36"/>
      <c r="AG77" s="41"/>
      <c r="AH77" s="36"/>
      <c r="AI77" s="36"/>
      <c r="AJ77" s="38"/>
      <c r="AK77" s="38"/>
      <c r="AL77" s="36"/>
      <c r="AM77" s="36"/>
      <c r="AN77" s="36">
        <v>65.104166666666657</v>
      </c>
      <c r="AO77" s="48" t="s">
        <v>249</v>
      </c>
      <c r="AP77" s="38">
        <f>AN77*250/O77</f>
        <v>1.3178294132191164</v>
      </c>
      <c r="AQ77" s="36"/>
      <c r="AR77" s="36"/>
      <c r="AS77" s="36">
        <v>65.104166666666657</v>
      </c>
      <c r="AT77" s="36" t="s">
        <v>249</v>
      </c>
      <c r="AU77" s="38">
        <f>AS77*250/O77</f>
        <v>1.3178294132191164</v>
      </c>
      <c r="AV77" s="36"/>
    </row>
    <row r="78" spans="1:48">
      <c r="A78" s="36">
        <v>75</v>
      </c>
      <c r="B78" s="36">
        <v>75</v>
      </c>
      <c r="C78" s="36" t="s">
        <v>395</v>
      </c>
      <c r="D78" s="36" t="s">
        <v>14</v>
      </c>
      <c r="E78" s="37" t="s">
        <v>309</v>
      </c>
      <c r="F78" s="39">
        <f t="shared" si="48"/>
        <v>884</v>
      </c>
      <c r="G78" s="39">
        <f t="shared" si="49"/>
        <v>165</v>
      </c>
      <c r="H78" s="39">
        <f t="shared" si="50"/>
        <v>177</v>
      </c>
      <c r="I78" s="39">
        <f t="shared" si="51"/>
        <v>280</v>
      </c>
      <c r="J78" s="39">
        <f t="shared" si="52"/>
        <v>262</v>
      </c>
      <c r="K78" s="36">
        <f t="shared" si="53"/>
        <v>284425.18</v>
      </c>
      <c r="L78" s="36">
        <v>411.6</v>
      </c>
      <c r="M78" s="38">
        <f t="shared" si="44"/>
        <v>1447129.2590902112</v>
      </c>
      <c r="N78" s="36"/>
      <c r="O78" s="38">
        <f t="shared" ref="O78:O82" si="65">M78/100</f>
        <v>14471.292590902112</v>
      </c>
      <c r="P78" s="36" t="s">
        <v>338</v>
      </c>
      <c r="Q78" s="36">
        <f t="shared" ref="Q78:Q82" si="66">O78*200/M78</f>
        <v>2</v>
      </c>
      <c r="R78" s="38">
        <f t="shared" ref="R78:R82" si="67">200-Q78</f>
        <v>198</v>
      </c>
      <c r="S78" s="38"/>
      <c r="T78" s="38"/>
      <c r="U78" s="36"/>
      <c r="V78" s="36"/>
      <c r="W78" s="38"/>
      <c r="X78" s="38"/>
      <c r="Y78" s="38"/>
      <c r="Z78" s="36"/>
      <c r="AA78" s="36"/>
      <c r="AB78" s="36"/>
      <c r="AC78" s="38"/>
      <c r="AD78" s="38"/>
      <c r="AE78" s="36"/>
      <c r="AF78" s="36"/>
      <c r="AG78" s="41"/>
      <c r="AH78" s="36"/>
      <c r="AI78" s="36"/>
      <c r="AJ78" s="38"/>
      <c r="AK78" s="38"/>
      <c r="AL78" s="36"/>
      <c r="AM78" s="36"/>
      <c r="AN78" s="36">
        <v>36.62109375</v>
      </c>
      <c r="AO78" s="36" t="s">
        <v>249</v>
      </c>
      <c r="AP78" s="38">
        <f>AN78*250/O78</f>
        <v>0.63265070345241892</v>
      </c>
      <c r="AQ78" s="36"/>
      <c r="AR78" s="36"/>
      <c r="AS78" s="36">
        <v>36.62109375</v>
      </c>
      <c r="AT78" s="36" t="s">
        <v>249</v>
      </c>
      <c r="AU78" s="38">
        <f>AS78*250/O78</f>
        <v>0.63265070345241892</v>
      </c>
      <c r="AV78" s="36"/>
    </row>
    <row r="79" spans="1:48">
      <c r="A79" s="36">
        <v>76</v>
      </c>
      <c r="B79" s="36">
        <v>76</v>
      </c>
      <c r="C79" s="36" t="s">
        <v>396</v>
      </c>
      <c r="D79" s="36" t="s">
        <v>14</v>
      </c>
      <c r="E79" s="37" t="s">
        <v>310</v>
      </c>
      <c r="F79" s="39">
        <f t="shared" si="48"/>
        <v>890</v>
      </c>
      <c r="G79" s="39">
        <f t="shared" si="49"/>
        <v>149</v>
      </c>
      <c r="H79" s="39">
        <f t="shared" si="50"/>
        <v>149</v>
      </c>
      <c r="I79" s="39">
        <f t="shared" si="51"/>
        <v>320</v>
      </c>
      <c r="J79" s="39">
        <f t="shared" si="52"/>
        <v>272</v>
      </c>
      <c r="K79" s="36">
        <f t="shared" si="53"/>
        <v>286244.36000000004</v>
      </c>
      <c r="L79" s="36">
        <v>381.62</v>
      </c>
      <c r="M79" s="38">
        <f t="shared" si="44"/>
        <v>1333196.5737246315</v>
      </c>
      <c r="N79" s="36"/>
      <c r="O79" s="38">
        <f t="shared" si="65"/>
        <v>13331.965737246315</v>
      </c>
      <c r="P79" s="36" t="s">
        <v>338</v>
      </c>
      <c r="Q79" s="36">
        <f t="shared" si="66"/>
        <v>2</v>
      </c>
      <c r="R79" s="38">
        <f t="shared" si="67"/>
        <v>198</v>
      </c>
      <c r="S79" s="38"/>
      <c r="T79" s="38"/>
      <c r="U79" s="36"/>
      <c r="V79" s="36"/>
      <c r="W79" s="38"/>
      <c r="X79" s="38"/>
      <c r="Y79" s="38"/>
      <c r="Z79" s="36"/>
      <c r="AA79" s="36"/>
      <c r="AB79" s="36"/>
      <c r="AC79" s="38"/>
      <c r="AD79" s="38"/>
      <c r="AE79" s="36"/>
      <c r="AF79" s="36"/>
      <c r="AG79" s="41"/>
      <c r="AH79" s="36"/>
      <c r="AI79" s="36"/>
      <c r="AJ79" s="38"/>
      <c r="AK79" s="38"/>
      <c r="AL79" s="36"/>
      <c r="AM79" s="36"/>
      <c r="AN79" s="36">
        <v>36.62109375</v>
      </c>
      <c r="AO79" s="36" t="s">
        <v>249</v>
      </c>
      <c r="AP79" s="38">
        <f>AN79*250/O79</f>
        <v>0.68671594406534975</v>
      </c>
      <c r="AQ79" s="36"/>
      <c r="AR79" s="36"/>
      <c r="AS79" s="36">
        <v>36.62109375</v>
      </c>
      <c r="AT79" s="36" t="s">
        <v>249</v>
      </c>
      <c r="AU79" s="38">
        <f>AS79*250/O79</f>
        <v>0.68671594406534975</v>
      </c>
      <c r="AV79" s="36"/>
    </row>
    <row r="80" spans="1:48">
      <c r="A80" s="36">
        <v>77</v>
      </c>
      <c r="B80" s="36">
        <v>77</v>
      </c>
      <c r="C80" s="36" t="s">
        <v>397</v>
      </c>
      <c r="D80" s="36" t="s">
        <v>14</v>
      </c>
      <c r="E80" s="37" t="s">
        <v>311</v>
      </c>
      <c r="F80" s="39">
        <f t="shared" si="48"/>
        <v>1986</v>
      </c>
      <c r="G80" s="39">
        <f t="shared" si="49"/>
        <v>410</v>
      </c>
      <c r="H80" s="39">
        <f t="shared" si="50"/>
        <v>288</v>
      </c>
      <c r="I80" s="39">
        <f t="shared" si="51"/>
        <v>760</v>
      </c>
      <c r="J80" s="39">
        <f t="shared" si="52"/>
        <v>528</v>
      </c>
      <c r="K80" s="36">
        <f t="shared" si="53"/>
        <v>637378.76</v>
      </c>
      <c r="L80" s="36">
        <v>347.9</v>
      </c>
      <c r="M80" s="38">
        <f t="shared" si="44"/>
        <v>545829.29622568528</v>
      </c>
      <c r="N80" s="36"/>
      <c r="O80" s="38">
        <f t="shared" si="65"/>
        <v>5458.2929622568527</v>
      </c>
      <c r="P80" s="36" t="s">
        <v>338</v>
      </c>
      <c r="Q80" s="36">
        <f t="shared" si="66"/>
        <v>2</v>
      </c>
      <c r="R80" s="38">
        <f t="shared" si="67"/>
        <v>198</v>
      </c>
      <c r="S80" s="38"/>
      <c r="T80" s="38"/>
      <c r="U80" s="38">
        <v>60</v>
      </c>
      <c r="V80" s="36" t="s">
        <v>249</v>
      </c>
      <c r="W80" s="38">
        <f>U80*200/O80</f>
        <v>2.1984895429721187</v>
      </c>
      <c r="X80" s="38">
        <f>200-W80</f>
        <v>197.80151045702789</v>
      </c>
      <c r="Y80" s="38"/>
      <c r="Z80" s="36"/>
      <c r="AA80" s="36">
        <v>8</v>
      </c>
      <c r="AB80" s="36" t="s">
        <v>253</v>
      </c>
      <c r="AC80" s="38">
        <f>AA80*100/U80</f>
        <v>13.333333333333334</v>
      </c>
      <c r="AD80" s="38">
        <f>100-AC80</f>
        <v>86.666666666666671</v>
      </c>
      <c r="AE80" s="36"/>
      <c r="AF80" s="36"/>
      <c r="AG80" s="41"/>
      <c r="AH80" s="36"/>
      <c r="AI80" s="36"/>
      <c r="AJ80" s="38"/>
      <c r="AK80" s="38"/>
      <c r="AL80" s="36"/>
      <c r="AM80" s="36"/>
      <c r="AN80" s="36">
        <v>1.7881393432617188E-2</v>
      </c>
      <c r="AO80" s="36" t="s">
        <v>255</v>
      </c>
      <c r="AP80" s="38">
        <f>AN80*250/AA80</f>
        <v>0.55879354476928711</v>
      </c>
      <c r="AQ80" s="36"/>
      <c r="AR80" s="36"/>
      <c r="AS80" s="36">
        <v>7.152557373046875E-2</v>
      </c>
      <c r="AT80" s="36" t="s">
        <v>253</v>
      </c>
      <c r="AU80" s="38">
        <f>AS80*250/U80</f>
        <v>0.29802322387695312</v>
      </c>
      <c r="AV80" s="36"/>
    </row>
    <row r="81" spans="1:48">
      <c r="A81" s="36">
        <v>78</v>
      </c>
      <c r="B81" s="36">
        <v>78</v>
      </c>
      <c r="C81" s="36" t="s">
        <v>398</v>
      </c>
      <c r="D81" s="36" t="s">
        <v>14</v>
      </c>
      <c r="E81" s="37" t="s">
        <v>312</v>
      </c>
      <c r="F81" s="39">
        <f t="shared" si="48"/>
        <v>825</v>
      </c>
      <c r="G81" s="39">
        <f t="shared" si="49"/>
        <v>192</v>
      </c>
      <c r="H81" s="39">
        <f t="shared" si="50"/>
        <v>229</v>
      </c>
      <c r="I81" s="39">
        <f t="shared" si="51"/>
        <v>209</v>
      </c>
      <c r="J81" s="39">
        <f t="shared" si="52"/>
        <v>195</v>
      </c>
      <c r="K81" s="36">
        <f t="shared" si="53"/>
        <v>264437.84000000003</v>
      </c>
      <c r="L81" s="36">
        <v>413.7</v>
      </c>
      <c r="M81" s="38">
        <f t="shared" si="44"/>
        <v>1564450.8365368585</v>
      </c>
      <c r="N81" s="36"/>
      <c r="O81" s="38">
        <f t="shared" si="65"/>
        <v>15644.508365368585</v>
      </c>
      <c r="P81" s="36" t="s">
        <v>338</v>
      </c>
      <c r="Q81" s="36">
        <f t="shared" si="66"/>
        <v>2</v>
      </c>
      <c r="R81" s="38">
        <f t="shared" si="67"/>
        <v>198</v>
      </c>
      <c r="S81" s="38"/>
      <c r="T81" s="38"/>
      <c r="U81" s="36"/>
      <c r="V81" s="36"/>
      <c r="W81" s="38"/>
      <c r="X81" s="38"/>
      <c r="Y81" s="38"/>
      <c r="Z81" s="36"/>
      <c r="AA81" s="36"/>
      <c r="AB81" s="36"/>
      <c r="AC81" s="38"/>
      <c r="AD81" s="38"/>
      <c r="AE81" s="36"/>
      <c r="AF81" s="36"/>
      <c r="AG81" s="41"/>
      <c r="AH81" s="36"/>
      <c r="AI81" s="36"/>
      <c r="AJ81" s="38"/>
      <c r="AK81" s="38"/>
      <c r="AL81" s="36"/>
      <c r="AM81" s="36"/>
      <c r="AN81" s="36">
        <v>36.62109375</v>
      </c>
      <c r="AO81" s="36" t="s">
        <v>249</v>
      </c>
      <c r="AP81" s="38">
        <f t="shared" ref="AP81:AP104" si="68">AN81*250/O81</f>
        <v>0.5852068485428753</v>
      </c>
      <c r="AQ81" s="36"/>
      <c r="AR81" s="36"/>
      <c r="AS81" s="36">
        <v>36.62109375</v>
      </c>
      <c r="AT81" s="36" t="s">
        <v>249</v>
      </c>
      <c r="AU81" s="38">
        <f t="shared" ref="AU81:AU104" si="69">AS81*250/O81</f>
        <v>0.5852068485428753</v>
      </c>
      <c r="AV81" s="36"/>
    </row>
    <row r="82" spans="1:48">
      <c r="A82" s="36">
        <v>79</v>
      </c>
      <c r="B82" s="36">
        <v>79</v>
      </c>
      <c r="C82" s="36" t="s">
        <v>399</v>
      </c>
      <c r="D82" s="36" t="s">
        <v>14</v>
      </c>
      <c r="E82" s="37" t="s">
        <v>313</v>
      </c>
      <c r="F82" s="39">
        <f t="shared" si="48"/>
        <v>476</v>
      </c>
      <c r="G82" s="39">
        <f t="shared" si="49"/>
        <v>102</v>
      </c>
      <c r="H82" s="39">
        <f t="shared" si="50"/>
        <v>134</v>
      </c>
      <c r="I82" s="39">
        <f t="shared" si="51"/>
        <v>132</v>
      </c>
      <c r="J82" s="39">
        <f t="shared" si="52"/>
        <v>108</v>
      </c>
      <c r="K82" s="36">
        <f t="shared" si="53"/>
        <v>152190.65999999997</v>
      </c>
      <c r="L82" s="36">
        <v>292.2</v>
      </c>
      <c r="M82" s="38">
        <f t="shared" si="44"/>
        <v>1919960.1342158581</v>
      </c>
      <c r="N82" s="36"/>
      <c r="O82" s="38">
        <f t="shared" si="65"/>
        <v>19199.601342158581</v>
      </c>
      <c r="P82" s="36" t="s">
        <v>338</v>
      </c>
      <c r="Q82" s="36">
        <f t="shared" si="66"/>
        <v>2</v>
      </c>
      <c r="R82" s="38">
        <f t="shared" si="67"/>
        <v>198</v>
      </c>
      <c r="S82" s="38"/>
      <c r="T82" s="38"/>
      <c r="U82" s="36"/>
      <c r="V82" s="36"/>
      <c r="W82" s="38"/>
      <c r="X82" s="38"/>
      <c r="Y82" s="38"/>
      <c r="Z82" s="36"/>
      <c r="AA82" s="36"/>
      <c r="AB82" s="36"/>
      <c r="AC82" s="38"/>
      <c r="AD82" s="38"/>
      <c r="AE82" s="36"/>
      <c r="AF82" s="36"/>
      <c r="AG82" s="41"/>
      <c r="AH82" s="36"/>
      <c r="AI82" s="36"/>
      <c r="AJ82" s="38"/>
      <c r="AK82" s="38"/>
      <c r="AL82" s="36"/>
      <c r="AM82" s="36"/>
      <c r="AN82" s="36">
        <v>36.62109375</v>
      </c>
      <c r="AO82" s="36" t="s">
        <v>249</v>
      </c>
      <c r="AP82" s="38">
        <f t="shared" si="68"/>
        <v>0.4768470591832969</v>
      </c>
      <c r="AQ82" s="36"/>
      <c r="AR82" s="36"/>
      <c r="AS82" s="36">
        <v>36.62109375</v>
      </c>
      <c r="AT82" s="36" t="s">
        <v>249</v>
      </c>
      <c r="AU82" s="38">
        <f t="shared" si="69"/>
        <v>0.4768470591832969</v>
      </c>
      <c r="AV82" s="36"/>
    </row>
    <row r="83" spans="1:48">
      <c r="A83" s="36">
        <v>80</v>
      </c>
      <c r="B83" s="36">
        <v>80</v>
      </c>
      <c r="C83" s="36" t="s">
        <v>400</v>
      </c>
      <c r="D83" s="36" t="s">
        <v>14</v>
      </c>
      <c r="E83" s="37" t="s">
        <v>314</v>
      </c>
      <c r="F83" s="39">
        <f t="shared" si="48"/>
        <v>889</v>
      </c>
      <c r="G83" s="39">
        <f t="shared" si="49"/>
        <v>182</v>
      </c>
      <c r="H83" s="39">
        <f t="shared" si="50"/>
        <v>178</v>
      </c>
      <c r="I83" s="39">
        <f t="shared" si="51"/>
        <v>250</v>
      </c>
      <c r="J83" s="39">
        <f t="shared" si="52"/>
        <v>279</v>
      </c>
      <c r="K83" s="36">
        <f t="shared" si="53"/>
        <v>287041.09000000003</v>
      </c>
      <c r="L83" s="36">
        <v>420.34</v>
      </c>
      <c r="M83" s="38">
        <f t="shared" si="44"/>
        <v>1464389.6453988519</v>
      </c>
      <c r="N83" s="36"/>
      <c r="O83" s="38">
        <f t="shared" si="54"/>
        <v>36609.7411349713</v>
      </c>
      <c r="P83" s="36" t="s">
        <v>338</v>
      </c>
      <c r="Q83" s="36">
        <f t="shared" si="55"/>
        <v>2.5</v>
      </c>
      <c r="R83" s="38">
        <f t="shared" si="56"/>
        <v>97.5</v>
      </c>
      <c r="S83" s="38"/>
      <c r="T83" s="38"/>
      <c r="U83" s="36"/>
      <c r="V83" s="36"/>
      <c r="W83" s="38"/>
      <c r="X83" s="38"/>
      <c r="Y83" s="38"/>
      <c r="Z83" s="36"/>
      <c r="AA83" s="36"/>
      <c r="AB83" s="36"/>
      <c r="AC83" s="38"/>
      <c r="AD83" s="38"/>
      <c r="AE83" s="36"/>
      <c r="AF83" s="36"/>
      <c r="AG83" s="41"/>
      <c r="AH83" s="36"/>
      <c r="AI83" s="36"/>
      <c r="AJ83" s="38"/>
      <c r="AK83" s="38"/>
      <c r="AL83" s="36"/>
      <c r="AM83" s="36"/>
      <c r="AN83" s="36">
        <v>73.2421875</v>
      </c>
      <c r="AO83" s="36" t="s">
        <v>249</v>
      </c>
      <c r="AP83" s="38">
        <f t="shared" si="68"/>
        <v>0.50015504910273534</v>
      </c>
      <c r="AQ83" s="36"/>
      <c r="AR83" s="36"/>
      <c r="AS83" s="36">
        <v>73.2421875</v>
      </c>
      <c r="AT83" s="36" t="s">
        <v>249</v>
      </c>
      <c r="AU83" s="38">
        <f t="shared" si="69"/>
        <v>0.50015504910273534</v>
      </c>
      <c r="AV83" s="36"/>
    </row>
    <row r="84" spans="1:48">
      <c r="A84" s="36">
        <v>81</v>
      </c>
      <c r="B84" s="36">
        <v>81</v>
      </c>
      <c r="C84" s="36" t="s">
        <v>401</v>
      </c>
      <c r="D84" s="36" t="s">
        <v>14</v>
      </c>
      <c r="E84" s="37" t="s">
        <v>315</v>
      </c>
      <c r="F84" s="39">
        <f t="shared" si="48"/>
        <v>1651</v>
      </c>
      <c r="G84" s="39">
        <f t="shared" si="49"/>
        <v>298</v>
      </c>
      <c r="H84" s="39">
        <f t="shared" si="50"/>
        <v>318</v>
      </c>
      <c r="I84" s="39">
        <f t="shared" si="51"/>
        <v>484</v>
      </c>
      <c r="J84" s="39">
        <f t="shared" si="52"/>
        <v>551</v>
      </c>
      <c r="K84" s="36">
        <f t="shared" si="53"/>
        <v>533402.49</v>
      </c>
      <c r="L84" s="36">
        <v>386.75</v>
      </c>
      <c r="M84" s="38">
        <f t="shared" si="44"/>
        <v>725062.23208669305</v>
      </c>
      <c r="N84" s="36"/>
      <c r="O84" s="38">
        <f t="shared" si="54"/>
        <v>18126.555802167328</v>
      </c>
      <c r="P84" s="36" t="s">
        <v>338</v>
      </c>
      <c r="Q84" s="36">
        <f t="shared" si="55"/>
        <v>2.5000000000000004</v>
      </c>
      <c r="R84" s="38">
        <f t="shared" si="56"/>
        <v>97.5</v>
      </c>
      <c r="S84" s="38"/>
      <c r="T84" s="38"/>
      <c r="U84" s="36"/>
      <c r="V84" s="36"/>
      <c r="W84" s="38"/>
      <c r="X84" s="38"/>
      <c r="Y84" s="38"/>
      <c r="Z84" s="36"/>
      <c r="AA84" s="36"/>
      <c r="AB84" s="36"/>
      <c r="AC84" s="38"/>
      <c r="AD84" s="38"/>
      <c r="AE84" s="36"/>
      <c r="AF84" s="36"/>
      <c r="AG84" s="41"/>
      <c r="AH84" s="36"/>
      <c r="AI84" s="36"/>
      <c r="AJ84" s="38"/>
      <c r="AK84" s="38"/>
      <c r="AL84" s="36"/>
      <c r="AM84" s="36"/>
      <c r="AN84" s="36">
        <v>73.2421875</v>
      </c>
      <c r="AO84" s="36" t="s">
        <v>249</v>
      </c>
      <c r="AP84" s="38">
        <f t="shared" si="68"/>
        <v>1.0101503603244182</v>
      </c>
      <c r="AQ84" s="36"/>
      <c r="AR84" s="36"/>
      <c r="AS84" s="36">
        <v>73.2421875</v>
      </c>
      <c r="AT84" s="36" t="s">
        <v>249</v>
      </c>
      <c r="AU84" s="38">
        <f t="shared" si="69"/>
        <v>1.0101503603244182</v>
      </c>
      <c r="AV84" s="36"/>
    </row>
    <row r="85" spans="1:48">
      <c r="A85" s="36">
        <v>82</v>
      </c>
      <c r="B85" s="36">
        <v>82</v>
      </c>
      <c r="C85" s="36" t="s">
        <v>402</v>
      </c>
      <c r="D85" s="36" t="s">
        <v>14</v>
      </c>
      <c r="E85" s="37" t="s">
        <v>316</v>
      </c>
      <c r="F85" s="39">
        <f t="shared" si="48"/>
        <v>1637</v>
      </c>
      <c r="G85" s="39">
        <f t="shared" si="49"/>
        <v>529</v>
      </c>
      <c r="H85" s="39">
        <f t="shared" si="50"/>
        <v>339</v>
      </c>
      <c r="I85" s="39">
        <f t="shared" si="51"/>
        <v>340</v>
      </c>
      <c r="J85" s="39">
        <f t="shared" si="52"/>
        <v>429</v>
      </c>
      <c r="K85" s="36">
        <f t="shared" si="53"/>
        <v>529818.03</v>
      </c>
      <c r="L85" s="36">
        <v>110.74</v>
      </c>
      <c r="M85" s="38">
        <f t="shared" si="44"/>
        <v>209015.15941237405</v>
      </c>
      <c r="N85" s="36"/>
      <c r="O85" s="38">
        <f t="shared" si="54"/>
        <v>5225.3789853093513</v>
      </c>
      <c r="P85" s="36" t="s">
        <v>338</v>
      </c>
      <c r="Q85" s="36">
        <f t="shared" si="55"/>
        <v>2.5</v>
      </c>
      <c r="R85" s="38">
        <f t="shared" si="56"/>
        <v>97.5</v>
      </c>
      <c r="S85" s="38"/>
      <c r="T85" s="38"/>
      <c r="U85" s="36"/>
      <c r="V85" s="36"/>
      <c r="W85" s="38"/>
      <c r="X85" s="38"/>
      <c r="Y85" s="38"/>
      <c r="Z85" s="36"/>
      <c r="AA85" s="36"/>
      <c r="AB85" s="36"/>
      <c r="AC85" s="38"/>
      <c r="AD85" s="38"/>
      <c r="AE85" s="36"/>
      <c r="AF85" s="36"/>
      <c r="AG85" s="41"/>
      <c r="AH85" s="36"/>
      <c r="AI85" s="36"/>
      <c r="AJ85" s="38"/>
      <c r="AK85" s="38"/>
      <c r="AL85" s="36"/>
      <c r="AM85" s="36"/>
      <c r="AN85" s="36">
        <v>73.2421875</v>
      </c>
      <c r="AO85" s="36" t="s">
        <v>249</v>
      </c>
      <c r="AP85" s="38">
        <f t="shared" si="68"/>
        <v>3.5041567179104778</v>
      </c>
      <c r="AQ85" s="36"/>
      <c r="AR85" s="36"/>
      <c r="AS85" s="36">
        <v>73.2421875</v>
      </c>
      <c r="AT85" s="36" t="s">
        <v>249</v>
      </c>
      <c r="AU85" s="38">
        <f t="shared" si="69"/>
        <v>3.5041567179104778</v>
      </c>
      <c r="AV85" s="36"/>
    </row>
    <row r="86" spans="1:48">
      <c r="A86" s="36">
        <v>83</v>
      </c>
      <c r="B86" s="36">
        <v>83</v>
      </c>
      <c r="C86" s="36" t="s">
        <v>403</v>
      </c>
      <c r="D86" s="36" t="s">
        <v>14</v>
      </c>
      <c r="E86" s="37" t="s">
        <v>317</v>
      </c>
      <c r="F86" s="39">
        <f t="shared" si="48"/>
        <v>727</v>
      </c>
      <c r="G86" s="39">
        <f t="shared" si="49"/>
        <v>247</v>
      </c>
      <c r="H86" s="39">
        <f t="shared" si="50"/>
        <v>143</v>
      </c>
      <c r="I86" s="39">
        <f t="shared" si="51"/>
        <v>142</v>
      </c>
      <c r="J86" s="39">
        <f t="shared" si="52"/>
        <v>195</v>
      </c>
      <c r="K86" s="36">
        <f t="shared" si="53"/>
        <v>235766.71</v>
      </c>
      <c r="L86" s="36">
        <v>327.39999999999998</v>
      </c>
      <c r="M86" s="38">
        <f t="shared" si="44"/>
        <v>1388660.8503804458</v>
      </c>
      <c r="N86" s="36"/>
      <c r="O86" s="38">
        <f t="shared" si="54"/>
        <v>34716.521259511144</v>
      </c>
      <c r="P86" s="36" t="s">
        <v>338</v>
      </c>
      <c r="Q86" s="36">
        <f t="shared" si="55"/>
        <v>2.5</v>
      </c>
      <c r="R86" s="38">
        <f t="shared" si="56"/>
        <v>97.5</v>
      </c>
      <c r="S86" s="38"/>
      <c r="T86" s="38"/>
      <c r="U86" s="36"/>
      <c r="V86" s="36"/>
      <c r="W86" s="38"/>
      <c r="X86" s="38"/>
      <c r="Y86" s="38"/>
      <c r="Z86" s="36"/>
      <c r="AA86" s="36"/>
      <c r="AB86" s="36"/>
      <c r="AC86" s="38"/>
      <c r="AD86" s="38"/>
      <c r="AE86" s="36"/>
      <c r="AF86" s="36"/>
      <c r="AG86" s="41"/>
      <c r="AH86" s="36"/>
      <c r="AI86" s="36"/>
      <c r="AJ86" s="38"/>
      <c r="AK86" s="38"/>
      <c r="AL86" s="36"/>
      <c r="AM86" s="36"/>
      <c r="AN86" s="36">
        <v>73.2421875</v>
      </c>
      <c r="AO86" s="36" t="s">
        <v>249</v>
      </c>
      <c r="AP86" s="38">
        <f t="shared" si="68"/>
        <v>0.52743034758943574</v>
      </c>
      <c r="AQ86" s="36"/>
      <c r="AR86" s="36"/>
      <c r="AS86" s="36">
        <v>73.2421875</v>
      </c>
      <c r="AT86" s="36" t="s">
        <v>249</v>
      </c>
      <c r="AU86" s="38">
        <f t="shared" si="69"/>
        <v>0.52743034758943574</v>
      </c>
      <c r="AV86" s="36"/>
    </row>
    <row r="87" spans="1:48">
      <c r="A87" s="36">
        <v>84</v>
      </c>
      <c r="B87" s="36">
        <v>84</v>
      </c>
      <c r="C87" s="36" t="s">
        <v>404</v>
      </c>
      <c r="D87" s="36" t="s">
        <v>14</v>
      </c>
      <c r="E87" s="37" t="s">
        <v>318</v>
      </c>
      <c r="F87" s="39">
        <f t="shared" si="48"/>
        <v>1725</v>
      </c>
      <c r="G87" s="39">
        <f t="shared" si="49"/>
        <v>367</v>
      </c>
      <c r="H87" s="39">
        <f t="shared" si="50"/>
        <v>377</v>
      </c>
      <c r="I87" s="39">
        <f t="shared" si="51"/>
        <v>494</v>
      </c>
      <c r="J87" s="39">
        <f t="shared" si="52"/>
        <v>487</v>
      </c>
      <c r="K87" s="36">
        <f t="shared" si="53"/>
        <v>555140.37</v>
      </c>
      <c r="L87" s="36">
        <v>396.93</v>
      </c>
      <c r="M87" s="38">
        <f t="shared" si="44"/>
        <v>715008.35005027638</v>
      </c>
      <c r="N87" s="36"/>
      <c r="O87" s="38">
        <f t="shared" si="54"/>
        <v>17875.208751256909</v>
      </c>
      <c r="P87" s="36" t="s">
        <v>338</v>
      </c>
      <c r="Q87" s="36">
        <f t="shared" si="55"/>
        <v>2.5</v>
      </c>
      <c r="R87" s="38">
        <f t="shared" si="56"/>
        <v>97.5</v>
      </c>
      <c r="S87" s="38"/>
      <c r="T87" s="38"/>
      <c r="U87" s="36"/>
      <c r="V87" s="36"/>
      <c r="W87" s="38"/>
      <c r="X87" s="38"/>
      <c r="Y87" s="38"/>
      <c r="Z87" s="36"/>
      <c r="AA87" s="36"/>
      <c r="AB87" s="36"/>
      <c r="AC87" s="38"/>
      <c r="AD87" s="38"/>
      <c r="AE87" s="36"/>
      <c r="AF87" s="36"/>
      <c r="AG87" s="41"/>
      <c r="AH87" s="36"/>
      <c r="AI87" s="36"/>
      <c r="AJ87" s="38"/>
      <c r="AK87" s="38"/>
      <c r="AL87" s="36"/>
      <c r="AM87" s="36"/>
      <c r="AN87" s="36">
        <v>73.2421875</v>
      </c>
      <c r="AO87" s="36" t="s">
        <v>249</v>
      </c>
      <c r="AP87" s="38">
        <f t="shared" si="68"/>
        <v>1.0243542959302492</v>
      </c>
      <c r="AQ87" s="36"/>
      <c r="AR87" s="36"/>
      <c r="AS87" s="36">
        <v>73.2421875</v>
      </c>
      <c r="AT87" s="36" t="s">
        <v>249</v>
      </c>
      <c r="AU87" s="38">
        <f t="shared" si="69"/>
        <v>1.0243542959302492</v>
      </c>
      <c r="AV87" s="36"/>
    </row>
    <row r="88" spans="1:48">
      <c r="A88" s="36">
        <v>85</v>
      </c>
      <c r="B88" s="36">
        <v>85</v>
      </c>
      <c r="C88" s="36" t="s">
        <v>405</v>
      </c>
      <c r="D88" s="36" t="s">
        <v>14</v>
      </c>
      <c r="E88" s="37" t="s">
        <v>319</v>
      </c>
      <c r="F88" s="39">
        <f t="shared" si="48"/>
        <v>1177</v>
      </c>
      <c r="G88" s="39">
        <f t="shared" si="49"/>
        <v>238</v>
      </c>
      <c r="H88" s="39">
        <f t="shared" si="50"/>
        <v>270</v>
      </c>
      <c r="I88" s="39">
        <f t="shared" si="51"/>
        <v>334</v>
      </c>
      <c r="J88" s="39">
        <f t="shared" si="52"/>
        <v>335</v>
      </c>
      <c r="K88" s="36">
        <f t="shared" si="53"/>
        <v>378611.37</v>
      </c>
      <c r="L88" s="36">
        <v>449.6</v>
      </c>
      <c r="M88" s="38">
        <f t="shared" si="44"/>
        <v>1187497.3538169232</v>
      </c>
      <c r="N88" s="36"/>
      <c r="O88" s="38">
        <f t="shared" si="54"/>
        <v>29687.433845423082</v>
      </c>
      <c r="P88" s="36" t="s">
        <v>338</v>
      </c>
      <c r="Q88" s="36">
        <f t="shared" si="55"/>
        <v>2.5</v>
      </c>
      <c r="R88" s="38">
        <f t="shared" si="56"/>
        <v>97.5</v>
      </c>
      <c r="S88" s="38"/>
      <c r="T88" s="38"/>
      <c r="U88" s="36"/>
      <c r="V88" s="36"/>
      <c r="W88" s="38"/>
      <c r="X88" s="38"/>
      <c r="Y88" s="38"/>
      <c r="Z88" s="36"/>
      <c r="AA88" s="36"/>
      <c r="AB88" s="36"/>
      <c r="AC88" s="38"/>
      <c r="AD88" s="38"/>
      <c r="AE88" s="36"/>
      <c r="AF88" s="36"/>
      <c r="AG88" s="41"/>
      <c r="AH88" s="36"/>
      <c r="AI88" s="36"/>
      <c r="AJ88" s="38"/>
      <c r="AK88" s="38"/>
      <c r="AL88" s="36"/>
      <c r="AM88" s="36"/>
      <c r="AN88" s="36">
        <v>73.2421875</v>
      </c>
      <c r="AO88" s="36" t="s">
        <v>249</v>
      </c>
      <c r="AP88" s="38">
        <f t="shared" si="68"/>
        <v>0.61677769019510387</v>
      </c>
      <c r="AQ88" s="36"/>
      <c r="AR88" s="36"/>
      <c r="AS88" s="36">
        <v>73.2421875</v>
      </c>
      <c r="AT88" s="36" t="s">
        <v>249</v>
      </c>
      <c r="AU88" s="38">
        <f t="shared" si="69"/>
        <v>0.61677769019510387</v>
      </c>
      <c r="AV88" s="36"/>
    </row>
    <row r="89" spans="1:48">
      <c r="A89" s="36">
        <v>86</v>
      </c>
      <c r="B89" s="36">
        <v>86</v>
      </c>
      <c r="C89" s="36" t="s">
        <v>341</v>
      </c>
      <c r="D89" s="36" t="s">
        <v>14</v>
      </c>
      <c r="E89" s="37" t="s">
        <v>221</v>
      </c>
      <c r="F89" s="39">
        <f t="shared" si="48"/>
        <v>945</v>
      </c>
      <c r="G89" s="39">
        <f t="shared" si="49"/>
        <v>295</v>
      </c>
      <c r="H89" s="39">
        <f t="shared" si="50"/>
        <v>323</v>
      </c>
      <c r="I89" s="39">
        <f t="shared" si="51"/>
        <v>146</v>
      </c>
      <c r="J89" s="39">
        <f t="shared" si="52"/>
        <v>181</v>
      </c>
      <c r="K89" s="36">
        <f t="shared" si="53"/>
        <v>303067.17000000004</v>
      </c>
      <c r="L89" s="36">
        <v>1772.2</v>
      </c>
      <c r="M89" s="38">
        <f t="shared" si="44"/>
        <v>5847548.5813920386</v>
      </c>
      <c r="N89" s="36"/>
      <c r="O89" s="38">
        <f t="shared" si="54"/>
        <v>146188.71453480097</v>
      </c>
      <c r="P89" s="36" t="s">
        <v>338</v>
      </c>
      <c r="Q89" s="36">
        <f t="shared" si="55"/>
        <v>2.5</v>
      </c>
      <c r="R89" s="38">
        <f t="shared" si="56"/>
        <v>97.5</v>
      </c>
      <c r="S89" s="38"/>
      <c r="T89" s="38"/>
      <c r="U89" s="36"/>
      <c r="V89" s="36"/>
      <c r="W89" s="38"/>
      <c r="X89" s="38"/>
      <c r="Y89" s="38"/>
      <c r="Z89" s="36"/>
      <c r="AA89" s="36"/>
      <c r="AB89" s="36"/>
      <c r="AC89" s="38"/>
      <c r="AD89" s="38"/>
      <c r="AE89" s="36"/>
      <c r="AF89" s="36"/>
      <c r="AG89" s="41"/>
      <c r="AH89" s="36"/>
      <c r="AI89" s="36"/>
      <c r="AJ89" s="38"/>
      <c r="AK89" s="38"/>
      <c r="AL89" s="36"/>
      <c r="AM89" s="36"/>
      <c r="AN89" s="36">
        <v>292.96875</v>
      </c>
      <c r="AO89" s="36" t="s">
        <v>249</v>
      </c>
      <c r="AP89" s="38">
        <f t="shared" si="68"/>
        <v>0.50101122876050963</v>
      </c>
      <c r="AQ89" s="36"/>
      <c r="AR89" s="36"/>
      <c r="AS89" s="36">
        <v>292.96875</v>
      </c>
      <c r="AT89" s="36" t="s">
        <v>249</v>
      </c>
      <c r="AU89" s="38">
        <f t="shared" si="69"/>
        <v>0.50101122876050963</v>
      </c>
      <c r="AV89" s="36"/>
    </row>
    <row r="90" spans="1:48">
      <c r="A90" s="36">
        <v>87</v>
      </c>
      <c r="B90" s="36">
        <v>87</v>
      </c>
      <c r="C90" s="36" t="s">
        <v>342</v>
      </c>
      <c r="D90" s="36" t="s">
        <v>237</v>
      </c>
      <c r="E90" s="37" t="s">
        <v>222</v>
      </c>
      <c r="F90" s="39">
        <f t="shared" si="48"/>
        <v>825</v>
      </c>
      <c r="G90" s="39">
        <f t="shared" si="49"/>
        <v>282</v>
      </c>
      <c r="H90" s="39">
        <f t="shared" si="50"/>
        <v>173</v>
      </c>
      <c r="I90" s="39">
        <f t="shared" si="51"/>
        <v>175</v>
      </c>
      <c r="J90" s="39">
        <f t="shared" si="52"/>
        <v>195</v>
      </c>
      <c r="K90" s="36">
        <f t="shared" si="53"/>
        <v>266545.09999999998</v>
      </c>
      <c r="L90" s="36">
        <v>1370.6</v>
      </c>
      <c r="M90" s="38">
        <f t="shared" si="44"/>
        <v>5142094.1521716211</v>
      </c>
      <c r="N90" s="36"/>
      <c r="O90" s="38">
        <f t="shared" si="54"/>
        <v>128552.35380429053</v>
      </c>
      <c r="P90" s="36" t="s">
        <v>338</v>
      </c>
      <c r="Q90" s="36">
        <f t="shared" si="55"/>
        <v>2.5</v>
      </c>
      <c r="R90" s="38">
        <f t="shared" si="56"/>
        <v>97.5</v>
      </c>
      <c r="S90" s="38"/>
      <c r="T90" s="38"/>
      <c r="U90" s="36"/>
      <c r="V90" s="36"/>
      <c r="W90" s="38"/>
      <c r="X90" s="38"/>
      <c r="Y90" s="38"/>
      <c r="Z90" s="36"/>
      <c r="AA90" s="36"/>
      <c r="AB90" s="36"/>
      <c r="AC90" s="38"/>
      <c r="AD90" s="38"/>
      <c r="AE90" s="36"/>
      <c r="AF90" s="36"/>
      <c r="AG90" s="41"/>
      <c r="AH90" s="36"/>
      <c r="AI90" s="36"/>
      <c r="AJ90" s="38"/>
      <c r="AK90" s="38"/>
      <c r="AL90" s="36"/>
      <c r="AM90" s="36"/>
      <c r="AN90" s="36">
        <v>292.96875</v>
      </c>
      <c r="AO90" s="36" t="s">
        <v>249</v>
      </c>
      <c r="AP90" s="38">
        <f t="shared" si="68"/>
        <v>0.56974598544889099</v>
      </c>
      <c r="AQ90" s="36"/>
      <c r="AR90" s="36"/>
      <c r="AS90" s="36">
        <v>292.96875</v>
      </c>
      <c r="AT90" s="36" t="s">
        <v>249</v>
      </c>
      <c r="AU90" s="38">
        <f t="shared" si="69"/>
        <v>0.56974598544889099</v>
      </c>
      <c r="AV90" s="36"/>
    </row>
    <row r="91" spans="1:48">
      <c r="A91" s="36">
        <v>88</v>
      </c>
      <c r="B91" s="36">
        <v>88</v>
      </c>
      <c r="C91" s="36" t="s">
        <v>31</v>
      </c>
      <c r="D91" s="36" t="s">
        <v>237</v>
      </c>
      <c r="E91" s="37" t="s">
        <v>132</v>
      </c>
      <c r="F91" s="39">
        <f t="shared" si="48"/>
        <v>995</v>
      </c>
      <c r="G91" s="39">
        <f t="shared" si="49"/>
        <v>307</v>
      </c>
      <c r="H91" s="39">
        <f t="shared" si="50"/>
        <v>256</v>
      </c>
      <c r="I91" s="39">
        <f t="shared" si="51"/>
        <v>296</v>
      </c>
      <c r="J91" s="39">
        <f t="shared" si="52"/>
        <v>136</v>
      </c>
      <c r="K91" s="36">
        <f t="shared" si="53"/>
        <v>316746.85000000003</v>
      </c>
      <c r="L91" s="36">
        <v>562.4</v>
      </c>
      <c r="M91" s="38">
        <f t="shared" si="44"/>
        <v>1775550.4119456906</v>
      </c>
      <c r="N91" s="36"/>
      <c r="O91" s="38">
        <f>M91/20</f>
        <v>88777.520597284529</v>
      </c>
      <c r="P91" s="36" t="s">
        <v>338</v>
      </c>
      <c r="Q91" s="36">
        <f t="shared" si="55"/>
        <v>5</v>
      </c>
      <c r="R91" s="38">
        <f t="shared" si="56"/>
        <v>95</v>
      </c>
      <c r="S91" s="38"/>
      <c r="T91" s="38"/>
      <c r="U91" s="36"/>
      <c r="V91" s="36"/>
      <c r="W91" s="38"/>
      <c r="X91" s="38"/>
      <c r="Y91" s="38"/>
      <c r="Z91" s="36"/>
      <c r="AA91" s="36"/>
      <c r="AB91" s="36"/>
      <c r="AC91" s="38"/>
      <c r="AD91" s="38"/>
      <c r="AE91" s="36"/>
      <c r="AF91" s="36"/>
      <c r="AG91" s="41"/>
      <c r="AH91" s="36"/>
      <c r="AI91" s="36"/>
      <c r="AJ91" s="38"/>
      <c r="AK91" s="38"/>
      <c r="AL91" s="36"/>
      <c r="AM91" s="36"/>
      <c r="AN91" s="36">
        <v>292.96875</v>
      </c>
      <c r="AO91" s="36" t="s">
        <v>249</v>
      </c>
      <c r="AP91" s="38">
        <f t="shared" si="68"/>
        <v>0.82500825667618705</v>
      </c>
      <c r="AQ91" s="36"/>
      <c r="AR91" s="36"/>
      <c r="AS91" s="36">
        <v>292.96875</v>
      </c>
      <c r="AT91" s="36" t="s">
        <v>249</v>
      </c>
      <c r="AU91" s="38">
        <f t="shared" si="69"/>
        <v>0.82500825667618705</v>
      </c>
      <c r="AV91" s="36"/>
    </row>
    <row r="92" spans="1:48">
      <c r="A92" s="36">
        <v>89</v>
      </c>
      <c r="B92" s="36">
        <v>89</v>
      </c>
      <c r="C92" s="36" t="s">
        <v>112</v>
      </c>
      <c r="D92" s="36" t="s">
        <v>237</v>
      </c>
      <c r="E92" s="37" t="s">
        <v>213</v>
      </c>
      <c r="F92" s="39">
        <f t="shared" si="48"/>
        <v>375</v>
      </c>
      <c r="G92" s="39">
        <f t="shared" si="49"/>
        <v>85</v>
      </c>
      <c r="H92" s="39">
        <f t="shared" si="50"/>
        <v>125</v>
      </c>
      <c r="I92" s="39">
        <f t="shared" si="51"/>
        <v>90</v>
      </c>
      <c r="J92" s="39">
        <f t="shared" si="52"/>
        <v>75</v>
      </c>
      <c r="K92" s="36">
        <f t="shared" si="53"/>
        <v>119629.07</v>
      </c>
      <c r="L92" s="36">
        <v>1237.4000000000001</v>
      </c>
      <c r="M92" s="38">
        <f t="shared" si="44"/>
        <v>10343639.719008097</v>
      </c>
      <c r="N92" s="36"/>
      <c r="O92" s="38">
        <f>M92/100</f>
        <v>103436.39719008097</v>
      </c>
      <c r="P92" s="36" t="s">
        <v>338</v>
      </c>
      <c r="Q92" s="36">
        <f>O92*200/M92</f>
        <v>2</v>
      </c>
      <c r="R92" s="38">
        <f>200-Q92</f>
        <v>198</v>
      </c>
      <c r="S92" s="38"/>
      <c r="T92" s="38"/>
      <c r="U92" s="36"/>
      <c r="V92" s="36"/>
      <c r="W92" s="38"/>
      <c r="X92" s="38"/>
      <c r="Y92" s="38"/>
      <c r="Z92" s="36"/>
      <c r="AA92" s="36"/>
      <c r="AB92" s="36"/>
      <c r="AC92" s="38"/>
      <c r="AD92" s="38"/>
      <c r="AE92" s="36"/>
      <c r="AF92" s="36"/>
      <c r="AG92" s="41"/>
      <c r="AH92" s="36"/>
      <c r="AI92" s="36"/>
      <c r="AJ92" s="38"/>
      <c r="AK92" s="38"/>
      <c r="AL92" s="36"/>
      <c r="AM92" s="36"/>
      <c r="AN92" s="36">
        <v>292.96875</v>
      </c>
      <c r="AO92" s="36" t="s">
        <v>249</v>
      </c>
      <c r="AP92" s="38">
        <f t="shared" si="68"/>
        <v>0.70808912036452443</v>
      </c>
      <c r="AQ92" s="36"/>
      <c r="AR92" s="36"/>
      <c r="AS92" s="36">
        <v>292.96875</v>
      </c>
      <c r="AT92" s="36" t="s">
        <v>249</v>
      </c>
      <c r="AU92" s="38">
        <f t="shared" si="69"/>
        <v>0.70808912036452443</v>
      </c>
      <c r="AV92" s="36"/>
    </row>
    <row r="93" spans="1:48">
      <c r="A93" s="36">
        <v>90</v>
      </c>
      <c r="B93" s="36">
        <v>90</v>
      </c>
      <c r="C93" s="36" t="s">
        <v>118</v>
      </c>
      <c r="D93" s="36" t="s">
        <v>237</v>
      </c>
      <c r="E93" s="37" t="s">
        <v>219</v>
      </c>
      <c r="F93" s="39">
        <f t="shared" si="48"/>
        <v>1039</v>
      </c>
      <c r="G93" s="39">
        <f t="shared" si="49"/>
        <v>300</v>
      </c>
      <c r="H93" s="39">
        <f t="shared" si="50"/>
        <v>306</v>
      </c>
      <c r="I93" s="39">
        <f t="shared" si="51"/>
        <v>208</v>
      </c>
      <c r="J93" s="39">
        <f t="shared" si="52"/>
        <v>225</v>
      </c>
      <c r="K93" s="36">
        <f t="shared" si="53"/>
        <v>333618.73000000004</v>
      </c>
      <c r="L93" s="36">
        <v>1206</v>
      </c>
      <c r="M93" s="38">
        <f t="shared" si="44"/>
        <v>3614904.9545269827</v>
      </c>
      <c r="N93" s="36"/>
      <c r="O93" s="38">
        <f t="shared" ref="O93:O94" si="70">M93/100</f>
        <v>36149.049545269831</v>
      </c>
      <c r="P93" s="36" t="s">
        <v>338</v>
      </c>
      <c r="Q93" s="36">
        <f t="shared" ref="Q93:Q94" si="71">O93*200/M93</f>
        <v>2.0000000000000004</v>
      </c>
      <c r="R93" s="38">
        <f t="shared" ref="R93:R94" si="72">200-Q93</f>
        <v>198</v>
      </c>
      <c r="S93" s="38"/>
      <c r="T93" s="38"/>
      <c r="U93" s="36"/>
      <c r="V93" s="36"/>
      <c r="W93" s="38"/>
      <c r="X93" s="38"/>
      <c r="Y93" s="38"/>
      <c r="Z93" s="36"/>
      <c r="AA93" s="36"/>
      <c r="AB93" s="36"/>
      <c r="AC93" s="38"/>
      <c r="AD93" s="38"/>
      <c r="AE93" s="36"/>
      <c r="AF93" s="36"/>
      <c r="AG93" s="41"/>
      <c r="AH93" s="36"/>
      <c r="AI93" s="36"/>
      <c r="AJ93" s="38"/>
      <c r="AK93" s="38"/>
      <c r="AL93" s="36"/>
      <c r="AM93" s="36"/>
      <c r="AN93" s="36">
        <v>146.484375</v>
      </c>
      <c r="AO93" s="36" t="s">
        <v>249</v>
      </c>
      <c r="AP93" s="38">
        <f t="shared" si="68"/>
        <v>1.0130582743023167</v>
      </c>
      <c r="AQ93" s="36"/>
      <c r="AR93" s="36"/>
      <c r="AS93" s="36">
        <v>146.484375</v>
      </c>
      <c r="AT93" s="36" t="s">
        <v>249</v>
      </c>
      <c r="AU93" s="38">
        <f t="shared" si="69"/>
        <v>1.0130582743023167</v>
      </c>
      <c r="AV93" s="36"/>
    </row>
    <row r="94" spans="1:48">
      <c r="A94" s="36">
        <v>91</v>
      </c>
      <c r="B94" s="36">
        <v>91</v>
      </c>
      <c r="C94" s="36" t="s">
        <v>119</v>
      </c>
      <c r="D94" s="36" t="s">
        <v>237</v>
      </c>
      <c r="E94" s="37" t="s">
        <v>220</v>
      </c>
      <c r="F94" s="39">
        <f t="shared" si="48"/>
        <v>913</v>
      </c>
      <c r="G94" s="39">
        <f t="shared" si="49"/>
        <v>277</v>
      </c>
      <c r="H94" s="39">
        <f t="shared" si="50"/>
        <v>257</v>
      </c>
      <c r="I94" s="39">
        <f t="shared" si="51"/>
        <v>188</v>
      </c>
      <c r="J94" s="39">
        <f t="shared" si="52"/>
        <v>191</v>
      </c>
      <c r="K94" s="36">
        <f t="shared" si="53"/>
        <v>293203.83</v>
      </c>
      <c r="L94" s="36">
        <v>1481.8</v>
      </c>
      <c r="M94" s="38">
        <f t="shared" si="44"/>
        <v>5053822.1141244974</v>
      </c>
      <c r="N94" s="36"/>
      <c r="O94" s="38">
        <f t="shared" si="70"/>
        <v>50538.221141244976</v>
      </c>
      <c r="P94" s="36" t="s">
        <v>338</v>
      </c>
      <c r="Q94" s="36">
        <f t="shared" si="71"/>
        <v>2</v>
      </c>
      <c r="R94" s="38">
        <f t="shared" si="72"/>
        <v>198</v>
      </c>
      <c r="S94" s="38"/>
      <c r="T94" s="38"/>
      <c r="U94" s="36"/>
      <c r="V94" s="36"/>
      <c r="W94" s="38"/>
      <c r="X94" s="38"/>
      <c r="Y94" s="38"/>
      <c r="Z94" s="36"/>
      <c r="AA94" s="36"/>
      <c r="AB94" s="36"/>
      <c r="AC94" s="38"/>
      <c r="AD94" s="38"/>
      <c r="AE94" s="36"/>
      <c r="AF94" s="36"/>
      <c r="AG94" s="41"/>
      <c r="AH94" s="36"/>
      <c r="AI94" s="36"/>
      <c r="AJ94" s="38"/>
      <c r="AK94" s="38"/>
      <c r="AL94" s="36"/>
      <c r="AM94" s="36"/>
      <c r="AN94" s="36">
        <v>146.484375</v>
      </c>
      <c r="AO94" s="36" t="s">
        <v>249</v>
      </c>
      <c r="AP94" s="38">
        <f t="shared" si="68"/>
        <v>0.72462174020036874</v>
      </c>
      <c r="AQ94" s="36"/>
      <c r="AR94" s="36"/>
      <c r="AS94" s="36">
        <v>146.484375</v>
      </c>
      <c r="AT94" s="36" t="s">
        <v>249</v>
      </c>
      <c r="AU94" s="38">
        <f t="shared" si="69"/>
        <v>0.72462174020036874</v>
      </c>
      <c r="AV94" s="36"/>
    </row>
    <row r="95" spans="1:48">
      <c r="A95" s="36">
        <v>92</v>
      </c>
      <c r="B95" s="36">
        <v>92</v>
      </c>
      <c r="C95" s="36" t="s">
        <v>125</v>
      </c>
      <c r="D95" s="36" t="s">
        <v>237</v>
      </c>
      <c r="E95" s="37" t="s">
        <v>228</v>
      </c>
      <c r="F95" s="39">
        <f t="shared" si="48"/>
        <v>2243</v>
      </c>
      <c r="G95" s="39">
        <f t="shared" si="49"/>
        <v>592</v>
      </c>
      <c r="H95" s="39">
        <f t="shared" si="50"/>
        <v>797</v>
      </c>
      <c r="I95" s="39">
        <f t="shared" si="51"/>
        <v>460</v>
      </c>
      <c r="J95" s="39">
        <f t="shared" si="52"/>
        <v>394</v>
      </c>
      <c r="K95" s="36">
        <f t="shared" si="53"/>
        <v>715323.37</v>
      </c>
      <c r="L95" s="36">
        <v>978</v>
      </c>
      <c r="M95" s="38">
        <f t="shared" si="44"/>
        <v>1367213.8238682176</v>
      </c>
      <c r="N95" s="36"/>
      <c r="O95" s="38">
        <f>M95/10</f>
        <v>136721.38238682176</v>
      </c>
      <c r="P95" s="36" t="s">
        <v>338</v>
      </c>
      <c r="Q95" s="36">
        <f>O95*50/M95</f>
        <v>4.9999999999999991</v>
      </c>
      <c r="R95" s="38">
        <f>50-Q95</f>
        <v>45</v>
      </c>
      <c r="S95" s="38"/>
      <c r="T95" s="38"/>
      <c r="U95" s="36"/>
      <c r="V95" s="36"/>
      <c r="W95" s="38"/>
      <c r="X95" s="38"/>
      <c r="Y95" s="38"/>
      <c r="Z95" s="36"/>
      <c r="AA95" s="36"/>
      <c r="AB95" s="36"/>
      <c r="AC95" s="38"/>
      <c r="AD95" s="38"/>
      <c r="AE95" s="36"/>
      <c r="AF95" s="36"/>
      <c r="AG95" s="41"/>
      <c r="AH95" s="36"/>
      <c r="AI95" s="36"/>
      <c r="AJ95" s="38"/>
      <c r="AK95" s="38"/>
      <c r="AL95" s="36"/>
      <c r="AM95" s="36"/>
      <c r="AN95" s="36">
        <v>292.96875</v>
      </c>
      <c r="AO95" s="36" t="s">
        <v>249</v>
      </c>
      <c r="AP95" s="38">
        <f t="shared" si="68"/>
        <v>0.53570397125431379</v>
      </c>
      <c r="AQ95" s="36"/>
      <c r="AR95" s="36"/>
      <c r="AS95" s="36">
        <v>292.96875</v>
      </c>
      <c r="AT95" s="36" t="s">
        <v>249</v>
      </c>
      <c r="AU95" s="38">
        <f t="shared" si="69"/>
        <v>0.53570397125431379</v>
      </c>
      <c r="AV95" s="36"/>
    </row>
    <row r="96" spans="1:48">
      <c r="A96" s="36">
        <v>93</v>
      </c>
      <c r="B96" s="36">
        <v>93</v>
      </c>
      <c r="C96" s="36" t="s">
        <v>126</v>
      </c>
      <c r="D96" s="36" t="s">
        <v>237</v>
      </c>
      <c r="E96" s="37" t="s">
        <v>229</v>
      </c>
      <c r="F96" s="39">
        <f t="shared" si="48"/>
        <v>1854</v>
      </c>
      <c r="G96" s="39">
        <f t="shared" si="49"/>
        <v>518</v>
      </c>
      <c r="H96" s="39">
        <f t="shared" si="50"/>
        <v>658</v>
      </c>
      <c r="I96" s="39">
        <f t="shared" si="51"/>
        <v>345</v>
      </c>
      <c r="J96" s="39">
        <f t="shared" si="52"/>
        <v>333</v>
      </c>
      <c r="K96" s="36">
        <f t="shared" si="53"/>
        <v>592250.69000000006</v>
      </c>
      <c r="L96" s="36">
        <v>1274.8</v>
      </c>
      <c r="M96" s="38">
        <f t="shared" si="44"/>
        <v>2152466.8886413616</v>
      </c>
      <c r="N96" s="36"/>
      <c r="O96" s="38">
        <f>M96/20</f>
        <v>107623.34443206809</v>
      </c>
      <c r="P96" s="36" t="s">
        <v>338</v>
      </c>
      <c r="Q96" s="36">
        <f t="shared" si="55"/>
        <v>5.0000000000000009</v>
      </c>
      <c r="R96" s="38">
        <f t="shared" si="56"/>
        <v>95</v>
      </c>
      <c r="S96" s="38"/>
      <c r="T96" s="38"/>
      <c r="U96" s="36"/>
      <c r="V96" s="36"/>
      <c r="W96" s="38"/>
      <c r="X96" s="38"/>
      <c r="Y96" s="38"/>
      <c r="Z96" s="36"/>
      <c r="AA96" s="36"/>
      <c r="AB96" s="36"/>
      <c r="AC96" s="38"/>
      <c r="AD96" s="38"/>
      <c r="AE96" s="36"/>
      <c r="AF96" s="36"/>
      <c r="AG96" s="41"/>
      <c r="AH96" s="36"/>
      <c r="AI96" s="36"/>
      <c r="AJ96" s="38"/>
      <c r="AK96" s="38"/>
      <c r="AL96" s="36"/>
      <c r="AM96" s="36"/>
      <c r="AN96" s="36">
        <v>292.96875</v>
      </c>
      <c r="AO96" s="36" t="s">
        <v>249</v>
      </c>
      <c r="AP96" s="38">
        <f t="shared" si="68"/>
        <v>0.68054182748641967</v>
      </c>
      <c r="AQ96" s="36"/>
      <c r="AR96" s="36"/>
      <c r="AS96" s="36">
        <v>292.96875</v>
      </c>
      <c r="AT96" s="36" t="s">
        <v>249</v>
      </c>
      <c r="AU96" s="38">
        <f t="shared" si="69"/>
        <v>0.68054182748641967</v>
      </c>
      <c r="AV96" s="36"/>
    </row>
    <row r="97" spans="1:48">
      <c r="A97" s="36">
        <v>94</v>
      </c>
      <c r="B97" s="36">
        <v>94</v>
      </c>
      <c r="C97" s="36" t="s">
        <v>130</v>
      </c>
      <c r="D97" s="36" t="s">
        <v>237</v>
      </c>
      <c r="E97" s="37" t="s">
        <v>233</v>
      </c>
      <c r="F97" s="39">
        <f t="shared" si="48"/>
        <v>912</v>
      </c>
      <c r="G97" s="39">
        <f t="shared" si="49"/>
        <v>212</v>
      </c>
      <c r="H97" s="39">
        <f t="shared" si="50"/>
        <v>195</v>
      </c>
      <c r="I97" s="39">
        <f t="shared" si="51"/>
        <v>267</v>
      </c>
      <c r="J97" s="39">
        <f t="shared" si="52"/>
        <v>238</v>
      </c>
      <c r="K97" s="36">
        <f t="shared" si="53"/>
        <v>293156.73000000004</v>
      </c>
      <c r="L97" s="36">
        <v>1960.2</v>
      </c>
      <c r="M97" s="38">
        <f t="shared" si="44"/>
        <v>6686525.6683685882</v>
      </c>
      <c r="N97" s="36"/>
      <c r="O97" s="38">
        <f>M97/50</f>
        <v>133730.51336737175</v>
      </c>
      <c r="P97" s="36" t="s">
        <v>338</v>
      </c>
      <c r="Q97" s="36">
        <f t="shared" si="55"/>
        <v>1.9999999999999998</v>
      </c>
      <c r="R97" s="38">
        <f t="shared" si="56"/>
        <v>98</v>
      </c>
      <c r="S97" s="38"/>
      <c r="T97" s="38"/>
      <c r="U97" s="36"/>
      <c r="V97" s="36"/>
      <c r="W97" s="38"/>
      <c r="X97" s="38"/>
      <c r="Y97" s="38"/>
      <c r="Z97" s="36"/>
      <c r="AA97" s="36"/>
      <c r="AB97" s="36"/>
      <c r="AC97" s="38"/>
      <c r="AD97" s="38"/>
      <c r="AE97" s="36"/>
      <c r="AF97" s="36"/>
      <c r="AG97" s="41"/>
      <c r="AH97" s="36"/>
      <c r="AI97" s="36"/>
      <c r="AJ97" s="38"/>
      <c r="AK97" s="38"/>
      <c r="AL97" s="36"/>
      <c r="AM97" s="36"/>
      <c r="AN97" s="36">
        <v>292.96875</v>
      </c>
      <c r="AO97" s="36" t="s">
        <v>249</v>
      </c>
      <c r="AP97" s="38">
        <f t="shared" si="68"/>
        <v>0.5476849348420284</v>
      </c>
      <c r="AQ97" s="36"/>
      <c r="AR97" s="36"/>
      <c r="AS97" s="36">
        <v>292.96875</v>
      </c>
      <c r="AT97" s="36" t="s">
        <v>249</v>
      </c>
      <c r="AU97" s="38">
        <f t="shared" si="69"/>
        <v>0.5476849348420284</v>
      </c>
      <c r="AV97" s="36"/>
    </row>
    <row r="98" spans="1:48">
      <c r="A98" s="36">
        <v>95</v>
      </c>
      <c r="B98" s="36">
        <v>95</v>
      </c>
      <c r="C98" s="36" t="s">
        <v>131</v>
      </c>
      <c r="D98" s="36" t="s">
        <v>237</v>
      </c>
      <c r="E98" s="37" t="s">
        <v>234</v>
      </c>
      <c r="F98" s="39">
        <f t="shared" si="48"/>
        <v>820</v>
      </c>
      <c r="G98" s="39">
        <f t="shared" si="49"/>
        <v>192</v>
      </c>
      <c r="H98" s="39">
        <f t="shared" si="50"/>
        <v>178</v>
      </c>
      <c r="I98" s="39">
        <f t="shared" si="51"/>
        <v>260</v>
      </c>
      <c r="J98" s="39">
        <f t="shared" si="52"/>
        <v>190</v>
      </c>
      <c r="K98" s="36">
        <f t="shared" si="53"/>
        <v>262661.3</v>
      </c>
      <c r="L98" s="36">
        <v>1874.4</v>
      </c>
      <c r="M98" s="38">
        <f t="shared" si="44"/>
        <v>7136186.4119304977</v>
      </c>
      <c r="N98" s="36"/>
      <c r="O98" s="38">
        <f>M98/50</f>
        <v>142723.72823860997</v>
      </c>
      <c r="P98" s="36" t="s">
        <v>338</v>
      </c>
      <c r="Q98" s="36">
        <f t="shared" si="55"/>
        <v>2.0000000000000004</v>
      </c>
      <c r="R98" s="38">
        <f t="shared" si="56"/>
        <v>98</v>
      </c>
      <c r="S98" s="38"/>
      <c r="T98" s="38"/>
      <c r="U98" s="36"/>
      <c r="V98" s="36"/>
      <c r="W98" s="38"/>
      <c r="X98" s="38"/>
      <c r="Y98" s="38"/>
      <c r="Z98" s="36"/>
      <c r="AA98" s="36"/>
      <c r="AB98" s="36"/>
      <c r="AC98" s="38"/>
      <c r="AD98" s="38"/>
      <c r="AE98" s="36"/>
      <c r="AF98" s="36"/>
      <c r="AG98" s="41"/>
      <c r="AH98" s="36"/>
      <c r="AI98" s="36"/>
      <c r="AJ98" s="38"/>
      <c r="AK98" s="38"/>
      <c r="AL98" s="36"/>
      <c r="AM98" s="36"/>
      <c r="AN98" s="36">
        <v>292.96875</v>
      </c>
      <c r="AO98" s="36" t="s">
        <v>249</v>
      </c>
      <c r="AP98" s="38">
        <f t="shared" si="68"/>
        <v>0.51317456742407563</v>
      </c>
      <c r="AQ98" s="36"/>
      <c r="AR98" s="36"/>
      <c r="AS98" s="36">
        <v>292.96875</v>
      </c>
      <c r="AT98" s="36" t="s">
        <v>249</v>
      </c>
      <c r="AU98" s="38">
        <f t="shared" si="69"/>
        <v>0.51317456742407563</v>
      </c>
      <c r="AV98" s="36"/>
    </row>
    <row r="99" spans="1:48">
      <c r="A99" s="36">
        <v>96</v>
      </c>
      <c r="B99" s="36">
        <v>96</v>
      </c>
      <c r="C99" s="36" t="s">
        <v>39</v>
      </c>
      <c r="D99" s="36" t="s">
        <v>237</v>
      </c>
      <c r="E99" s="37" t="s">
        <v>140</v>
      </c>
      <c r="F99" s="39">
        <f t="shared" si="48"/>
        <v>571</v>
      </c>
      <c r="G99" s="39">
        <f t="shared" si="49"/>
        <v>156</v>
      </c>
      <c r="H99" s="39">
        <f t="shared" si="50"/>
        <v>190</v>
      </c>
      <c r="I99" s="39">
        <f t="shared" si="51"/>
        <v>99</v>
      </c>
      <c r="J99" s="39">
        <f t="shared" si="52"/>
        <v>126</v>
      </c>
      <c r="K99" s="36">
        <f t="shared" si="53"/>
        <v>183256.35999999996</v>
      </c>
      <c r="L99" s="36">
        <v>1111.4000000000001</v>
      </c>
      <c r="M99" s="38">
        <f t="shared" si="44"/>
        <v>6064728.1218507243</v>
      </c>
      <c r="N99" s="36"/>
      <c r="O99" s="38">
        <f t="shared" si="54"/>
        <v>151618.20304626811</v>
      </c>
      <c r="P99" s="36" t="s">
        <v>338</v>
      </c>
      <c r="Q99" s="36">
        <f t="shared" si="55"/>
        <v>2.5</v>
      </c>
      <c r="R99" s="38">
        <f t="shared" si="56"/>
        <v>97.5</v>
      </c>
      <c r="S99" s="38"/>
      <c r="T99" s="38"/>
      <c r="U99" s="36"/>
      <c r="V99" s="36"/>
      <c r="W99" s="38"/>
      <c r="X99" s="38"/>
      <c r="Y99" s="38"/>
      <c r="Z99" s="36"/>
      <c r="AA99" s="36"/>
      <c r="AB99" s="36"/>
      <c r="AC99" s="38"/>
      <c r="AD99" s="38"/>
      <c r="AE99" s="36"/>
      <c r="AF99" s="36"/>
      <c r="AG99" s="41"/>
      <c r="AH99" s="36"/>
      <c r="AI99" s="36"/>
      <c r="AJ99" s="38"/>
      <c r="AK99" s="38"/>
      <c r="AL99" s="36"/>
      <c r="AM99" s="36"/>
      <c r="AN99" s="36">
        <v>292.96875</v>
      </c>
      <c r="AO99" s="36" t="s">
        <v>249</v>
      </c>
      <c r="AP99" s="38">
        <f t="shared" si="68"/>
        <v>0.48306988229935205</v>
      </c>
      <c r="AQ99" s="36"/>
      <c r="AR99" s="36"/>
      <c r="AS99" s="36">
        <v>292.96875</v>
      </c>
      <c r="AT99" s="36" t="s">
        <v>249</v>
      </c>
      <c r="AU99" s="38">
        <f t="shared" si="69"/>
        <v>0.48306988229935205</v>
      </c>
      <c r="AV99" s="36"/>
    </row>
    <row r="100" spans="1:48">
      <c r="A100" s="36">
        <v>97</v>
      </c>
      <c r="B100" s="36">
        <v>97</v>
      </c>
      <c r="C100" s="36" t="s">
        <v>40</v>
      </c>
      <c r="D100" s="36" t="s">
        <v>237</v>
      </c>
      <c r="E100" s="37" t="s">
        <v>141</v>
      </c>
      <c r="F100" s="39">
        <f t="shared" si="48"/>
        <v>707</v>
      </c>
      <c r="G100" s="39">
        <f t="shared" si="49"/>
        <v>197</v>
      </c>
      <c r="H100" s="39">
        <f t="shared" si="50"/>
        <v>227</v>
      </c>
      <c r="I100" s="39">
        <f t="shared" si="51"/>
        <v>116</v>
      </c>
      <c r="J100" s="39">
        <f t="shared" si="52"/>
        <v>167</v>
      </c>
      <c r="K100" s="36">
        <f t="shared" si="53"/>
        <v>227423.93</v>
      </c>
      <c r="L100" s="36">
        <v>1081.5999999999999</v>
      </c>
      <c r="M100" s="38">
        <f t="shared" si="44"/>
        <v>4755875.9537749607</v>
      </c>
      <c r="N100" s="36"/>
      <c r="O100" s="38">
        <f t="shared" si="54"/>
        <v>118896.89884437402</v>
      </c>
      <c r="P100" s="36" t="s">
        <v>338</v>
      </c>
      <c r="Q100" s="36">
        <f t="shared" si="55"/>
        <v>2.5</v>
      </c>
      <c r="R100" s="38">
        <f t="shared" si="56"/>
        <v>97.5</v>
      </c>
      <c r="S100" s="38"/>
      <c r="T100" s="38"/>
      <c r="U100" s="36"/>
      <c r="V100" s="36"/>
      <c r="W100" s="38"/>
      <c r="X100" s="38"/>
      <c r="Y100" s="38"/>
      <c r="Z100" s="36"/>
      <c r="AA100" s="36"/>
      <c r="AB100" s="36"/>
      <c r="AC100" s="38"/>
      <c r="AD100" s="38"/>
      <c r="AE100" s="36"/>
      <c r="AF100" s="36"/>
      <c r="AG100" s="41"/>
      <c r="AH100" s="36"/>
      <c r="AI100" s="36"/>
      <c r="AJ100" s="38"/>
      <c r="AK100" s="38"/>
      <c r="AL100" s="36"/>
      <c r="AM100" s="36"/>
      <c r="AN100" s="36">
        <v>292.96875</v>
      </c>
      <c r="AO100" s="36" t="s">
        <v>249</v>
      </c>
      <c r="AP100" s="38">
        <f t="shared" si="68"/>
        <v>0.61601427969847911</v>
      </c>
      <c r="AQ100" s="36"/>
      <c r="AR100" s="36"/>
      <c r="AS100" s="36">
        <v>292.96875</v>
      </c>
      <c r="AT100" s="36" t="s">
        <v>249</v>
      </c>
      <c r="AU100" s="38">
        <f t="shared" si="69"/>
        <v>0.61601427969847911</v>
      </c>
      <c r="AV100" s="36"/>
    </row>
    <row r="101" spans="1:48">
      <c r="A101" s="36">
        <v>98</v>
      </c>
      <c r="B101" s="36">
        <v>98</v>
      </c>
      <c r="C101" s="36" t="s">
        <v>45</v>
      </c>
      <c r="D101" s="36" t="s">
        <v>237</v>
      </c>
      <c r="E101" s="37" t="s">
        <v>146</v>
      </c>
      <c r="F101" s="39">
        <f t="shared" si="48"/>
        <v>3788</v>
      </c>
      <c r="G101" s="39">
        <f t="shared" si="49"/>
        <v>982</v>
      </c>
      <c r="H101" s="39">
        <f t="shared" si="50"/>
        <v>952</v>
      </c>
      <c r="I101" s="39">
        <f t="shared" si="51"/>
        <v>916</v>
      </c>
      <c r="J101" s="39">
        <f t="shared" si="52"/>
        <v>938</v>
      </c>
      <c r="K101" s="36">
        <f t="shared" si="53"/>
        <v>1218127.94</v>
      </c>
      <c r="L101" s="36">
        <v>1854</v>
      </c>
      <c r="M101" s="38">
        <f t="shared" si="44"/>
        <v>1522007.6144054295</v>
      </c>
      <c r="N101" s="36"/>
      <c r="O101" s="38">
        <f>M101/40</f>
        <v>38050.190360135733</v>
      </c>
      <c r="P101" s="36" t="s">
        <v>338</v>
      </c>
      <c r="Q101" s="36">
        <f>O101*100/M101</f>
        <v>2.5</v>
      </c>
      <c r="R101" s="38">
        <f>100-Q101</f>
        <v>97.5</v>
      </c>
      <c r="S101" s="38"/>
      <c r="T101" s="38"/>
      <c r="U101" s="36"/>
      <c r="V101" s="36"/>
      <c r="W101" s="38"/>
      <c r="X101" s="38"/>
      <c r="Y101" s="38"/>
      <c r="Z101" s="36"/>
      <c r="AA101" s="36"/>
      <c r="AB101" s="36"/>
      <c r="AC101" s="38"/>
      <c r="AD101" s="38"/>
      <c r="AE101" s="36"/>
      <c r="AF101" s="36"/>
      <c r="AG101" s="41"/>
      <c r="AH101" s="36"/>
      <c r="AI101" s="36"/>
      <c r="AJ101" s="38"/>
      <c r="AK101" s="38"/>
      <c r="AL101" s="36"/>
      <c r="AM101" s="36"/>
      <c r="AN101" s="36">
        <v>130.20833333333331</v>
      </c>
      <c r="AO101" s="36" t="s">
        <v>249</v>
      </c>
      <c r="AP101" s="38">
        <f t="shared" si="68"/>
        <v>0.85550382337738218</v>
      </c>
      <c r="AQ101" s="36"/>
      <c r="AR101" s="36"/>
      <c r="AS101" s="36">
        <v>130.20833333333331</v>
      </c>
      <c r="AT101" s="36" t="s">
        <v>249</v>
      </c>
      <c r="AU101" s="38">
        <f t="shared" si="69"/>
        <v>0.85550382337738218</v>
      </c>
      <c r="AV101" s="36"/>
    </row>
    <row r="102" spans="1:48">
      <c r="A102" s="36">
        <v>99</v>
      </c>
      <c r="B102" s="36">
        <v>99</v>
      </c>
      <c r="C102" s="36" t="s">
        <v>46</v>
      </c>
      <c r="D102" s="36" t="s">
        <v>237</v>
      </c>
      <c r="E102" s="37" t="s">
        <v>147</v>
      </c>
      <c r="F102" s="39">
        <f t="shared" si="48"/>
        <v>2985</v>
      </c>
      <c r="G102" s="39">
        <f t="shared" si="49"/>
        <v>774</v>
      </c>
      <c r="H102" s="39">
        <f t="shared" si="50"/>
        <v>737</v>
      </c>
      <c r="I102" s="39">
        <f t="shared" si="51"/>
        <v>720</v>
      </c>
      <c r="J102" s="39">
        <f t="shared" si="52"/>
        <v>754</v>
      </c>
      <c r="K102" s="36">
        <f t="shared" si="53"/>
        <v>960491.79</v>
      </c>
      <c r="L102" s="36">
        <v>1946</v>
      </c>
      <c r="M102" s="38">
        <f t="shared" si="44"/>
        <v>2026045.4282487934</v>
      </c>
      <c r="N102" s="36"/>
      <c r="O102" s="38">
        <f t="shared" ref="O102:O131" si="73">M102/4</f>
        <v>506511.35706219834</v>
      </c>
      <c r="P102" s="36" t="s">
        <v>338</v>
      </c>
      <c r="Q102" s="36">
        <f t="shared" ref="Q102:Q131" si="74">O102*50/M102</f>
        <v>12.5</v>
      </c>
      <c r="R102" s="38">
        <f t="shared" ref="R102:R131" si="75">50-Q102</f>
        <v>37.5</v>
      </c>
      <c r="S102" s="38"/>
      <c r="T102" s="38"/>
      <c r="U102" s="36"/>
      <c r="V102" s="36"/>
      <c r="W102" s="38"/>
      <c r="X102" s="38"/>
      <c r="Y102" s="38"/>
      <c r="Z102" s="36"/>
      <c r="AA102" s="36"/>
      <c r="AB102" s="36"/>
      <c r="AC102" s="38"/>
      <c r="AD102" s="38"/>
      <c r="AE102" s="36"/>
      <c r="AF102" s="36"/>
      <c r="AG102" s="41"/>
      <c r="AH102" s="36"/>
      <c r="AI102" s="36"/>
      <c r="AJ102" s="38"/>
      <c r="AK102" s="38"/>
      <c r="AL102" s="36"/>
      <c r="AM102" s="36"/>
      <c r="AN102" s="36">
        <v>1041.6666666666665</v>
      </c>
      <c r="AO102" s="36" t="s">
        <v>249</v>
      </c>
      <c r="AP102" s="38">
        <f t="shared" si="68"/>
        <v>0.51413786292394648</v>
      </c>
      <c r="AQ102" s="36"/>
      <c r="AR102" s="36"/>
      <c r="AS102" s="36">
        <v>1041.6666666666665</v>
      </c>
      <c r="AT102" s="36" t="s">
        <v>249</v>
      </c>
      <c r="AU102" s="38">
        <f t="shared" si="69"/>
        <v>0.51413786292394648</v>
      </c>
      <c r="AV102" s="36"/>
    </row>
    <row r="103" spans="1:48">
      <c r="A103" s="36">
        <v>100</v>
      </c>
      <c r="B103" s="36">
        <v>100</v>
      </c>
      <c r="C103" s="36" t="s">
        <v>49</v>
      </c>
      <c r="D103" s="36" t="s">
        <v>237</v>
      </c>
      <c r="E103" s="37" t="s">
        <v>150</v>
      </c>
      <c r="F103" s="39">
        <f t="shared" si="48"/>
        <v>2254</v>
      </c>
      <c r="G103" s="39">
        <f t="shared" si="49"/>
        <v>556</v>
      </c>
      <c r="H103" s="39">
        <f t="shared" si="50"/>
        <v>569</v>
      </c>
      <c r="I103" s="39">
        <f t="shared" si="51"/>
        <v>614</v>
      </c>
      <c r="J103" s="39">
        <f t="shared" si="52"/>
        <v>515</v>
      </c>
      <c r="K103" s="36">
        <f t="shared" si="53"/>
        <v>722433.18</v>
      </c>
      <c r="L103" s="36">
        <v>1446.8</v>
      </c>
      <c r="M103" s="38">
        <f t="shared" si="44"/>
        <v>2002676.5658797671</v>
      </c>
      <c r="N103" s="36"/>
      <c r="O103" s="38">
        <f>M103/40</f>
        <v>50066.914146994175</v>
      </c>
      <c r="P103" s="36" t="s">
        <v>338</v>
      </c>
      <c r="Q103" s="36">
        <f>O103*100/M103</f>
        <v>2.5</v>
      </c>
      <c r="R103" s="38">
        <f>100-Q103</f>
        <v>97.5</v>
      </c>
      <c r="S103" s="38"/>
      <c r="T103" s="38"/>
      <c r="U103" s="36"/>
      <c r="V103" s="36"/>
      <c r="W103" s="38"/>
      <c r="X103" s="38"/>
      <c r="Y103" s="38"/>
      <c r="Z103" s="36"/>
      <c r="AA103" s="36"/>
      <c r="AB103" s="36"/>
      <c r="AC103" s="38"/>
      <c r="AD103" s="38"/>
      <c r="AE103" s="36"/>
      <c r="AF103" s="36"/>
      <c r="AG103" s="41"/>
      <c r="AH103" s="36"/>
      <c r="AI103" s="36"/>
      <c r="AJ103" s="38"/>
      <c r="AK103" s="38"/>
      <c r="AL103" s="36"/>
      <c r="AM103" s="36"/>
      <c r="AN103" s="36">
        <v>130.20833333333331</v>
      </c>
      <c r="AO103" s="36" t="s">
        <v>249</v>
      </c>
      <c r="AP103" s="38">
        <f t="shared" si="68"/>
        <v>0.65017155316906283</v>
      </c>
      <c r="AQ103" s="36"/>
      <c r="AR103" s="36"/>
      <c r="AS103" s="36">
        <v>130.20833333333331</v>
      </c>
      <c r="AT103" s="36" t="s">
        <v>249</v>
      </c>
      <c r="AU103" s="38">
        <f t="shared" si="69"/>
        <v>0.65017155316906283</v>
      </c>
      <c r="AV103" s="36"/>
    </row>
    <row r="104" spans="1:48">
      <c r="A104" s="36">
        <v>101</v>
      </c>
      <c r="B104" s="36">
        <v>101</v>
      </c>
      <c r="C104" s="36" t="s">
        <v>50</v>
      </c>
      <c r="D104" s="36" t="s">
        <v>237</v>
      </c>
      <c r="E104" s="37" t="s">
        <v>151</v>
      </c>
      <c r="F104" s="39">
        <f t="shared" si="48"/>
        <v>1106</v>
      </c>
      <c r="G104" s="39">
        <f t="shared" si="49"/>
        <v>281</v>
      </c>
      <c r="H104" s="39">
        <f t="shared" si="50"/>
        <v>326</v>
      </c>
      <c r="I104" s="39">
        <f t="shared" si="51"/>
        <v>261</v>
      </c>
      <c r="J104" s="39">
        <f t="shared" si="52"/>
        <v>238</v>
      </c>
      <c r="K104" s="36">
        <f t="shared" si="53"/>
        <v>354149.41</v>
      </c>
      <c r="L104" s="36">
        <v>1398</v>
      </c>
      <c r="M104" s="38">
        <f t="shared" si="44"/>
        <v>3947486.4577636877</v>
      </c>
      <c r="N104" s="36"/>
      <c r="O104" s="38">
        <f>M104/10</f>
        <v>394748.64577636879</v>
      </c>
      <c r="P104" s="36" t="s">
        <v>338</v>
      </c>
      <c r="Q104" s="36">
        <f t="shared" si="74"/>
        <v>5.0000000000000009</v>
      </c>
      <c r="R104" s="38">
        <f t="shared" si="75"/>
        <v>45</v>
      </c>
      <c r="S104" s="38"/>
      <c r="T104" s="38"/>
      <c r="U104" s="36"/>
      <c r="V104" s="36"/>
      <c r="W104" s="38"/>
      <c r="X104" s="38"/>
      <c r="Y104" s="38"/>
      <c r="Z104" s="36"/>
      <c r="AA104" s="36"/>
      <c r="AB104" s="36"/>
      <c r="AC104" s="38"/>
      <c r="AD104" s="38"/>
      <c r="AE104" s="36"/>
      <c r="AF104" s="36"/>
      <c r="AG104" s="41"/>
      <c r="AH104" s="36"/>
      <c r="AI104" s="36"/>
      <c r="AJ104" s="38"/>
      <c r="AK104" s="38"/>
      <c r="AL104" s="36"/>
      <c r="AM104" s="36"/>
      <c r="AN104" s="36">
        <v>1041.6666666666665</v>
      </c>
      <c r="AO104" s="36" t="s">
        <v>249</v>
      </c>
      <c r="AP104" s="38">
        <f t="shared" si="68"/>
        <v>0.65970249538030512</v>
      </c>
      <c r="AQ104" s="36"/>
      <c r="AR104" s="36"/>
      <c r="AS104" s="36">
        <v>1041.6666666666665</v>
      </c>
      <c r="AT104" s="36" t="s">
        <v>249</v>
      </c>
      <c r="AU104" s="38">
        <f t="shared" si="69"/>
        <v>0.65970249538030512</v>
      </c>
      <c r="AV104" s="36"/>
    </row>
    <row r="105" spans="1:48">
      <c r="A105" s="36">
        <v>102</v>
      </c>
      <c r="B105" s="36">
        <v>102</v>
      </c>
      <c r="C105" s="36" t="s">
        <v>57</v>
      </c>
      <c r="D105" s="36" t="s">
        <v>237</v>
      </c>
      <c r="E105" s="37" t="s">
        <v>158</v>
      </c>
      <c r="F105" s="39">
        <f t="shared" si="48"/>
        <v>283</v>
      </c>
      <c r="G105" s="39">
        <f t="shared" si="49"/>
        <v>68</v>
      </c>
      <c r="H105" s="39">
        <f t="shared" si="50"/>
        <v>71</v>
      </c>
      <c r="I105" s="39">
        <f t="shared" si="51"/>
        <v>74</v>
      </c>
      <c r="J105" s="39">
        <f t="shared" si="52"/>
        <v>70</v>
      </c>
      <c r="K105" s="36">
        <f t="shared" si="53"/>
        <v>90890.39</v>
      </c>
      <c r="L105" s="36">
        <v>1184.2</v>
      </c>
      <c r="M105" s="38">
        <f t="shared" si="44"/>
        <v>13028880.170939963</v>
      </c>
      <c r="N105" s="36"/>
      <c r="O105" s="38">
        <f>M105/100</f>
        <v>130288.80170939963</v>
      </c>
      <c r="P105" s="36" t="s">
        <v>338</v>
      </c>
      <c r="Q105" s="36">
        <f>O105*200/M105</f>
        <v>2</v>
      </c>
      <c r="R105" s="38">
        <f>200-Q105</f>
        <v>198</v>
      </c>
      <c r="S105" s="38"/>
      <c r="T105" s="38"/>
      <c r="U105" s="38">
        <v>1500</v>
      </c>
      <c r="V105" s="36" t="s">
        <v>249</v>
      </c>
      <c r="W105" s="38">
        <f>U105*200/O105</f>
        <v>2.3025770140179027</v>
      </c>
      <c r="X105" s="38">
        <f>200-W105</f>
        <v>197.69742298598209</v>
      </c>
      <c r="Y105" s="38"/>
      <c r="Z105" s="36"/>
      <c r="AA105" s="36">
        <v>40</v>
      </c>
      <c r="AB105" s="36" t="s">
        <v>253</v>
      </c>
      <c r="AC105" s="38">
        <f>AA105*100/U105</f>
        <v>2.6666666666666665</v>
      </c>
      <c r="AD105" s="38">
        <f>100-AC105</f>
        <v>97.333333333333329</v>
      </c>
      <c r="AE105" s="36"/>
      <c r="AF105" s="36"/>
      <c r="AG105" s="41">
        <v>10</v>
      </c>
      <c r="AH105" s="36" t="s">
        <v>255</v>
      </c>
      <c r="AI105" s="36">
        <f>AG105*100/AA105</f>
        <v>25</v>
      </c>
      <c r="AJ105" s="38">
        <f>100-AI105</f>
        <v>75</v>
      </c>
      <c r="AK105" s="38"/>
      <c r="AL105" s="36"/>
      <c r="AM105" s="36"/>
      <c r="AN105" s="36">
        <v>1.7881393432617188E-2</v>
      </c>
      <c r="AO105" s="47" t="s">
        <v>256</v>
      </c>
      <c r="AP105" s="38">
        <f>AN105*250/AG105</f>
        <v>0.44703483581542969</v>
      </c>
      <c r="AQ105" s="36"/>
      <c r="AR105" s="36"/>
      <c r="AS105" s="36">
        <v>7.152557373046875E-2</v>
      </c>
      <c r="AT105" s="36" t="s">
        <v>253</v>
      </c>
      <c r="AU105" s="38">
        <f>AS105*250/AA105</f>
        <v>0.44703483581542969</v>
      </c>
      <c r="AV105" s="36"/>
    </row>
    <row r="106" spans="1:48">
      <c r="A106" s="36">
        <v>103</v>
      </c>
      <c r="B106" s="36">
        <v>103</v>
      </c>
      <c r="C106" s="36" t="s">
        <v>86</v>
      </c>
      <c r="D106" s="36" t="s">
        <v>237</v>
      </c>
      <c r="E106" s="37" t="s">
        <v>187</v>
      </c>
      <c r="F106" s="39">
        <f t="shared" si="48"/>
        <v>1392</v>
      </c>
      <c r="G106" s="39">
        <f t="shared" si="49"/>
        <v>378</v>
      </c>
      <c r="H106" s="39">
        <f t="shared" si="50"/>
        <v>398</v>
      </c>
      <c r="I106" s="39">
        <f t="shared" si="51"/>
        <v>301</v>
      </c>
      <c r="J106" s="39">
        <f t="shared" si="52"/>
        <v>315</v>
      </c>
      <c r="K106" s="36">
        <f t="shared" si="53"/>
        <v>446915.39</v>
      </c>
      <c r="L106" s="36">
        <v>1427.4</v>
      </c>
      <c r="M106" s="38">
        <f t="shared" si="44"/>
        <v>3193893.1438454157</v>
      </c>
      <c r="N106" s="36"/>
      <c r="O106" s="38">
        <f t="shared" ref="O106:O110" si="76">M106/20</f>
        <v>159694.6571922708</v>
      </c>
      <c r="P106" s="36" t="s">
        <v>338</v>
      </c>
      <c r="Q106" s="36">
        <f t="shared" si="74"/>
        <v>2.5</v>
      </c>
      <c r="R106" s="38">
        <f t="shared" si="75"/>
        <v>47.5</v>
      </c>
      <c r="S106" s="38"/>
      <c r="T106" s="38"/>
      <c r="U106" s="38">
        <v>20000</v>
      </c>
      <c r="V106" s="36" t="s">
        <v>249</v>
      </c>
      <c r="W106" s="38">
        <f>U106*50/O106</f>
        <v>6.2619502592125533</v>
      </c>
      <c r="X106" s="38">
        <f t="shared" ref="X106" si="77">50-W106</f>
        <v>43.738049740787446</v>
      </c>
      <c r="Y106" s="38"/>
      <c r="Z106" s="36"/>
      <c r="AA106" s="36"/>
      <c r="AB106" s="36"/>
      <c r="AC106" s="38"/>
      <c r="AD106" s="38"/>
      <c r="AE106" s="36"/>
      <c r="AF106" s="36"/>
      <c r="AG106" s="41"/>
      <c r="AH106" s="36"/>
      <c r="AI106" s="36"/>
      <c r="AJ106" s="38"/>
      <c r="AK106" s="38"/>
      <c r="AL106" s="36"/>
      <c r="AM106" s="36"/>
      <c r="AN106" s="36">
        <v>68.933823529411768</v>
      </c>
      <c r="AO106" s="36" t="s">
        <v>253</v>
      </c>
      <c r="AP106" s="38">
        <f>AN106*250/U106</f>
        <v>0.86167279411764708</v>
      </c>
      <c r="AQ106" s="36"/>
      <c r="AR106" s="36"/>
      <c r="AS106" s="36">
        <v>68.933823529411768</v>
      </c>
      <c r="AT106" s="36" t="s">
        <v>253</v>
      </c>
      <c r="AU106" s="38">
        <f>AS106*250/U106</f>
        <v>0.86167279411764708</v>
      </c>
      <c r="AV106" s="36"/>
    </row>
    <row r="107" spans="1:48">
      <c r="A107" s="36">
        <v>104</v>
      </c>
      <c r="B107" s="36">
        <v>104</v>
      </c>
      <c r="C107" s="36" t="s">
        <v>87</v>
      </c>
      <c r="D107" s="36" t="s">
        <v>237</v>
      </c>
      <c r="E107" s="37" t="s">
        <v>188</v>
      </c>
      <c r="F107" s="39">
        <f t="shared" si="48"/>
        <v>1199</v>
      </c>
      <c r="G107" s="39">
        <f t="shared" si="49"/>
        <v>316</v>
      </c>
      <c r="H107" s="39">
        <f t="shared" si="50"/>
        <v>376</v>
      </c>
      <c r="I107" s="39">
        <f t="shared" si="51"/>
        <v>274</v>
      </c>
      <c r="J107" s="39">
        <f t="shared" si="52"/>
        <v>233</v>
      </c>
      <c r="K107" s="36">
        <f t="shared" si="53"/>
        <v>383221.55000000005</v>
      </c>
      <c r="L107" s="36">
        <v>1328.8</v>
      </c>
      <c r="M107" s="38">
        <f t="shared" si="44"/>
        <v>3467445.9199906676</v>
      </c>
      <c r="N107" s="36"/>
      <c r="O107" s="38">
        <f>M107/10</f>
        <v>346744.59199906676</v>
      </c>
      <c r="P107" s="36" t="s">
        <v>338</v>
      </c>
      <c r="Q107" s="36">
        <f t="shared" si="74"/>
        <v>5</v>
      </c>
      <c r="R107" s="38">
        <f t="shared" si="75"/>
        <v>45</v>
      </c>
      <c r="S107" s="38"/>
      <c r="T107" s="38"/>
      <c r="U107" s="36"/>
      <c r="V107" s="36"/>
      <c r="W107" s="38"/>
      <c r="X107" s="38"/>
      <c r="Y107" s="38"/>
      <c r="Z107" s="36"/>
      <c r="AA107" s="36"/>
      <c r="AB107" s="36"/>
      <c r="AC107" s="38"/>
      <c r="AD107" s="38"/>
      <c r="AE107" s="36"/>
      <c r="AF107" s="36"/>
      <c r="AG107" s="41"/>
      <c r="AH107" s="36"/>
      <c r="AI107" s="36"/>
      <c r="AJ107" s="38"/>
      <c r="AK107" s="38"/>
      <c r="AL107" s="36"/>
      <c r="AM107" s="36"/>
      <c r="AN107" s="36">
        <v>1102.9411764705883</v>
      </c>
      <c r="AO107" s="36" t="s">
        <v>249</v>
      </c>
      <c r="AP107" s="38">
        <f>AN107*250/O107</f>
        <v>0.79521152017964036</v>
      </c>
      <c r="AQ107" s="36"/>
      <c r="AR107" s="36"/>
      <c r="AS107" s="36">
        <v>1102.9411764705883</v>
      </c>
      <c r="AT107" s="36" t="s">
        <v>249</v>
      </c>
      <c r="AU107" s="38">
        <f>AS107*250/O107</f>
        <v>0.79521152017964036</v>
      </c>
      <c r="AV107" s="36"/>
    </row>
    <row r="108" spans="1:48">
      <c r="A108" s="36">
        <v>105</v>
      </c>
      <c r="B108" s="36">
        <v>105</v>
      </c>
      <c r="C108" s="36" t="s">
        <v>32</v>
      </c>
      <c r="D108" s="36" t="s">
        <v>237</v>
      </c>
      <c r="E108" s="37" t="s">
        <v>133</v>
      </c>
      <c r="F108" s="39">
        <f t="shared" si="48"/>
        <v>546</v>
      </c>
      <c r="G108" s="39">
        <f t="shared" si="49"/>
        <v>113</v>
      </c>
      <c r="H108" s="39">
        <f t="shared" si="50"/>
        <v>123</v>
      </c>
      <c r="I108" s="39">
        <f t="shared" si="51"/>
        <v>116</v>
      </c>
      <c r="J108" s="39">
        <f t="shared" si="52"/>
        <v>194</v>
      </c>
      <c r="K108" s="36">
        <f t="shared" si="53"/>
        <v>177249.27999999997</v>
      </c>
      <c r="L108" s="36">
        <v>969.6</v>
      </c>
      <c r="M108" s="38">
        <f t="shared" si="44"/>
        <v>5470261.9948583161</v>
      </c>
      <c r="N108" s="36"/>
      <c r="O108" s="38">
        <f>M108/20</f>
        <v>273513.09974291583</v>
      </c>
      <c r="P108" s="36" t="s">
        <v>338</v>
      </c>
      <c r="Q108" s="36">
        <f t="shared" si="74"/>
        <v>2.5</v>
      </c>
      <c r="R108" s="38">
        <f t="shared" si="75"/>
        <v>47.5</v>
      </c>
      <c r="S108" s="38"/>
      <c r="T108" s="38"/>
      <c r="U108" s="38">
        <v>50000</v>
      </c>
      <c r="V108" s="36" t="s">
        <v>249</v>
      </c>
      <c r="W108" s="38">
        <f>U108*50/O108</f>
        <v>9.1403300330032966</v>
      </c>
      <c r="X108" s="38">
        <f>50-W108</f>
        <v>40.859669966996705</v>
      </c>
      <c r="Y108" s="38"/>
      <c r="Z108" s="36"/>
      <c r="AA108" s="36"/>
      <c r="AB108" s="36"/>
      <c r="AC108" s="38"/>
      <c r="AD108" s="38"/>
      <c r="AE108" s="36"/>
      <c r="AF108" s="36"/>
      <c r="AG108" s="41"/>
      <c r="AH108" s="36"/>
      <c r="AI108" s="36"/>
      <c r="AJ108" s="38"/>
      <c r="AK108" s="38"/>
      <c r="AL108" s="36"/>
      <c r="AM108" s="36"/>
      <c r="AN108" s="36">
        <v>137.86764705882354</v>
      </c>
      <c r="AO108" s="36" t="s">
        <v>253</v>
      </c>
      <c r="AP108" s="38">
        <f>AN108*250/U108</f>
        <v>0.68933823529411764</v>
      </c>
      <c r="AQ108" s="36"/>
      <c r="AR108" s="36"/>
      <c r="AS108" s="36">
        <v>137.86764705882354</v>
      </c>
      <c r="AT108" s="36" t="s">
        <v>253</v>
      </c>
      <c r="AU108" s="38">
        <f>AS108*250/U108</f>
        <v>0.68933823529411764</v>
      </c>
      <c r="AV108" s="36"/>
    </row>
    <row r="109" spans="1:48">
      <c r="A109" s="36">
        <v>106</v>
      </c>
      <c r="B109" s="36">
        <v>106</v>
      </c>
      <c r="C109" s="36" t="s">
        <v>33</v>
      </c>
      <c r="D109" s="36" t="s">
        <v>237</v>
      </c>
      <c r="E109" s="37" t="s">
        <v>134</v>
      </c>
      <c r="F109" s="39">
        <f t="shared" si="48"/>
        <v>491</v>
      </c>
      <c r="G109" s="39">
        <f t="shared" si="49"/>
        <v>89</v>
      </c>
      <c r="H109" s="39">
        <f t="shared" si="50"/>
        <v>134</v>
      </c>
      <c r="I109" s="39">
        <f t="shared" si="51"/>
        <v>64</v>
      </c>
      <c r="J109" s="39">
        <f t="shared" si="52"/>
        <v>204</v>
      </c>
      <c r="K109" s="36">
        <f t="shared" si="53"/>
        <v>160298.84999999998</v>
      </c>
      <c r="L109" s="36">
        <v>1279</v>
      </c>
      <c r="M109" s="38">
        <f t="shared" si="44"/>
        <v>7978847.0098194722</v>
      </c>
      <c r="N109" s="36"/>
      <c r="O109" s="38">
        <f>M109/10</f>
        <v>797884.70098194724</v>
      </c>
      <c r="P109" s="36" t="s">
        <v>338</v>
      </c>
      <c r="Q109" s="36">
        <f t="shared" si="74"/>
        <v>5</v>
      </c>
      <c r="R109" s="38">
        <f t="shared" si="75"/>
        <v>45</v>
      </c>
      <c r="S109" s="38"/>
      <c r="T109" s="38"/>
      <c r="U109" s="36"/>
      <c r="V109" s="36"/>
      <c r="W109" s="38"/>
      <c r="X109" s="38"/>
      <c r="Y109" s="38"/>
      <c r="Z109" s="36"/>
      <c r="AA109" s="36"/>
      <c r="AB109" s="36"/>
      <c r="AC109" s="38"/>
      <c r="AD109" s="38"/>
      <c r="AE109" s="36"/>
      <c r="AF109" s="36"/>
      <c r="AG109" s="41"/>
      <c r="AH109" s="36"/>
      <c r="AI109" s="36"/>
      <c r="AJ109" s="38"/>
      <c r="AK109" s="38"/>
      <c r="AL109" s="36"/>
      <c r="AM109" s="36"/>
      <c r="AN109" s="36">
        <v>2205.8823529411766</v>
      </c>
      <c r="AO109" s="36" t="s">
        <v>249</v>
      </c>
      <c r="AP109" s="38">
        <f>AN109*250/O109</f>
        <v>0.69116576311916467</v>
      </c>
      <c r="AQ109" s="36"/>
      <c r="AR109" s="36"/>
      <c r="AS109" s="36">
        <v>2205.8823529411766</v>
      </c>
      <c r="AT109" s="36" t="s">
        <v>249</v>
      </c>
      <c r="AU109" s="38">
        <f>AS109*250/O109</f>
        <v>0.69116576311916467</v>
      </c>
      <c r="AV109" s="36"/>
    </row>
    <row r="110" spans="1:48">
      <c r="A110" s="36">
        <v>107</v>
      </c>
      <c r="B110" s="36">
        <v>107</v>
      </c>
      <c r="C110" s="36" t="s">
        <v>91</v>
      </c>
      <c r="D110" s="36" t="s">
        <v>237</v>
      </c>
      <c r="E110" s="37" t="s">
        <v>192</v>
      </c>
      <c r="F110" s="39">
        <f t="shared" si="48"/>
        <v>1188</v>
      </c>
      <c r="G110" s="39">
        <f t="shared" si="49"/>
        <v>326</v>
      </c>
      <c r="H110" s="39">
        <f t="shared" si="50"/>
        <v>301</v>
      </c>
      <c r="I110" s="39">
        <f t="shared" si="51"/>
        <v>262</v>
      </c>
      <c r="J110" s="39">
        <f t="shared" si="52"/>
        <v>299</v>
      </c>
      <c r="K110" s="36">
        <f t="shared" si="53"/>
        <v>382672.6</v>
      </c>
      <c r="L110" s="36">
        <v>1308.4000000000001</v>
      </c>
      <c r="M110" s="38">
        <f t="shared" si="44"/>
        <v>3419110.748979676</v>
      </c>
      <c r="N110" s="36"/>
      <c r="O110" s="38">
        <f t="shared" si="76"/>
        <v>170955.53744898381</v>
      </c>
      <c r="P110" s="36" t="s">
        <v>338</v>
      </c>
      <c r="Q110" s="36">
        <f t="shared" si="74"/>
        <v>2.5000000000000004</v>
      </c>
      <c r="R110" s="38">
        <f t="shared" si="75"/>
        <v>47.5</v>
      </c>
      <c r="S110" s="38"/>
      <c r="T110" s="38"/>
      <c r="U110" s="38">
        <v>50000</v>
      </c>
      <c r="V110" s="36" t="s">
        <v>249</v>
      </c>
      <c r="W110" s="38">
        <f>U110*50/O110</f>
        <v>14.623685417303577</v>
      </c>
      <c r="X110" s="38">
        <f>50-W110</f>
        <v>35.376314582696423</v>
      </c>
      <c r="Y110" s="38"/>
      <c r="Z110" s="36"/>
      <c r="AA110" s="36"/>
      <c r="AB110" s="36"/>
      <c r="AC110" s="38"/>
      <c r="AD110" s="38"/>
      <c r="AE110" s="36"/>
      <c r="AF110" s="36"/>
      <c r="AG110" s="41"/>
      <c r="AH110" s="36"/>
      <c r="AI110" s="36"/>
      <c r="AJ110" s="38"/>
      <c r="AK110" s="38"/>
      <c r="AL110" s="36"/>
      <c r="AM110" s="36"/>
      <c r="AN110" s="36">
        <v>137.86764705882354</v>
      </c>
      <c r="AO110" s="36" t="s">
        <v>253</v>
      </c>
      <c r="AP110" s="38">
        <f>AN110*250/U110</f>
        <v>0.68933823529411764</v>
      </c>
      <c r="AQ110" s="36"/>
      <c r="AR110" s="36"/>
      <c r="AS110" s="36">
        <v>137.86764705882354</v>
      </c>
      <c r="AT110" s="36" t="s">
        <v>253</v>
      </c>
      <c r="AU110" s="38">
        <f>AS110*250/U110</f>
        <v>0.68933823529411764</v>
      </c>
      <c r="AV110" s="36"/>
    </row>
    <row r="111" spans="1:48">
      <c r="A111" s="36">
        <v>108</v>
      </c>
      <c r="B111" s="36">
        <v>108</v>
      </c>
      <c r="C111" s="36" t="s">
        <v>92</v>
      </c>
      <c r="D111" s="36" t="s">
        <v>237</v>
      </c>
      <c r="E111" s="37" t="s">
        <v>193</v>
      </c>
      <c r="F111" s="39">
        <f t="shared" si="48"/>
        <v>1625</v>
      </c>
      <c r="G111" s="39">
        <f t="shared" si="49"/>
        <v>428</v>
      </c>
      <c r="H111" s="39">
        <f t="shared" si="50"/>
        <v>422</v>
      </c>
      <c r="I111" s="39">
        <f t="shared" si="51"/>
        <v>373</v>
      </c>
      <c r="J111" s="39">
        <f t="shared" si="52"/>
        <v>402</v>
      </c>
      <c r="K111" s="36">
        <f t="shared" si="53"/>
        <v>522730.2</v>
      </c>
      <c r="L111" s="36">
        <v>1602.8</v>
      </c>
      <c r="M111" s="38">
        <f t="shared" si="44"/>
        <v>3066208.9161865907</v>
      </c>
      <c r="N111" s="36"/>
      <c r="O111" s="38">
        <f t="shared" si="73"/>
        <v>766552.22904664767</v>
      </c>
      <c r="P111" s="36" t="s">
        <v>338</v>
      </c>
      <c r="Q111" s="36">
        <f t="shared" si="74"/>
        <v>12.5</v>
      </c>
      <c r="R111" s="38">
        <f t="shared" si="75"/>
        <v>37.5</v>
      </c>
      <c r="S111" s="38"/>
      <c r="T111" s="38"/>
      <c r="U111" s="36"/>
      <c r="V111" s="36"/>
      <c r="W111" s="38"/>
      <c r="X111" s="38"/>
      <c r="Y111" s="38"/>
      <c r="Z111" s="36"/>
      <c r="AA111" s="36"/>
      <c r="AB111" s="36"/>
      <c r="AC111" s="38"/>
      <c r="AD111" s="38"/>
      <c r="AE111" s="36"/>
      <c r="AF111" s="36"/>
      <c r="AG111" s="41"/>
      <c r="AH111" s="36"/>
      <c r="AI111" s="36"/>
      <c r="AJ111" s="38"/>
      <c r="AK111" s="38"/>
      <c r="AL111" s="36"/>
      <c r="AM111" s="36"/>
      <c r="AN111" s="36">
        <v>2205.8823529411766</v>
      </c>
      <c r="AO111" s="36" t="s">
        <v>249</v>
      </c>
      <c r="AP111" s="38">
        <f>AN111*250/O111</f>
        <v>0.71941684772236825</v>
      </c>
      <c r="AQ111" s="36"/>
      <c r="AR111" s="36"/>
      <c r="AS111" s="36">
        <v>2205.8823529411766</v>
      </c>
      <c r="AT111" s="36" t="s">
        <v>249</v>
      </c>
      <c r="AU111" s="38">
        <f>AS111*250/O111</f>
        <v>0.71941684772236825</v>
      </c>
      <c r="AV111" s="36"/>
    </row>
    <row r="112" spans="1:48">
      <c r="A112" s="36">
        <v>109</v>
      </c>
      <c r="B112" s="36">
        <v>109</v>
      </c>
      <c r="C112" s="36" t="s">
        <v>95</v>
      </c>
      <c r="D112" s="36" t="s">
        <v>237</v>
      </c>
      <c r="E112" s="37" t="s">
        <v>196</v>
      </c>
      <c r="F112" s="39">
        <f t="shared" si="48"/>
        <v>908</v>
      </c>
      <c r="G112" s="39">
        <f t="shared" si="49"/>
        <v>351</v>
      </c>
      <c r="H112" s="39">
        <f t="shared" si="50"/>
        <v>173</v>
      </c>
      <c r="I112" s="39">
        <f t="shared" si="51"/>
        <v>188</v>
      </c>
      <c r="J112" s="39">
        <f t="shared" si="52"/>
        <v>196</v>
      </c>
      <c r="K112" s="36">
        <f t="shared" si="53"/>
        <v>293573.14</v>
      </c>
      <c r="L112" s="36">
        <v>1378.8</v>
      </c>
      <c r="M112" s="38">
        <f t="shared" si="44"/>
        <v>4696614.9559867764</v>
      </c>
      <c r="N112" s="36"/>
      <c r="O112" s="38">
        <f t="shared" si="73"/>
        <v>1174153.7389966941</v>
      </c>
      <c r="P112" s="36" t="s">
        <v>338</v>
      </c>
      <c r="Q112" s="36">
        <f t="shared" si="74"/>
        <v>12.5</v>
      </c>
      <c r="R112" s="38">
        <f t="shared" si="75"/>
        <v>37.5</v>
      </c>
      <c r="S112" s="38"/>
      <c r="T112" s="38"/>
      <c r="U112" s="36"/>
      <c r="V112" s="36"/>
      <c r="W112" s="38"/>
      <c r="X112" s="38"/>
      <c r="Y112" s="38"/>
      <c r="Z112" s="36"/>
      <c r="AA112" s="36"/>
      <c r="AB112" s="36"/>
      <c r="AC112" s="38"/>
      <c r="AD112" s="38"/>
      <c r="AE112" s="36"/>
      <c r="AF112" s="36"/>
      <c r="AG112" s="41"/>
      <c r="AH112" s="36"/>
      <c r="AI112" s="36"/>
      <c r="AJ112" s="38"/>
      <c r="AK112" s="38"/>
      <c r="AL112" s="36"/>
      <c r="AM112" s="36"/>
      <c r="AN112" s="36">
        <v>2343.75</v>
      </c>
      <c r="AO112" s="36" t="s">
        <v>249</v>
      </c>
      <c r="AP112" s="38">
        <f>AN112*250/O112</f>
        <v>0.49902962494560499</v>
      </c>
      <c r="AQ112" s="36"/>
      <c r="AR112" s="36"/>
      <c r="AS112" s="36">
        <v>2343.75</v>
      </c>
      <c r="AT112" s="36" t="s">
        <v>249</v>
      </c>
      <c r="AU112" s="38">
        <f>AS112*250/O112</f>
        <v>0.49902962494560499</v>
      </c>
      <c r="AV112" s="36"/>
    </row>
    <row r="113" spans="1:48">
      <c r="A113" s="36">
        <v>110</v>
      </c>
      <c r="B113" s="36">
        <v>110</v>
      </c>
      <c r="C113" s="36" t="s">
        <v>98</v>
      </c>
      <c r="D113" s="36" t="s">
        <v>237</v>
      </c>
      <c r="E113" s="37" t="s">
        <v>199</v>
      </c>
      <c r="F113" s="39">
        <f t="shared" si="48"/>
        <v>523</v>
      </c>
      <c r="G113" s="39">
        <f t="shared" si="49"/>
        <v>133</v>
      </c>
      <c r="H113" s="39">
        <f t="shared" si="50"/>
        <v>185</v>
      </c>
      <c r="I113" s="39">
        <f t="shared" si="51"/>
        <v>102</v>
      </c>
      <c r="J113" s="39">
        <f t="shared" si="52"/>
        <v>103</v>
      </c>
      <c r="K113" s="36">
        <f t="shared" si="53"/>
        <v>167129.39000000001</v>
      </c>
      <c r="L113" s="36">
        <v>1260.8</v>
      </c>
      <c r="M113" s="38">
        <f t="shared" si="44"/>
        <v>7543855.6916889353</v>
      </c>
      <c r="N113" s="36"/>
      <c r="O113" s="38">
        <f>M113/10</f>
        <v>754385.5691688935</v>
      </c>
      <c r="P113" s="36" t="s">
        <v>338</v>
      </c>
      <c r="Q113" s="36">
        <f t="shared" si="74"/>
        <v>5</v>
      </c>
      <c r="R113" s="38">
        <f t="shared" si="75"/>
        <v>45</v>
      </c>
      <c r="S113" s="38"/>
      <c r="T113" s="38"/>
      <c r="U113" s="36"/>
      <c r="V113" s="36"/>
      <c r="W113" s="38"/>
      <c r="X113" s="38"/>
      <c r="Y113" s="38"/>
      <c r="Z113" s="36"/>
      <c r="AA113" s="36"/>
      <c r="AB113" s="36"/>
      <c r="AC113" s="38"/>
      <c r="AD113" s="38"/>
      <c r="AE113" s="36"/>
      <c r="AF113" s="36"/>
      <c r="AG113" s="41"/>
      <c r="AH113" s="36"/>
      <c r="AI113" s="36"/>
      <c r="AJ113" s="38"/>
      <c r="AK113" s="38"/>
      <c r="AL113" s="36"/>
      <c r="AM113" s="36"/>
      <c r="AN113" s="36">
        <v>2343.75</v>
      </c>
      <c r="AO113" s="36" t="s">
        <v>249</v>
      </c>
      <c r="AP113" s="38">
        <f>AN113*250/O113</f>
        <v>0.77670825629064888</v>
      </c>
      <c r="AQ113" s="36"/>
      <c r="AR113" s="36"/>
      <c r="AS113" s="36">
        <v>2343.75</v>
      </c>
      <c r="AT113" s="36" t="s">
        <v>249</v>
      </c>
      <c r="AU113" s="38">
        <f>AS113*250/O113</f>
        <v>0.77670825629064888</v>
      </c>
      <c r="AV113" s="36"/>
    </row>
    <row r="114" spans="1:48">
      <c r="A114" s="36">
        <v>111</v>
      </c>
      <c r="B114" s="36">
        <v>111</v>
      </c>
      <c r="C114" s="36" t="s">
        <v>99</v>
      </c>
      <c r="D114" s="36" t="s">
        <v>237</v>
      </c>
      <c r="E114" s="37" t="s">
        <v>200</v>
      </c>
      <c r="F114" s="39">
        <f t="shared" si="48"/>
        <v>2461</v>
      </c>
      <c r="G114" s="39">
        <f t="shared" si="49"/>
        <v>547</v>
      </c>
      <c r="H114" s="39">
        <f t="shared" si="50"/>
        <v>619</v>
      </c>
      <c r="I114" s="39">
        <f t="shared" si="51"/>
        <v>645</v>
      </c>
      <c r="J114" s="39">
        <f t="shared" si="52"/>
        <v>650</v>
      </c>
      <c r="K114" s="36">
        <f t="shared" si="53"/>
        <v>790842.72</v>
      </c>
      <c r="L114" s="36">
        <v>1886.2</v>
      </c>
      <c r="M114" s="38">
        <f t="shared" si="44"/>
        <v>2385050.7215897492</v>
      </c>
      <c r="N114" s="36"/>
      <c r="O114" s="38">
        <f>M114/20</f>
        <v>119252.53607948746</v>
      </c>
      <c r="P114" s="36" t="s">
        <v>338</v>
      </c>
      <c r="Q114" s="36">
        <f t="shared" si="74"/>
        <v>2.5</v>
      </c>
      <c r="R114" s="38">
        <f t="shared" si="75"/>
        <v>47.5</v>
      </c>
      <c r="S114" s="38"/>
      <c r="T114" s="38"/>
      <c r="U114" s="38">
        <v>50000</v>
      </c>
      <c r="V114" s="36" t="s">
        <v>249</v>
      </c>
      <c r="W114" s="38">
        <f>U114*50/O114</f>
        <v>20.963914749231261</v>
      </c>
      <c r="X114" s="38">
        <f>50-W114</f>
        <v>29.036085250768739</v>
      </c>
      <c r="Y114" s="38"/>
      <c r="Z114" s="36"/>
      <c r="AA114" s="36"/>
      <c r="AB114" s="36"/>
      <c r="AC114" s="38"/>
      <c r="AD114" s="38"/>
      <c r="AE114" s="36"/>
      <c r="AF114" s="36"/>
      <c r="AG114" s="41"/>
      <c r="AH114" s="36"/>
      <c r="AI114" s="36"/>
      <c r="AJ114" s="38"/>
      <c r="AK114" s="38"/>
      <c r="AL114" s="36"/>
      <c r="AM114" s="36"/>
      <c r="AN114" s="36">
        <v>142.04545454545453</v>
      </c>
      <c r="AO114" s="36" t="s">
        <v>253</v>
      </c>
      <c r="AP114" s="38">
        <f>AN114*250/U114</f>
        <v>0.7102272727272726</v>
      </c>
      <c r="AQ114" s="36"/>
      <c r="AR114" s="36"/>
      <c r="AS114" s="36">
        <v>142.04545454545453</v>
      </c>
      <c r="AT114" s="36" t="s">
        <v>253</v>
      </c>
      <c r="AU114" s="38">
        <f>AS114*250/U114</f>
        <v>0.7102272727272726</v>
      </c>
      <c r="AV114" s="36"/>
    </row>
    <row r="115" spans="1:48">
      <c r="A115" s="36">
        <v>112</v>
      </c>
      <c r="B115" s="36">
        <v>112</v>
      </c>
      <c r="C115" s="36" t="s">
        <v>100</v>
      </c>
      <c r="D115" s="36" t="s">
        <v>237</v>
      </c>
      <c r="E115" s="37" t="s">
        <v>201</v>
      </c>
      <c r="F115" s="39">
        <f t="shared" si="48"/>
        <v>2015</v>
      </c>
      <c r="G115" s="39">
        <f t="shared" si="49"/>
        <v>476</v>
      </c>
      <c r="H115" s="39">
        <f t="shared" si="50"/>
        <v>495</v>
      </c>
      <c r="I115" s="39">
        <f t="shared" si="51"/>
        <v>530</v>
      </c>
      <c r="J115" s="39">
        <f t="shared" si="52"/>
        <v>514</v>
      </c>
      <c r="K115" s="36">
        <f t="shared" si="53"/>
        <v>647459.47</v>
      </c>
      <c r="L115" s="36">
        <v>1211</v>
      </c>
      <c r="M115" s="38">
        <f t="shared" si="44"/>
        <v>1870387.3464079534</v>
      </c>
      <c r="N115" s="36"/>
      <c r="O115" s="38">
        <f t="shared" si="73"/>
        <v>467596.83660198835</v>
      </c>
      <c r="P115" s="36" t="s">
        <v>338</v>
      </c>
      <c r="Q115" s="36">
        <f t="shared" si="74"/>
        <v>12.5</v>
      </c>
      <c r="R115" s="38">
        <f t="shared" si="75"/>
        <v>37.5</v>
      </c>
      <c r="S115" s="38"/>
      <c r="T115" s="38"/>
      <c r="U115" s="36"/>
      <c r="V115" s="36"/>
      <c r="W115" s="38"/>
      <c r="X115" s="38"/>
      <c r="Y115" s="38"/>
      <c r="Z115" s="36"/>
      <c r="AA115" s="36"/>
      <c r="AB115" s="36"/>
      <c r="AC115" s="38"/>
      <c r="AD115" s="38"/>
      <c r="AE115" s="36"/>
      <c r="AF115" s="36"/>
      <c r="AG115" s="41"/>
      <c r="AH115" s="36"/>
      <c r="AI115" s="36"/>
      <c r="AJ115" s="38"/>
      <c r="AK115" s="38"/>
      <c r="AL115" s="36"/>
      <c r="AM115" s="36"/>
      <c r="AN115" s="36">
        <v>4545.454545454545</v>
      </c>
      <c r="AO115" s="36" t="s">
        <v>249</v>
      </c>
      <c r="AP115" s="38">
        <f>AN115*250/O115</f>
        <v>2.4302209668943773</v>
      </c>
      <c r="AQ115" s="36"/>
      <c r="AR115" s="36"/>
      <c r="AS115" s="36">
        <v>4545.454545454545</v>
      </c>
      <c r="AT115" s="36" t="s">
        <v>249</v>
      </c>
      <c r="AU115" s="38">
        <f>AS115*250/O115</f>
        <v>2.4302209668943773</v>
      </c>
      <c r="AV115" s="36"/>
    </row>
    <row r="116" spans="1:48">
      <c r="A116" s="36">
        <v>113</v>
      </c>
      <c r="B116" s="36">
        <v>113</v>
      </c>
      <c r="C116" s="36" t="s">
        <v>101</v>
      </c>
      <c r="D116" s="36" t="s">
        <v>237</v>
      </c>
      <c r="E116" s="37" t="s">
        <v>202</v>
      </c>
      <c r="F116" s="39">
        <f t="shared" si="48"/>
        <v>1127</v>
      </c>
      <c r="G116" s="39">
        <f t="shared" si="49"/>
        <v>271</v>
      </c>
      <c r="H116" s="39">
        <f t="shared" si="50"/>
        <v>347</v>
      </c>
      <c r="I116" s="39">
        <f t="shared" si="51"/>
        <v>276</v>
      </c>
      <c r="J116" s="39">
        <f t="shared" si="52"/>
        <v>233</v>
      </c>
      <c r="K116" s="36">
        <f t="shared" si="53"/>
        <v>360138.53</v>
      </c>
      <c r="L116" s="36">
        <v>1330.4</v>
      </c>
      <c r="M116" s="38">
        <f t="shared" si="44"/>
        <v>3694134.0322569758</v>
      </c>
      <c r="N116" s="36"/>
      <c r="O116" s="38">
        <f>M116/20</f>
        <v>184706.70161284879</v>
      </c>
      <c r="P116" s="36" t="s">
        <v>338</v>
      </c>
      <c r="Q116" s="36">
        <f t="shared" si="74"/>
        <v>2.5</v>
      </c>
      <c r="R116" s="38">
        <f t="shared" si="75"/>
        <v>47.5</v>
      </c>
      <c r="S116" s="38"/>
      <c r="T116" s="38"/>
      <c r="U116" s="38">
        <v>50000</v>
      </c>
      <c r="V116" s="36" t="s">
        <v>249</v>
      </c>
      <c r="W116" s="38">
        <f>U116*50/O116</f>
        <v>13.534971812988577</v>
      </c>
      <c r="X116" s="38">
        <f>50-W116</f>
        <v>36.465028187011427</v>
      </c>
      <c r="Y116" s="38"/>
      <c r="Z116" s="36"/>
      <c r="AA116" s="36"/>
      <c r="AB116" s="36"/>
      <c r="AC116" s="38"/>
      <c r="AD116" s="38"/>
      <c r="AE116" s="36"/>
      <c r="AF116" s="36"/>
      <c r="AG116" s="41"/>
      <c r="AH116" s="36"/>
      <c r="AI116" s="36"/>
      <c r="AJ116" s="38"/>
      <c r="AK116" s="38"/>
      <c r="AL116" s="36"/>
      <c r="AM116" s="36"/>
      <c r="AN116" s="36">
        <v>142.04545454545453</v>
      </c>
      <c r="AO116" s="36" t="s">
        <v>253</v>
      </c>
      <c r="AP116" s="38">
        <f>AN116*250/U116</f>
        <v>0.7102272727272726</v>
      </c>
      <c r="AQ116" s="36"/>
      <c r="AR116" s="36"/>
      <c r="AS116" s="36">
        <v>142.04545454545453</v>
      </c>
      <c r="AT116" s="36" t="s">
        <v>253</v>
      </c>
      <c r="AU116" s="38">
        <f>AS116*250/U116</f>
        <v>0.7102272727272726</v>
      </c>
      <c r="AV116" s="36"/>
    </row>
    <row r="117" spans="1:48">
      <c r="A117" s="36">
        <v>114</v>
      </c>
      <c r="B117" s="36">
        <v>114</v>
      </c>
      <c r="C117" s="36" t="s">
        <v>102</v>
      </c>
      <c r="D117" s="36" t="s">
        <v>237</v>
      </c>
      <c r="E117" s="37" t="s">
        <v>203</v>
      </c>
      <c r="F117" s="39">
        <f t="shared" si="48"/>
        <v>369</v>
      </c>
      <c r="G117" s="39">
        <f t="shared" si="49"/>
        <v>97</v>
      </c>
      <c r="H117" s="39">
        <f t="shared" si="50"/>
        <v>116</v>
      </c>
      <c r="I117" s="39">
        <f t="shared" si="51"/>
        <v>79</v>
      </c>
      <c r="J117" s="39">
        <f t="shared" si="52"/>
        <v>77</v>
      </c>
      <c r="K117" s="36">
        <f t="shared" si="53"/>
        <v>118157.5</v>
      </c>
      <c r="L117" s="36">
        <v>1222.5999999999999</v>
      </c>
      <c r="M117" s="38">
        <f t="shared" si="44"/>
        <v>10347206.059708439</v>
      </c>
      <c r="N117" s="36"/>
      <c r="O117" s="38">
        <f>M117/5</f>
        <v>2069441.2119416879</v>
      </c>
      <c r="P117" s="36" t="s">
        <v>338</v>
      </c>
      <c r="Q117" s="36">
        <f t="shared" si="74"/>
        <v>10</v>
      </c>
      <c r="R117" s="38">
        <f t="shared" si="75"/>
        <v>40</v>
      </c>
      <c r="S117" s="38"/>
      <c r="T117" s="38"/>
      <c r="U117" s="36"/>
      <c r="V117" s="36"/>
      <c r="W117" s="38"/>
      <c r="X117" s="38"/>
      <c r="Y117" s="38"/>
      <c r="Z117" s="36"/>
      <c r="AA117" s="36"/>
      <c r="AB117" s="36"/>
      <c r="AC117" s="38"/>
      <c r="AD117" s="38"/>
      <c r="AE117" s="36"/>
      <c r="AF117" s="36"/>
      <c r="AG117" s="41"/>
      <c r="AH117" s="36"/>
      <c r="AI117" s="36"/>
      <c r="AJ117" s="38"/>
      <c r="AK117" s="38"/>
      <c r="AL117" s="36"/>
      <c r="AM117" s="36"/>
      <c r="AN117" s="36">
        <v>4545.454545454545</v>
      </c>
      <c r="AO117" s="36" t="s">
        <v>249</v>
      </c>
      <c r="AP117" s="38">
        <f>AN117*250/O117</f>
        <v>0.549116171943548</v>
      </c>
      <c r="AQ117" s="36"/>
      <c r="AR117" s="36"/>
      <c r="AS117" s="36">
        <v>4545.454545454545</v>
      </c>
      <c r="AT117" s="36" t="s">
        <v>249</v>
      </c>
      <c r="AU117" s="38">
        <f>AS117*250/O117</f>
        <v>0.549116171943548</v>
      </c>
      <c r="AV117" s="36"/>
    </row>
    <row r="118" spans="1:48">
      <c r="A118" s="36">
        <v>115</v>
      </c>
      <c r="B118" s="36">
        <v>115</v>
      </c>
      <c r="C118" s="36" t="s">
        <v>107</v>
      </c>
      <c r="D118" s="36" t="s">
        <v>237</v>
      </c>
      <c r="E118" s="37" t="s">
        <v>208</v>
      </c>
      <c r="F118" s="39">
        <f t="shared" si="48"/>
        <v>944</v>
      </c>
      <c r="G118" s="39">
        <f t="shared" si="49"/>
        <v>232</v>
      </c>
      <c r="H118" s="39">
        <f t="shared" si="50"/>
        <v>251</v>
      </c>
      <c r="I118" s="39">
        <f t="shared" si="51"/>
        <v>242</v>
      </c>
      <c r="J118" s="39">
        <f t="shared" si="52"/>
        <v>219</v>
      </c>
      <c r="K118" s="36">
        <f t="shared" si="53"/>
        <v>302697.96000000002</v>
      </c>
      <c r="L118" s="36">
        <v>1432</v>
      </c>
      <c r="M118" s="38">
        <f t="shared" si="44"/>
        <v>4730788.4070312195</v>
      </c>
      <c r="N118" s="36"/>
      <c r="O118" s="38">
        <f>M118/20</f>
        <v>236539.42035156098</v>
      </c>
      <c r="P118" s="36" t="s">
        <v>338</v>
      </c>
      <c r="Q118" s="36">
        <f t="shared" si="74"/>
        <v>2.5</v>
      </c>
      <c r="R118" s="38">
        <f t="shared" si="75"/>
        <v>47.5</v>
      </c>
      <c r="S118" s="38"/>
      <c r="T118" s="38"/>
      <c r="U118" s="38">
        <v>50000</v>
      </c>
      <c r="V118" s="36" t="s">
        <v>249</v>
      </c>
      <c r="W118" s="38">
        <f>U118*50/O118</f>
        <v>10.569062849162012</v>
      </c>
      <c r="X118" s="38">
        <f>50-W118</f>
        <v>39.430937150837991</v>
      </c>
      <c r="Y118" s="38"/>
      <c r="Z118" s="36"/>
      <c r="AA118" s="36"/>
      <c r="AB118" s="36"/>
      <c r="AC118" s="38"/>
      <c r="AD118" s="38"/>
      <c r="AE118" s="36"/>
      <c r="AF118" s="36"/>
      <c r="AG118" s="41"/>
      <c r="AH118" s="36"/>
      <c r="AI118" s="36"/>
      <c r="AJ118" s="38"/>
      <c r="AK118" s="38"/>
      <c r="AL118" s="36"/>
      <c r="AM118" s="36"/>
      <c r="AN118" s="36">
        <v>142.04545454545453</v>
      </c>
      <c r="AO118" s="36" t="s">
        <v>253</v>
      </c>
      <c r="AP118" s="38">
        <f>AN118*250/U118</f>
        <v>0.7102272727272726</v>
      </c>
      <c r="AQ118" s="36"/>
      <c r="AR118" s="36"/>
      <c r="AS118" s="36">
        <v>142.04545454545453</v>
      </c>
      <c r="AT118" s="36" t="s">
        <v>253</v>
      </c>
      <c r="AU118" s="38">
        <f>AS118*250/U118</f>
        <v>0.7102272727272726</v>
      </c>
      <c r="AV118" s="36"/>
    </row>
    <row r="119" spans="1:48">
      <c r="A119" s="36">
        <v>116</v>
      </c>
      <c r="B119" s="36">
        <v>116</v>
      </c>
      <c r="C119" s="36" t="s">
        <v>108</v>
      </c>
      <c r="D119" s="36" t="s">
        <v>237</v>
      </c>
      <c r="E119" s="37" t="s">
        <v>209</v>
      </c>
      <c r="F119" s="39">
        <f t="shared" si="48"/>
        <v>3451</v>
      </c>
      <c r="G119" s="39">
        <f t="shared" si="49"/>
        <v>941</v>
      </c>
      <c r="H119" s="39">
        <f t="shared" si="50"/>
        <v>954</v>
      </c>
      <c r="I119" s="39">
        <f t="shared" si="51"/>
        <v>784</v>
      </c>
      <c r="J119" s="39">
        <f t="shared" si="52"/>
        <v>772</v>
      </c>
      <c r="K119" s="36">
        <f t="shared" si="53"/>
        <v>1107654.05</v>
      </c>
      <c r="L119" s="36">
        <v>0</v>
      </c>
      <c r="M119" s="38">
        <f t="shared" si="44"/>
        <v>0</v>
      </c>
      <c r="N119" s="36"/>
      <c r="O119" s="38">
        <f t="shared" si="73"/>
        <v>0</v>
      </c>
      <c r="P119" s="36" t="s">
        <v>338</v>
      </c>
      <c r="Q119" s="36" t="e">
        <f t="shared" si="74"/>
        <v>#DIV/0!</v>
      </c>
      <c r="R119" s="38" t="e">
        <f t="shared" si="75"/>
        <v>#DIV/0!</v>
      </c>
      <c r="S119" s="38"/>
      <c r="T119" s="38"/>
      <c r="U119" s="36"/>
      <c r="V119" s="36"/>
      <c r="W119" s="38"/>
      <c r="X119" s="38"/>
      <c r="Y119" s="38"/>
      <c r="Z119" s="36"/>
      <c r="AA119" s="36"/>
      <c r="AB119" s="36"/>
      <c r="AC119" s="38"/>
      <c r="AD119" s="38"/>
      <c r="AE119" s="36"/>
      <c r="AF119" s="36"/>
      <c r="AG119" s="41"/>
      <c r="AH119" s="36"/>
      <c r="AI119" s="36"/>
      <c r="AJ119" s="38"/>
      <c r="AK119" s="38"/>
      <c r="AL119" s="36"/>
      <c r="AM119" s="36"/>
      <c r="AN119" s="36">
        <v>4545.454545454545</v>
      </c>
      <c r="AO119" s="36"/>
      <c r="AP119" s="49">
        <v>1</v>
      </c>
      <c r="AQ119" s="36"/>
      <c r="AR119" s="36"/>
      <c r="AS119" s="36">
        <v>4545.454545454545</v>
      </c>
      <c r="AT119" s="36"/>
      <c r="AU119" s="49">
        <v>1</v>
      </c>
      <c r="AV119" s="36"/>
    </row>
    <row r="120" spans="1:48">
      <c r="A120" s="36">
        <v>117</v>
      </c>
      <c r="B120" s="36">
        <v>117</v>
      </c>
      <c r="C120" s="36" t="s">
        <v>115</v>
      </c>
      <c r="D120" s="36" t="s">
        <v>235</v>
      </c>
      <c r="E120" s="37" t="s">
        <v>216</v>
      </c>
      <c r="F120" s="39">
        <f t="shared" si="48"/>
        <v>745</v>
      </c>
      <c r="G120" s="39">
        <f t="shared" si="49"/>
        <v>240</v>
      </c>
      <c r="H120" s="39">
        <f t="shared" si="50"/>
        <v>240</v>
      </c>
      <c r="I120" s="39">
        <f t="shared" si="51"/>
        <v>147</v>
      </c>
      <c r="J120" s="39">
        <f t="shared" si="52"/>
        <v>118</v>
      </c>
      <c r="K120" s="36">
        <f t="shared" si="53"/>
        <v>238105.46</v>
      </c>
      <c r="L120" s="36">
        <v>983.6</v>
      </c>
      <c r="M120" s="38">
        <f t="shared" si="44"/>
        <v>4130942.6503701345</v>
      </c>
      <c r="N120" s="36"/>
      <c r="O120" s="38">
        <f>M120/20</f>
        <v>206547.13251850673</v>
      </c>
      <c r="P120" s="36" t="s">
        <v>338</v>
      </c>
      <c r="Q120" s="36">
        <f t="shared" si="74"/>
        <v>2.5</v>
      </c>
      <c r="R120" s="38">
        <f t="shared" si="75"/>
        <v>47.5</v>
      </c>
      <c r="S120" s="38"/>
      <c r="T120" s="38"/>
      <c r="U120" s="36"/>
      <c r="V120" s="36"/>
      <c r="W120" s="38"/>
      <c r="X120" s="38"/>
      <c r="Y120" s="38"/>
      <c r="Z120" s="36"/>
      <c r="AA120" s="36"/>
      <c r="AB120" s="36"/>
      <c r="AC120" s="38"/>
      <c r="AD120" s="38"/>
      <c r="AE120" s="36"/>
      <c r="AF120" s="36"/>
      <c r="AG120" s="41"/>
      <c r="AH120" s="36"/>
      <c r="AI120" s="36"/>
      <c r="AJ120" s="38"/>
      <c r="AK120" s="38"/>
      <c r="AL120" s="36"/>
      <c r="AM120" s="36"/>
      <c r="AN120" s="36">
        <v>1339.2857142857142</v>
      </c>
      <c r="AO120" s="36" t="s">
        <v>249</v>
      </c>
      <c r="AP120" s="38">
        <f t="shared" ref="AP120:AP130" si="78">AN120*250/O120</f>
        <v>1.6210412823883111</v>
      </c>
      <c r="AQ120" s="36"/>
      <c r="AR120" s="36"/>
      <c r="AS120" s="36">
        <v>669.64285714285711</v>
      </c>
      <c r="AT120" s="36" t="s">
        <v>249</v>
      </c>
      <c r="AU120" s="38">
        <f t="shared" ref="AU120:AU130" si="79">AS120*250/O120</f>
        <v>0.81052064119415557</v>
      </c>
      <c r="AV120" s="36"/>
    </row>
    <row r="121" spans="1:48">
      <c r="A121" s="36">
        <v>118</v>
      </c>
      <c r="B121" s="36">
        <v>118</v>
      </c>
      <c r="C121" s="36" t="s">
        <v>116</v>
      </c>
      <c r="D121" s="36" t="s">
        <v>235</v>
      </c>
      <c r="E121" s="37" t="s">
        <v>217</v>
      </c>
      <c r="F121" s="39">
        <f t="shared" si="48"/>
        <v>711</v>
      </c>
      <c r="G121" s="39">
        <f t="shared" si="49"/>
        <v>216</v>
      </c>
      <c r="H121" s="39">
        <f t="shared" si="50"/>
        <v>225</v>
      </c>
      <c r="I121" s="39">
        <f t="shared" si="51"/>
        <v>148</v>
      </c>
      <c r="J121" s="39">
        <f t="shared" si="52"/>
        <v>122</v>
      </c>
      <c r="K121" s="36">
        <f t="shared" si="53"/>
        <v>227297.88999999998</v>
      </c>
      <c r="L121" s="36">
        <v>1175.8</v>
      </c>
      <c r="M121" s="38">
        <f t="shared" si="44"/>
        <v>5172947.2719698371</v>
      </c>
      <c r="N121" s="36"/>
      <c r="O121" s="38">
        <f>M121/10</f>
        <v>517294.7271969837</v>
      </c>
      <c r="P121" s="36" t="s">
        <v>338</v>
      </c>
      <c r="Q121" s="36">
        <f t="shared" si="74"/>
        <v>5</v>
      </c>
      <c r="R121" s="38">
        <f t="shared" si="75"/>
        <v>45</v>
      </c>
      <c r="S121" s="38"/>
      <c r="T121" s="38"/>
      <c r="U121" s="36"/>
      <c r="V121" s="36"/>
      <c r="W121" s="38"/>
      <c r="X121" s="38"/>
      <c r="Y121" s="38"/>
      <c r="Z121" s="36"/>
      <c r="AA121" s="36"/>
      <c r="AB121" s="36"/>
      <c r="AC121" s="38"/>
      <c r="AD121" s="38"/>
      <c r="AE121" s="36"/>
      <c r="AF121" s="36"/>
      <c r="AG121" s="41"/>
      <c r="AH121" s="36"/>
      <c r="AI121" s="36"/>
      <c r="AJ121" s="38"/>
      <c r="AK121" s="38"/>
      <c r="AL121" s="36"/>
      <c r="AM121" s="36"/>
      <c r="AN121" s="36">
        <v>2678.5714285714284</v>
      </c>
      <c r="AO121" s="36" t="s">
        <v>249</v>
      </c>
      <c r="AP121" s="38">
        <f t="shared" si="78"/>
        <v>1.2945093424233955</v>
      </c>
      <c r="AQ121" s="36"/>
      <c r="AR121" s="36"/>
      <c r="AS121" s="36">
        <v>1339.2857142857142</v>
      </c>
      <c r="AT121" s="36" t="s">
        <v>249</v>
      </c>
      <c r="AU121" s="38">
        <f t="shared" si="79"/>
        <v>0.64725467121169777</v>
      </c>
      <c r="AV121" s="36"/>
    </row>
    <row r="122" spans="1:48">
      <c r="A122" s="36">
        <v>119</v>
      </c>
      <c r="B122" s="36">
        <v>119</v>
      </c>
      <c r="C122" s="36" t="s">
        <v>117</v>
      </c>
      <c r="D122" s="36" t="s">
        <v>235</v>
      </c>
      <c r="E122" s="37" t="s">
        <v>218</v>
      </c>
      <c r="F122" s="39">
        <f t="shared" si="48"/>
        <v>639</v>
      </c>
      <c r="G122" s="39">
        <f t="shared" si="49"/>
        <v>220</v>
      </c>
      <c r="H122" s="39">
        <f t="shared" si="50"/>
        <v>190</v>
      </c>
      <c r="I122" s="39">
        <f t="shared" si="51"/>
        <v>116</v>
      </c>
      <c r="J122" s="39">
        <f t="shared" si="52"/>
        <v>113</v>
      </c>
      <c r="K122" s="36">
        <f t="shared" si="53"/>
        <v>205026.12999999998</v>
      </c>
      <c r="L122" s="36">
        <v>1332.2</v>
      </c>
      <c r="M122" s="38">
        <f t="shared" si="44"/>
        <v>6497708.3652703203</v>
      </c>
      <c r="N122" s="36"/>
      <c r="O122" s="38">
        <f>M122/5</f>
        <v>1299541.6730540642</v>
      </c>
      <c r="P122" s="36" t="s">
        <v>338</v>
      </c>
      <c r="Q122" s="36">
        <f t="shared" si="74"/>
        <v>10.000000000000002</v>
      </c>
      <c r="R122" s="38">
        <f t="shared" si="75"/>
        <v>40</v>
      </c>
      <c r="S122" s="38"/>
      <c r="T122" s="38"/>
      <c r="U122" s="36"/>
      <c r="V122" s="36"/>
      <c r="W122" s="38"/>
      <c r="X122" s="38"/>
      <c r="Y122" s="38"/>
      <c r="Z122" s="36"/>
      <c r="AA122" s="36"/>
      <c r="AB122" s="36"/>
      <c r="AC122" s="38"/>
      <c r="AD122" s="38"/>
      <c r="AE122" s="36"/>
      <c r="AF122" s="36"/>
      <c r="AG122" s="41"/>
      <c r="AH122" s="36"/>
      <c r="AI122" s="36"/>
      <c r="AJ122" s="38"/>
      <c r="AK122" s="38"/>
      <c r="AL122" s="36"/>
      <c r="AM122" s="36"/>
      <c r="AN122" s="36">
        <v>5357.1428571428569</v>
      </c>
      <c r="AO122" s="36" t="s">
        <v>249</v>
      </c>
      <c r="AP122" s="38">
        <f t="shared" si="78"/>
        <v>1.0305831217695753</v>
      </c>
      <c r="AQ122" s="36"/>
      <c r="AR122" s="36"/>
      <c r="AS122" s="36">
        <v>2678.5714285714284</v>
      </c>
      <c r="AT122" s="36" t="s">
        <v>249</v>
      </c>
      <c r="AU122" s="38">
        <f t="shared" si="79"/>
        <v>0.51529156088478767</v>
      </c>
      <c r="AV122" s="36"/>
    </row>
    <row r="123" spans="1:48">
      <c r="A123" s="36">
        <v>120</v>
      </c>
      <c r="B123" s="36">
        <v>120</v>
      </c>
      <c r="C123" s="36" t="s">
        <v>36</v>
      </c>
      <c r="D123" s="36" t="s">
        <v>235</v>
      </c>
      <c r="E123" s="37" t="s">
        <v>137</v>
      </c>
      <c r="F123" s="39">
        <f t="shared" si="48"/>
        <v>1069</v>
      </c>
      <c r="G123" s="39">
        <f t="shared" si="49"/>
        <v>232</v>
      </c>
      <c r="H123" s="39">
        <f t="shared" si="50"/>
        <v>313</v>
      </c>
      <c r="I123" s="39">
        <f t="shared" si="51"/>
        <v>246</v>
      </c>
      <c r="J123" s="39">
        <f t="shared" si="52"/>
        <v>278</v>
      </c>
      <c r="K123" s="36">
        <f t="shared" si="53"/>
        <v>343268.61000000004</v>
      </c>
      <c r="L123" s="36">
        <v>1860</v>
      </c>
      <c r="M123" s="38">
        <f t="shared" si="44"/>
        <v>5418497.1937865205</v>
      </c>
      <c r="N123" s="36"/>
      <c r="O123" s="38">
        <f>M123/20</f>
        <v>270924.85968932603</v>
      </c>
      <c r="P123" s="36" t="s">
        <v>338</v>
      </c>
      <c r="Q123" s="36">
        <f t="shared" si="74"/>
        <v>2.5</v>
      </c>
      <c r="R123" s="38">
        <f t="shared" si="75"/>
        <v>47.5</v>
      </c>
      <c r="S123" s="38"/>
      <c r="T123" s="38"/>
      <c r="U123" s="36"/>
      <c r="V123" s="36"/>
      <c r="W123" s="38"/>
      <c r="X123" s="38"/>
      <c r="Y123" s="38"/>
      <c r="Z123" s="36"/>
      <c r="AA123" s="36"/>
      <c r="AB123" s="36"/>
      <c r="AC123" s="38"/>
      <c r="AD123" s="38"/>
      <c r="AE123" s="36"/>
      <c r="AF123" s="36"/>
      <c r="AG123" s="41"/>
      <c r="AH123" s="36"/>
      <c r="AI123" s="36"/>
      <c r="AJ123" s="38"/>
      <c r="AK123" s="38"/>
      <c r="AL123" s="36"/>
      <c r="AM123" s="36"/>
      <c r="AN123" s="36">
        <v>1339.2857142857142</v>
      </c>
      <c r="AO123" s="36" t="s">
        <v>249</v>
      </c>
      <c r="AP123" s="38">
        <f t="shared" si="78"/>
        <v>1.2358460901497699</v>
      </c>
      <c r="AQ123" s="36"/>
      <c r="AR123" s="36"/>
      <c r="AS123" s="36">
        <v>669.64285714285711</v>
      </c>
      <c r="AT123" s="36" t="s">
        <v>249</v>
      </c>
      <c r="AU123" s="38">
        <f t="shared" si="79"/>
        <v>0.61792304507488494</v>
      </c>
      <c r="AV123" s="36"/>
    </row>
    <row r="124" spans="1:48">
      <c r="A124" s="36">
        <v>121</v>
      </c>
      <c r="B124" s="36">
        <v>121</v>
      </c>
      <c r="C124" s="36" t="s">
        <v>37</v>
      </c>
      <c r="D124" s="36" t="s">
        <v>235</v>
      </c>
      <c r="E124" s="37" t="s">
        <v>138</v>
      </c>
      <c r="F124" s="39">
        <f t="shared" si="48"/>
        <v>596</v>
      </c>
      <c r="G124" s="39">
        <f t="shared" si="49"/>
        <v>139</v>
      </c>
      <c r="H124" s="39">
        <f t="shared" si="50"/>
        <v>192</v>
      </c>
      <c r="I124" s="39">
        <f t="shared" si="51"/>
        <v>133</v>
      </c>
      <c r="J124" s="39">
        <f t="shared" si="52"/>
        <v>132</v>
      </c>
      <c r="K124" s="36">
        <f t="shared" si="53"/>
        <v>190719.50999999998</v>
      </c>
      <c r="L124" s="36">
        <v>1443.6</v>
      </c>
      <c r="M124" s="38">
        <f t="shared" si="44"/>
        <v>7569230.8563502496</v>
      </c>
      <c r="N124" s="36"/>
      <c r="O124" s="38">
        <f>M124/20</f>
        <v>378461.54281751247</v>
      </c>
      <c r="P124" s="36" t="s">
        <v>338</v>
      </c>
      <c r="Q124" s="36">
        <f t="shared" si="74"/>
        <v>2.5</v>
      </c>
      <c r="R124" s="38">
        <f t="shared" si="75"/>
        <v>47.5</v>
      </c>
      <c r="S124" s="38"/>
      <c r="T124" s="38"/>
      <c r="U124" s="36"/>
      <c r="V124" s="36"/>
      <c r="W124" s="38"/>
      <c r="X124" s="38"/>
      <c r="Y124" s="38"/>
      <c r="Z124" s="36"/>
      <c r="AA124" s="36"/>
      <c r="AB124" s="36"/>
      <c r="AC124" s="38"/>
      <c r="AD124" s="38"/>
      <c r="AE124" s="36"/>
      <c r="AF124" s="36"/>
      <c r="AG124" s="41"/>
      <c r="AH124" s="36"/>
      <c r="AI124" s="36"/>
      <c r="AJ124" s="38"/>
      <c r="AK124" s="38"/>
      <c r="AL124" s="36"/>
      <c r="AM124" s="36"/>
      <c r="AN124" s="36">
        <v>2678.5714285714284</v>
      </c>
      <c r="AO124" s="36" t="s">
        <v>249</v>
      </c>
      <c r="AP124" s="38">
        <f t="shared" si="78"/>
        <v>1.7693815127360173</v>
      </c>
      <c r="AQ124" s="36"/>
      <c r="AR124" s="36"/>
      <c r="AS124" s="36">
        <v>1339.2857142857142</v>
      </c>
      <c r="AT124" s="36" t="s">
        <v>249</v>
      </c>
      <c r="AU124" s="38">
        <f t="shared" si="79"/>
        <v>0.88469075636800865</v>
      </c>
      <c r="AV124" s="36"/>
    </row>
    <row r="125" spans="1:48">
      <c r="A125" s="36">
        <v>122</v>
      </c>
      <c r="B125" s="36">
        <v>122</v>
      </c>
      <c r="C125" s="36" t="s">
        <v>38</v>
      </c>
      <c r="D125" s="36" t="s">
        <v>235</v>
      </c>
      <c r="E125" s="37" t="s">
        <v>139</v>
      </c>
      <c r="F125" s="39">
        <f t="shared" si="48"/>
        <v>931</v>
      </c>
      <c r="G125" s="39">
        <f t="shared" si="49"/>
        <v>198</v>
      </c>
      <c r="H125" s="39">
        <f t="shared" si="50"/>
        <v>282</v>
      </c>
      <c r="I125" s="39">
        <f t="shared" si="51"/>
        <v>217</v>
      </c>
      <c r="J125" s="39">
        <f t="shared" si="52"/>
        <v>234</v>
      </c>
      <c r="K125" s="36">
        <f t="shared" si="53"/>
        <v>298544.74</v>
      </c>
      <c r="L125" s="36">
        <v>1629.4</v>
      </c>
      <c r="M125" s="38">
        <f t="shared" si="44"/>
        <v>5457808.4343405282</v>
      </c>
      <c r="N125" s="36"/>
      <c r="O125" s="38">
        <f t="shared" si="73"/>
        <v>1364452.1085851321</v>
      </c>
      <c r="P125" s="36" t="s">
        <v>338</v>
      </c>
      <c r="Q125" s="36">
        <f t="shared" si="74"/>
        <v>12.5</v>
      </c>
      <c r="R125" s="38">
        <f t="shared" si="75"/>
        <v>37.5</v>
      </c>
      <c r="S125" s="38"/>
      <c r="T125" s="38"/>
      <c r="U125" s="36"/>
      <c r="V125" s="36"/>
      <c r="W125" s="38"/>
      <c r="X125" s="38"/>
      <c r="Y125" s="38"/>
      <c r="Z125" s="36"/>
      <c r="AA125" s="36"/>
      <c r="AB125" s="36"/>
      <c r="AC125" s="38"/>
      <c r="AD125" s="38"/>
      <c r="AE125" s="36"/>
      <c r="AF125" s="36"/>
      <c r="AG125" s="41"/>
      <c r="AH125" s="36"/>
      <c r="AI125" s="36"/>
      <c r="AJ125" s="38"/>
      <c r="AK125" s="38"/>
      <c r="AL125" s="36"/>
      <c r="AM125" s="36"/>
      <c r="AN125" s="36">
        <v>5357.1428571428569</v>
      </c>
      <c r="AO125" s="36" t="s">
        <v>249</v>
      </c>
      <c r="AP125" s="38">
        <f t="shared" si="78"/>
        <v>0.98155567781304243</v>
      </c>
      <c r="AQ125" s="36"/>
      <c r="AR125" s="36"/>
      <c r="AS125" s="36">
        <v>2678.5714285714284</v>
      </c>
      <c r="AT125" s="36" t="s">
        <v>249</v>
      </c>
      <c r="AU125" s="38">
        <f t="shared" si="79"/>
        <v>0.49077783890652121</v>
      </c>
      <c r="AV125" s="36"/>
    </row>
    <row r="126" spans="1:48">
      <c r="A126" s="36">
        <v>123</v>
      </c>
      <c r="B126" s="36">
        <v>123</v>
      </c>
      <c r="C126" s="36" t="s">
        <v>122</v>
      </c>
      <c r="D126" s="36" t="s">
        <v>235</v>
      </c>
      <c r="E126" s="37" t="s">
        <v>225</v>
      </c>
      <c r="F126" s="39">
        <f t="shared" si="48"/>
        <v>794</v>
      </c>
      <c r="G126" s="39">
        <f t="shared" si="49"/>
        <v>189</v>
      </c>
      <c r="H126" s="39">
        <f t="shared" si="50"/>
        <v>232</v>
      </c>
      <c r="I126" s="39">
        <f t="shared" si="51"/>
        <v>163</v>
      </c>
      <c r="J126" s="39">
        <f t="shared" si="52"/>
        <v>210</v>
      </c>
      <c r="K126" s="36">
        <f t="shared" si="53"/>
        <v>255508.59</v>
      </c>
      <c r="L126" s="36">
        <v>1595.8</v>
      </c>
      <c r="M126" s="38">
        <f t="shared" si="44"/>
        <v>6245582.584914268</v>
      </c>
      <c r="N126" s="36"/>
      <c r="O126" s="38">
        <f>M126/20</f>
        <v>312279.12924571341</v>
      </c>
      <c r="P126" s="36" t="s">
        <v>338</v>
      </c>
      <c r="Q126" s="36">
        <f t="shared" si="74"/>
        <v>2.5000000000000004</v>
      </c>
      <c r="R126" s="38">
        <f t="shared" si="75"/>
        <v>47.5</v>
      </c>
      <c r="S126" s="38"/>
      <c r="T126" s="38"/>
      <c r="U126" s="36"/>
      <c r="V126" s="36"/>
      <c r="W126" s="38"/>
      <c r="X126" s="38"/>
      <c r="Y126" s="38"/>
      <c r="Z126" s="36"/>
      <c r="AA126" s="36"/>
      <c r="AB126" s="36"/>
      <c r="AC126" s="38"/>
      <c r="AD126" s="38"/>
      <c r="AE126" s="36"/>
      <c r="AF126" s="36"/>
      <c r="AG126" s="41"/>
      <c r="AH126" s="36"/>
      <c r="AI126" s="36"/>
      <c r="AJ126" s="38"/>
      <c r="AK126" s="38"/>
      <c r="AL126" s="36"/>
      <c r="AM126" s="36"/>
      <c r="AN126" s="36">
        <v>1339.2857142857142</v>
      </c>
      <c r="AO126" s="36" t="s">
        <v>249</v>
      </c>
      <c r="AP126" s="38">
        <f t="shared" si="78"/>
        <v>1.0721863781936511</v>
      </c>
      <c r="AQ126" s="36"/>
      <c r="AR126" s="36"/>
      <c r="AS126" s="36">
        <v>669.64285714285711</v>
      </c>
      <c r="AT126" s="36" t="s">
        <v>249</v>
      </c>
      <c r="AU126" s="38">
        <f t="shared" si="79"/>
        <v>0.53609318909682557</v>
      </c>
      <c r="AV126" s="36"/>
    </row>
    <row r="127" spans="1:48">
      <c r="A127" s="36">
        <v>124</v>
      </c>
      <c r="B127" s="36">
        <v>124</v>
      </c>
      <c r="C127" s="36" t="s">
        <v>123</v>
      </c>
      <c r="D127" s="36" t="s">
        <v>235</v>
      </c>
      <c r="E127" s="37" t="s">
        <v>226</v>
      </c>
      <c r="F127" s="39">
        <f t="shared" si="48"/>
        <v>1000</v>
      </c>
      <c r="G127" s="39">
        <f t="shared" si="49"/>
        <v>257</v>
      </c>
      <c r="H127" s="39">
        <f t="shared" si="50"/>
        <v>272</v>
      </c>
      <c r="I127" s="39">
        <f t="shared" si="51"/>
        <v>188</v>
      </c>
      <c r="J127" s="39">
        <f t="shared" si="52"/>
        <v>283</v>
      </c>
      <c r="K127" s="36">
        <f t="shared" si="53"/>
        <v>322971.5</v>
      </c>
      <c r="L127" s="36">
        <v>1262.2</v>
      </c>
      <c r="M127" s="38">
        <f t="shared" si="44"/>
        <v>3908084.7690895321</v>
      </c>
      <c r="N127" s="36"/>
      <c r="O127" s="38">
        <f>M127/10</f>
        <v>390808.47690895322</v>
      </c>
      <c r="P127" s="36" t="s">
        <v>338</v>
      </c>
      <c r="Q127" s="36">
        <f t="shared" si="74"/>
        <v>5</v>
      </c>
      <c r="R127" s="38">
        <f t="shared" si="75"/>
        <v>45</v>
      </c>
      <c r="S127" s="38"/>
      <c r="T127" s="38"/>
      <c r="U127" s="36"/>
      <c r="V127" s="36"/>
      <c r="W127" s="38"/>
      <c r="X127" s="38"/>
      <c r="Y127" s="38"/>
      <c r="Z127" s="36"/>
      <c r="AA127" s="36"/>
      <c r="AB127" s="36"/>
      <c r="AC127" s="38"/>
      <c r="AD127" s="38"/>
      <c r="AE127" s="36"/>
      <c r="AF127" s="36"/>
      <c r="AG127" s="41"/>
      <c r="AH127" s="36"/>
      <c r="AI127" s="36"/>
      <c r="AJ127" s="38"/>
      <c r="AK127" s="38"/>
      <c r="AL127" s="36"/>
      <c r="AM127" s="36"/>
      <c r="AN127" s="36">
        <v>2678.5714285714284</v>
      </c>
      <c r="AO127" s="36" t="s">
        <v>249</v>
      </c>
      <c r="AP127" s="38">
        <f t="shared" si="78"/>
        <v>1.7134808907915886</v>
      </c>
      <c r="AQ127" s="36"/>
      <c r="AR127" s="36"/>
      <c r="AS127" s="36">
        <v>1339.2857142857142</v>
      </c>
      <c r="AT127" s="36" t="s">
        <v>249</v>
      </c>
      <c r="AU127" s="38">
        <f t="shared" si="79"/>
        <v>0.8567404453957943</v>
      </c>
      <c r="AV127" s="36"/>
    </row>
    <row r="128" spans="1:48">
      <c r="A128" s="36">
        <v>125</v>
      </c>
      <c r="B128" s="36">
        <v>125</v>
      </c>
      <c r="C128" s="36" t="s">
        <v>124</v>
      </c>
      <c r="D128" s="36" t="s">
        <v>235</v>
      </c>
      <c r="E128" s="37" t="s">
        <v>227</v>
      </c>
      <c r="F128" s="39">
        <f t="shared" si="48"/>
        <v>492</v>
      </c>
      <c r="G128" s="39">
        <f t="shared" si="49"/>
        <v>108</v>
      </c>
      <c r="H128" s="39">
        <f t="shared" si="50"/>
        <v>142</v>
      </c>
      <c r="I128" s="39">
        <f t="shared" si="51"/>
        <v>102</v>
      </c>
      <c r="J128" s="39">
        <f t="shared" si="52"/>
        <v>140</v>
      </c>
      <c r="K128" s="36">
        <f t="shared" si="53"/>
        <v>158506.6</v>
      </c>
      <c r="L128" s="36">
        <v>1519.6</v>
      </c>
      <c r="M128" s="38">
        <f t="shared" si="44"/>
        <v>9586982.4978896752</v>
      </c>
      <c r="N128" s="36"/>
      <c r="O128" s="38">
        <f>M128/10</f>
        <v>958698.24978896754</v>
      </c>
      <c r="P128" s="36" t="s">
        <v>338</v>
      </c>
      <c r="Q128" s="36">
        <f t="shared" si="74"/>
        <v>5</v>
      </c>
      <c r="R128" s="38">
        <f t="shared" si="75"/>
        <v>45</v>
      </c>
      <c r="S128" s="38"/>
      <c r="T128" s="38"/>
      <c r="U128" s="36"/>
      <c r="V128" s="36"/>
      <c r="W128" s="38"/>
      <c r="X128" s="38"/>
      <c r="Y128" s="38"/>
      <c r="Z128" s="36"/>
      <c r="AA128" s="36"/>
      <c r="AB128" s="36"/>
      <c r="AC128" s="38"/>
      <c r="AD128" s="38"/>
      <c r="AE128" s="36"/>
      <c r="AF128" s="36"/>
      <c r="AG128" s="41"/>
      <c r="AH128" s="36"/>
      <c r="AI128" s="36"/>
      <c r="AJ128" s="38"/>
      <c r="AK128" s="38"/>
      <c r="AL128" s="36"/>
      <c r="AM128" s="36"/>
      <c r="AN128" s="36">
        <v>5357.1428571428569</v>
      </c>
      <c r="AO128" s="36" t="s">
        <v>249</v>
      </c>
      <c r="AP128" s="38">
        <f t="shared" si="78"/>
        <v>1.3969835812055809</v>
      </c>
      <c r="AQ128" s="36"/>
      <c r="AR128" s="36"/>
      <c r="AS128" s="36">
        <v>2678.5714285714284</v>
      </c>
      <c r="AT128" s="36" t="s">
        <v>249</v>
      </c>
      <c r="AU128" s="38">
        <f t="shared" si="79"/>
        <v>0.69849179060279043</v>
      </c>
      <c r="AV128" s="36"/>
    </row>
    <row r="129" spans="1:48">
      <c r="A129" s="36">
        <v>126</v>
      </c>
      <c r="B129" s="36">
        <v>126</v>
      </c>
      <c r="C129" s="36" t="s">
        <v>127</v>
      </c>
      <c r="D129" s="36" t="s">
        <v>235</v>
      </c>
      <c r="E129" s="37" t="s">
        <v>230</v>
      </c>
      <c r="F129" s="39">
        <f t="shared" si="48"/>
        <v>664</v>
      </c>
      <c r="G129" s="39">
        <f t="shared" si="49"/>
        <v>166</v>
      </c>
      <c r="H129" s="39">
        <f t="shared" si="50"/>
        <v>182</v>
      </c>
      <c r="I129" s="39">
        <f t="shared" si="51"/>
        <v>172</v>
      </c>
      <c r="J129" s="39">
        <f t="shared" si="52"/>
        <v>144</v>
      </c>
      <c r="K129" s="36">
        <f t="shared" si="53"/>
        <v>212591.02</v>
      </c>
      <c r="L129" s="36">
        <v>1791.8</v>
      </c>
      <c r="M129" s="38">
        <f t="shared" si="44"/>
        <v>8428389.872723693</v>
      </c>
      <c r="N129" s="36"/>
      <c r="O129" s="38">
        <f>M129/20</f>
        <v>421419.49363618466</v>
      </c>
      <c r="P129" s="36" t="s">
        <v>338</v>
      </c>
      <c r="Q129" s="36">
        <f t="shared" si="74"/>
        <v>2.5</v>
      </c>
      <c r="R129" s="38">
        <f t="shared" si="75"/>
        <v>47.5</v>
      </c>
      <c r="S129" s="38"/>
      <c r="T129" s="38"/>
      <c r="U129" s="36"/>
      <c r="V129" s="36"/>
      <c r="W129" s="38"/>
      <c r="X129" s="38"/>
      <c r="Y129" s="38"/>
      <c r="Z129" s="36"/>
      <c r="AA129" s="36"/>
      <c r="AB129" s="36"/>
      <c r="AC129" s="38"/>
      <c r="AD129" s="38"/>
      <c r="AE129" s="36"/>
      <c r="AF129" s="36"/>
      <c r="AG129" s="41"/>
      <c r="AH129" s="36"/>
      <c r="AI129" s="36"/>
      <c r="AJ129" s="38"/>
      <c r="AK129" s="38"/>
      <c r="AL129" s="36"/>
      <c r="AM129" s="36"/>
      <c r="AN129" s="36">
        <v>2678.5714285714284</v>
      </c>
      <c r="AO129" s="36" t="s">
        <v>249</v>
      </c>
      <c r="AP129" s="38">
        <f t="shared" si="78"/>
        <v>1.5890172791127835</v>
      </c>
      <c r="AQ129" s="36"/>
      <c r="AR129" s="36"/>
      <c r="AS129" s="36">
        <v>1339.2857142857142</v>
      </c>
      <c r="AT129" s="36" t="s">
        <v>249</v>
      </c>
      <c r="AU129" s="38">
        <f t="shared" si="79"/>
        <v>0.79450863955639173</v>
      </c>
      <c r="AV129" s="36"/>
    </row>
    <row r="130" spans="1:48">
      <c r="A130" s="36">
        <v>127</v>
      </c>
      <c r="B130" s="36">
        <v>127</v>
      </c>
      <c r="C130" s="36" t="s">
        <v>128</v>
      </c>
      <c r="D130" s="36" t="s">
        <v>235</v>
      </c>
      <c r="E130" s="37" t="s">
        <v>231</v>
      </c>
      <c r="F130" s="39">
        <f t="shared" si="48"/>
        <v>922</v>
      </c>
      <c r="G130" s="39">
        <f t="shared" si="49"/>
        <v>249</v>
      </c>
      <c r="H130" s="39">
        <f t="shared" si="50"/>
        <v>240</v>
      </c>
      <c r="I130" s="39">
        <f t="shared" si="51"/>
        <v>218</v>
      </c>
      <c r="J130" s="39">
        <f t="shared" si="52"/>
        <v>215</v>
      </c>
      <c r="K130" s="36">
        <f t="shared" si="53"/>
        <v>296221.5</v>
      </c>
      <c r="L130" s="36">
        <v>1159</v>
      </c>
      <c r="M130" s="38">
        <f t="shared" si="44"/>
        <v>3912612.6901659737</v>
      </c>
      <c r="N130" s="36"/>
      <c r="O130" s="38">
        <f t="shared" si="73"/>
        <v>978153.17254149343</v>
      </c>
      <c r="P130" s="36" t="s">
        <v>338</v>
      </c>
      <c r="Q130" s="36">
        <f t="shared" si="74"/>
        <v>12.5</v>
      </c>
      <c r="R130" s="38">
        <f t="shared" si="75"/>
        <v>37.5</v>
      </c>
      <c r="S130" s="38"/>
      <c r="T130" s="38"/>
      <c r="U130" s="36"/>
      <c r="V130" s="36"/>
      <c r="W130" s="38"/>
      <c r="X130" s="38"/>
      <c r="Y130" s="38"/>
      <c r="Z130" s="36"/>
      <c r="AA130" s="36"/>
      <c r="AB130" s="36"/>
      <c r="AC130" s="38"/>
      <c r="AD130" s="38"/>
      <c r="AE130" s="36"/>
      <c r="AF130" s="36"/>
      <c r="AG130" s="41"/>
      <c r="AH130" s="36"/>
      <c r="AI130" s="36"/>
      <c r="AJ130" s="38"/>
      <c r="AK130" s="38"/>
      <c r="AL130" s="36"/>
      <c r="AM130" s="36"/>
      <c r="AN130" s="36">
        <v>5357.1428571428569</v>
      </c>
      <c r="AO130" s="36" t="s">
        <v>249</v>
      </c>
      <c r="AP130" s="38">
        <f t="shared" si="78"/>
        <v>1.3691983544927895</v>
      </c>
      <c r="AQ130" s="36"/>
      <c r="AR130" s="36"/>
      <c r="AS130" s="36">
        <v>2678.5714285714284</v>
      </c>
      <c r="AT130" s="36" t="s">
        <v>249</v>
      </c>
      <c r="AU130" s="38">
        <f t="shared" si="79"/>
        <v>0.68459917724639474</v>
      </c>
      <c r="AV130" s="36"/>
    </row>
    <row r="131" spans="1:48">
      <c r="A131" s="36">
        <v>128</v>
      </c>
      <c r="B131" s="36">
        <v>128</v>
      </c>
      <c r="C131" s="36" t="s">
        <v>129</v>
      </c>
      <c r="D131" s="36" t="s">
        <v>235</v>
      </c>
      <c r="E131" s="37" t="s">
        <v>232</v>
      </c>
      <c r="F131" s="39">
        <f t="shared" si="48"/>
        <v>1686</v>
      </c>
      <c r="G131" s="39">
        <f t="shared" si="49"/>
        <v>504</v>
      </c>
      <c r="H131" s="39">
        <f t="shared" si="50"/>
        <v>462</v>
      </c>
      <c r="I131" s="39">
        <f t="shared" si="51"/>
        <v>383</v>
      </c>
      <c r="J131" s="39">
        <f t="shared" si="52"/>
        <v>337</v>
      </c>
      <c r="K131" s="36">
        <f t="shared" si="53"/>
        <v>540610.1100000001</v>
      </c>
      <c r="L131" s="36">
        <v>1416</v>
      </c>
      <c r="M131" s="38">
        <f t="shared" si="44"/>
        <v>2619262.8916984173</v>
      </c>
      <c r="N131" s="36"/>
      <c r="O131" s="38">
        <f t="shared" si="73"/>
        <v>654815.72292460431</v>
      </c>
      <c r="P131" s="36" t="s">
        <v>338</v>
      </c>
      <c r="Q131" s="36">
        <f t="shared" si="74"/>
        <v>12.5</v>
      </c>
      <c r="R131" s="38">
        <f t="shared" si="75"/>
        <v>37.5</v>
      </c>
      <c r="S131" s="38"/>
      <c r="T131" s="38"/>
      <c r="U131" s="36"/>
      <c r="V131" s="36"/>
      <c r="W131" s="38"/>
      <c r="X131" s="38"/>
      <c r="Y131" s="38"/>
      <c r="Z131" s="36"/>
      <c r="AA131" s="36"/>
      <c r="AB131" s="36"/>
      <c r="AC131" s="38"/>
      <c r="AD131" s="38"/>
      <c r="AE131" s="36"/>
      <c r="AF131" s="36"/>
      <c r="AG131" s="41"/>
      <c r="AH131" s="36"/>
      <c r="AI131" s="36"/>
      <c r="AJ131" s="38"/>
      <c r="AK131" s="38"/>
      <c r="AL131" s="36"/>
      <c r="AM131" s="36"/>
      <c r="AN131" s="36">
        <v>10714.285714285714</v>
      </c>
      <c r="AO131" s="36" t="s">
        <v>338</v>
      </c>
      <c r="AP131" s="38">
        <f>AN131*250/M131</f>
        <v>1.0226432165556905</v>
      </c>
      <c r="AQ131" s="36"/>
      <c r="AR131" s="36"/>
      <c r="AS131" s="36">
        <v>5357.1428571428569</v>
      </c>
      <c r="AT131" s="36" t="s">
        <v>338</v>
      </c>
      <c r="AU131" s="38">
        <f>AS131*250/M131</f>
        <v>0.51132160827784523</v>
      </c>
      <c r="AV131" s="36"/>
    </row>
    <row r="132" spans="1:48">
      <c r="A132" s="36">
        <v>129</v>
      </c>
      <c r="B132" s="36">
        <v>129</v>
      </c>
      <c r="C132" s="36" t="s">
        <v>51</v>
      </c>
      <c r="D132" s="36" t="s">
        <v>235</v>
      </c>
      <c r="E132" s="37" t="s">
        <v>152</v>
      </c>
      <c r="F132" s="39">
        <f t="shared" si="48"/>
        <v>997</v>
      </c>
      <c r="G132" s="39">
        <f t="shared" si="49"/>
        <v>262</v>
      </c>
      <c r="H132" s="39">
        <f t="shared" si="50"/>
        <v>317</v>
      </c>
      <c r="I132" s="39">
        <f t="shared" si="51"/>
        <v>181</v>
      </c>
      <c r="J132" s="39">
        <f t="shared" si="52"/>
        <v>237</v>
      </c>
      <c r="K132" s="36">
        <f t="shared" si="53"/>
        <v>320379.27999999997</v>
      </c>
      <c r="L132" s="36">
        <v>1467.4</v>
      </c>
      <c r="M132" s="38">
        <f t="shared" ref="M132:M167" si="80">L132/K132/0.000000001</f>
        <v>4580196.3223089837</v>
      </c>
      <c r="N132" s="36"/>
      <c r="O132" s="38">
        <f>M132/10</f>
        <v>458019.63223089837</v>
      </c>
      <c r="P132" s="36" t="s">
        <v>338</v>
      </c>
      <c r="Q132" s="36">
        <f t="shared" ref="Q132:Q138" si="81">O132*50/M132</f>
        <v>5</v>
      </c>
      <c r="R132" s="38">
        <f t="shared" ref="R132:R138" si="82">50-Q132</f>
        <v>45</v>
      </c>
      <c r="S132" s="38"/>
      <c r="T132" s="38"/>
      <c r="U132" s="36"/>
      <c r="V132" s="36"/>
      <c r="W132" s="38"/>
      <c r="X132" s="38"/>
      <c r="Y132" s="38"/>
      <c r="Z132" s="36"/>
      <c r="AA132" s="36"/>
      <c r="AB132" s="36"/>
      <c r="AC132" s="38"/>
      <c r="AD132" s="38"/>
      <c r="AE132" s="36"/>
      <c r="AF132" s="36"/>
      <c r="AG132" s="41"/>
      <c r="AH132" s="36"/>
      <c r="AI132" s="36"/>
      <c r="AJ132" s="38"/>
      <c r="AK132" s="38"/>
      <c r="AL132" s="36"/>
      <c r="AM132" s="36"/>
      <c r="AN132" s="36">
        <v>2678.5714285714284</v>
      </c>
      <c r="AO132" s="36" t="s">
        <v>249</v>
      </c>
      <c r="AP132" s="38">
        <f>AN132*250/O132</f>
        <v>1.4620396376487079</v>
      </c>
      <c r="AQ132" s="36"/>
      <c r="AR132" s="36"/>
      <c r="AS132" s="36">
        <v>1339.2857142857142</v>
      </c>
      <c r="AT132" s="36" t="s">
        <v>249</v>
      </c>
      <c r="AU132" s="38">
        <f t="shared" ref="AU132:AU138" si="83">AS132*250/O132</f>
        <v>0.73101981882435396</v>
      </c>
      <c r="AV132" s="36"/>
    </row>
    <row r="133" spans="1:48">
      <c r="A133" s="36">
        <v>130</v>
      </c>
      <c r="B133" s="36">
        <v>130</v>
      </c>
      <c r="C133" s="36" t="s">
        <v>52</v>
      </c>
      <c r="D133" s="36" t="s">
        <v>235</v>
      </c>
      <c r="E133" s="37" t="s">
        <v>153</v>
      </c>
      <c r="F133" s="39">
        <f t="shared" ref="F133:F167" si="84">LEN(E133)</f>
        <v>2547</v>
      </c>
      <c r="G133" s="39">
        <f t="shared" ref="G133:G167" si="85">LEN(E133)-LEN(SUBSTITUTE(E133,"A",""))</f>
        <v>616</v>
      </c>
      <c r="H133" s="39">
        <f t="shared" ref="H133:H167" si="86">LEN(E133)-LEN(SUBSTITUTE(E133,"T",""))</f>
        <v>788</v>
      </c>
      <c r="I133" s="39">
        <f t="shared" ref="I133:I167" si="87">LEN(E133)-LEN(SUBSTITUTE(E133,"C",""))</f>
        <v>534</v>
      </c>
      <c r="J133" s="39">
        <f t="shared" ref="J133:J167" si="88">LEN(E133)-LEN(SUBSTITUTE(E133,"G",""))</f>
        <v>609</v>
      </c>
      <c r="K133" s="36">
        <f t="shared" ref="K133:K167" si="89">(G133*329.21)+(I133*305.18)+(J133*345.21)+(H133*306.17)+18.02</f>
        <v>817272.35000000009</v>
      </c>
      <c r="L133" s="36">
        <v>1404</v>
      </c>
      <c r="M133" s="38">
        <f t="shared" si="80"/>
        <v>1717909.5805700507</v>
      </c>
      <c r="N133" s="36"/>
      <c r="O133" s="38">
        <f>M133/2.5</f>
        <v>687163.8322280203</v>
      </c>
      <c r="P133" s="36" t="s">
        <v>338</v>
      </c>
      <c r="Q133" s="36">
        <f t="shared" si="81"/>
        <v>20</v>
      </c>
      <c r="R133" s="38">
        <f t="shared" si="82"/>
        <v>30</v>
      </c>
      <c r="S133" s="38"/>
      <c r="T133" s="38"/>
      <c r="U133" s="36"/>
      <c r="V133" s="36"/>
      <c r="W133" s="38"/>
      <c r="X133" s="38"/>
      <c r="Y133" s="38"/>
      <c r="Z133" s="36"/>
      <c r="AA133" s="36"/>
      <c r="AB133" s="36"/>
      <c r="AC133" s="38"/>
      <c r="AD133" s="38"/>
      <c r="AE133" s="36"/>
      <c r="AF133" s="36"/>
      <c r="AG133" s="41"/>
      <c r="AH133" s="36"/>
      <c r="AI133" s="36"/>
      <c r="AJ133" s="38"/>
      <c r="AK133" s="38"/>
      <c r="AL133" s="36"/>
      <c r="AM133" s="36"/>
      <c r="AN133" s="36">
        <v>5357.1428571428569</v>
      </c>
      <c r="AO133" s="36" t="s">
        <v>338</v>
      </c>
      <c r="AP133" s="38">
        <f>AN133*250/M133</f>
        <v>0.77960198221916988</v>
      </c>
      <c r="AQ133" s="36"/>
      <c r="AR133" s="36"/>
      <c r="AS133" s="36">
        <v>2678.5714285714284</v>
      </c>
      <c r="AT133" s="36" t="s">
        <v>249</v>
      </c>
      <c r="AU133" s="38">
        <f t="shared" si="83"/>
        <v>0.97450247777396237</v>
      </c>
      <c r="AV133" s="36"/>
    </row>
    <row r="134" spans="1:48">
      <c r="A134" s="36">
        <v>131</v>
      </c>
      <c r="B134" s="36">
        <v>131</v>
      </c>
      <c r="C134" s="36" t="s">
        <v>53</v>
      </c>
      <c r="D134" s="36" t="s">
        <v>235</v>
      </c>
      <c r="E134" s="37" t="s">
        <v>154</v>
      </c>
      <c r="F134" s="39">
        <f t="shared" si="84"/>
        <v>606</v>
      </c>
      <c r="G134" s="39">
        <f t="shared" si="85"/>
        <v>166</v>
      </c>
      <c r="H134" s="39">
        <f t="shared" si="86"/>
        <v>180</v>
      </c>
      <c r="I134" s="39">
        <f t="shared" si="87"/>
        <v>109</v>
      </c>
      <c r="J134" s="39">
        <f t="shared" si="88"/>
        <v>151</v>
      </c>
      <c r="K134" s="36">
        <f t="shared" si="89"/>
        <v>195168.81</v>
      </c>
      <c r="L134" s="36">
        <v>1204.2</v>
      </c>
      <c r="M134" s="38">
        <f t="shared" si="80"/>
        <v>6170043.256399421</v>
      </c>
      <c r="N134" s="36"/>
      <c r="O134" s="38">
        <f t="shared" ref="O134:O138" si="90">M134/4</f>
        <v>1542510.8140998553</v>
      </c>
      <c r="P134" s="36" t="s">
        <v>338</v>
      </c>
      <c r="Q134" s="36">
        <f t="shared" si="81"/>
        <v>12.499999999999998</v>
      </c>
      <c r="R134" s="38">
        <f t="shared" si="82"/>
        <v>37.5</v>
      </c>
      <c r="S134" s="38"/>
      <c r="T134" s="38"/>
      <c r="U134" s="36"/>
      <c r="V134" s="36"/>
      <c r="W134" s="38"/>
      <c r="X134" s="38"/>
      <c r="Y134" s="38"/>
      <c r="Z134" s="36"/>
      <c r="AA134" s="36"/>
      <c r="AB134" s="36"/>
      <c r="AC134" s="38"/>
      <c r="AD134" s="38"/>
      <c r="AE134" s="36"/>
      <c r="AF134" s="36"/>
      <c r="AG134" s="41"/>
      <c r="AH134" s="36"/>
      <c r="AI134" s="36"/>
      <c r="AJ134" s="38"/>
      <c r="AK134" s="38"/>
      <c r="AL134" s="36"/>
      <c r="AM134" s="36"/>
      <c r="AN134" s="36">
        <v>10714.285714285714</v>
      </c>
      <c r="AO134" s="36" t="s">
        <v>249</v>
      </c>
      <c r="AP134" s="38">
        <f>AN134*250/O134</f>
        <v>1.7365009075379032</v>
      </c>
      <c r="AQ134" s="36"/>
      <c r="AR134" s="36"/>
      <c r="AS134" s="36">
        <v>5357.1428571428569</v>
      </c>
      <c r="AT134" s="36" t="s">
        <v>249</v>
      </c>
      <c r="AU134" s="38">
        <f t="shared" si="83"/>
        <v>0.8682504537689516</v>
      </c>
      <c r="AV134" s="36"/>
    </row>
    <row r="135" spans="1:48">
      <c r="A135" s="36">
        <v>132</v>
      </c>
      <c r="B135" s="36">
        <v>132</v>
      </c>
      <c r="C135" s="36" t="s">
        <v>54</v>
      </c>
      <c r="D135" s="36" t="s">
        <v>235</v>
      </c>
      <c r="E135" s="37" t="s">
        <v>155</v>
      </c>
      <c r="F135" s="39">
        <f t="shared" si="84"/>
        <v>868</v>
      </c>
      <c r="G135" s="39">
        <f t="shared" si="85"/>
        <v>214</v>
      </c>
      <c r="H135" s="39">
        <f t="shared" si="86"/>
        <v>221</v>
      </c>
      <c r="I135" s="39">
        <f t="shared" si="87"/>
        <v>235</v>
      </c>
      <c r="J135" s="39">
        <f t="shared" si="88"/>
        <v>198</v>
      </c>
      <c r="K135" s="36">
        <f t="shared" si="89"/>
        <v>278201.41000000003</v>
      </c>
      <c r="L135" s="36">
        <v>1458.4</v>
      </c>
      <c r="M135" s="38">
        <f t="shared" si="80"/>
        <v>5242245.1776933838</v>
      </c>
      <c r="N135" s="36"/>
      <c r="O135" s="38">
        <f>M135/10</f>
        <v>524224.51776933839</v>
      </c>
      <c r="P135" s="36" t="s">
        <v>338</v>
      </c>
      <c r="Q135" s="36">
        <f t="shared" si="81"/>
        <v>5</v>
      </c>
      <c r="R135" s="38">
        <f t="shared" si="82"/>
        <v>45</v>
      </c>
      <c r="S135" s="38"/>
      <c r="T135" s="38"/>
      <c r="U135" s="36"/>
      <c r="V135" s="36"/>
      <c r="W135" s="38"/>
      <c r="X135" s="38"/>
      <c r="Y135" s="38"/>
      <c r="Z135" s="36"/>
      <c r="AA135" s="36"/>
      <c r="AB135" s="36"/>
      <c r="AC135" s="38"/>
      <c r="AD135" s="38"/>
      <c r="AE135" s="36"/>
      <c r="AF135" s="36"/>
      <c r="AG135" s="41"/>
      <c r="AH135" s="36"/>
      <c r="AI135" s="36"/>
      <c r="AJ135" s="38"/>
      <c r="AK135" s="38"/>
      <c r="AL135" s="36"/>
      <c r="AM135" s="36"/>
      <c r="AN135" s="36">
        <v>2678.5714285714284</v>
      </c>
      <c r="AO135" s="36" t="s">
        <v>249</v>
      </c>
      <c r="AP135" s="38">
        <f>AN135*250/O135</f>
        <v>1.2773970587875167</v>
      </c>
      <c r="AQ135" s="36"/>
      <c r="AR135" s="36"/>
      <c r="AS135" s="36">
        <v>1339.2857142857142</v>
      </c>
      <c r="AT135" s="36" t="s">
        <v>249</v>
      </c>
      <c r="AU135" s="38">
        <f t="shared" si="83"/>
        <v>0.63869852939375837</v>
      </c>
      <c r="AV135" s="36"/>
    </row>
    <row r="136" spans="1:48">
      <c r="A136" s="36">
        <v>133</v>
      </c>
      <c r="B136" s="36">
        <v>133</v>
      </c>
      <c r="C136" s="36" t="s">
        <v>55</v>
      </c>
      <c r="D136" s="36" t="s">
        <v>235</v>
      </c>
      <c r="E136" s="37" t="s">
        <v>156</v>
      </c>
      <c r="F136" s="39">
        <f t="shared" si="84"/>
        <v>1235</v>
      </c>
      <c r="G136" s="39">
        <f t="shared" si="85"/>
        <v>350</v>
      </c>
      <c r="H136" s="39">
        <f t="shared" si="86"/>
        <v>293</v>
      </c>
      <c r="I136" s="39">
        <f t="shared" si="87"/>
        <v>278</v>
      </c>
      <c r="J136" s="39">
        <f t="shared" si="88"/>
        <v>314</v>
      </c>
      <c r="K136" s="36">
        <f t="shared" si="89"/>
        <v>398185.31</v>
      </c>
      <c r="L136" s="36">
        <v>1476.2</v>
      </c>
      <c r="M136" s="38">
        <f t="shared" si="80"/>
        <v>3707319.0871858131</v>
      </c>
      <c r="N136" s="36"/>
      <c r="O136" s="38">
        <f t="shared" si="90"/>
        <v>926829.77179645328</v>
      </c>
      <c r="P136" s="36" t="s">
        <v>338</v>
      </c>
      <c r="Q136" s="36">
        <f t="shared" si="81"/>
        <v>12.5</v>
      </c>
      <c r="R136" s="38">
        <f t="shared" si="82"/>
        <v>37.5</v>
      </c>
      <c r="S136" s="38"/>
      <c r="T136" s="38"/>
      <c r="U136" s="36"/>
      <c r="V136" s="36"/>
      <c r="W136" s="38"/>
      <c r="X136" s="38"/>
      <c r="Y136" s="38"/>
      <c r="Z136" s="36"/>
      <c r="AA136" s="36"/>
      <c r="AB136" s="36"/>
      <c r="AC136" s="38"/>
      <c r="AD136" s="38"/>
      <c r="AE136" s="36"/>
      <c r="AF136" s="36"/>
      <c r="AG136" s="41"/>
      <c r="AH136" s="36"/>
      <c r="AI136" s="36"/>
      <c r="AJ136" s="38"/>
      <c r="AK136" s="38"/>
      <c r="AL136" s="36"/>
      <c r="AM136" s="36"/>
      <c r="AN136" s="36">
        <v>5357.1428571428569</v>
      </c>
      <c r="AO136" s="36" t="s">
        <v>249</v>
      </c>
      <c r="AP136" s="38">
        <f>AN136*250/O136</f>
        <v>1.4450180119805678</v>
      </c>
      <c r="AQ136" s="36"/>
      <c r="AR136" s="36"/>
      <c r="AS136" s="36">
        <v>2678.5714285714284</v>
      </c>
      <c r="AT136" s="36" t="s">
        <v>249</v>
      </c>
      <c r="AU136" s="38">
        <f t="shared" si="83"/>
        <v>0.72250900599028389</v>
      </c>
      <c r="AV136" s="36"/>
    </row>
    <row r="137" spans="1:48">
      <c r="A137" s="36">
        <v>134</v>
      </c>
      <c r="B137" s="36">
        <v>134</v>
      </c>
      <c r="C137" s="36" t="s">
        <v>56</v>
      </c>
      <c r="D137" s="36" t="s">
        <v>235</v>
      </c>
      <c r="E137" s="37" t="s">
        <v>157</v>
      </c>
      <c r="F137" s="39">
        <f t="shared" si="84"/>
        <v>1148</v>
      </c>
      <c r="G137" s="39">
        <f t="shared" si="85"/>
        <v>280</v>
      </c>
      <c r="H137" s="39">
        <f t="shared" si="86"/>
        <v>288</v>
      </c>
      <c r="I137" s="39">
        <f t="shared" si="87"/>
        <v>300</v>
      </c>
      <c r="J137" s="39">
        <f t="shared" si="88"/>
        <v>280</v>
      </c>
      <c r="K137" s="36">
        <f t="shared" si="89"/>
        <v>368586.58</v>
      </c>
      <c r="L137" s="36">
        <v>1319.2</v>
      </c>
      <c r="M137" s="38">
        <f t="shared" si="80"/>
        <v>3579077.6755898166</v>
      </c>
      <c r="N137" s="36"/>
      <c r="O137" s="38">
        <f>M137/2.5</f>
        <v>1431631.0702359267</v>
      </c>
      <c r="P137" s="36" t="s">
        <v>338</v>
      </c>
      <c r="Q137" s="36">
        <f t="shared" si="81"/>
        <v>19.999999999999996</v>
      </c>
      <c r="R137" s="38">
        <f t="shared" si="82"/>
        <v>30.000000000000004</v>
      </c>
      <c r="S137" s="38"/>
      <c r="T137" s="38"/>
      <c r="U137" s="36"/>
      <c r="V137" s="36"/>
      <c r="W137" s="38"/>
      <c r="X137" s="38"/>
      <c r="Y137" s="38"/>
      <c r="Z137" s="36"/>
      <c r="AA137" s="36"/>
      <c r="AB137" s="36"/>
      <c r="AC137" s="38"/>
      <c r="AD137" s="38"/>
      <c r="AE137" s="36"/>
      <c r="AF137" s="36"/>
      <c r="AG137" s="41"/>
      <c r="AH137" s="36"/>
      <c r="AI137" s="36"/>
      <c r="AJ137" s="38"/>
      <c r="AK137" s="38"/>
      <c r="AL137" s="36"/>
      <c r="AM137" s="36"/>
      <c r="AN137" s="36">
        <v>10714.285714285714</v>
      </c>
      <c r="AO137" s="36" t="s">
        <v>338</v>
      </c>
      <c r="AP137" s="38">
        <f>AN137*250/M137</f>
        <v>0.74839712109070433</v>
      </c>
      <c r="AQ137" s="36"/>
      <c r="AR137" s="36"/>
      <c r="AS137" s="36">
        <v>5357.1428571428569</v>
      </c>
      <c r="AT137" s="36" t="s">
        <v>249</v>
      </c>
      <c r="AU137" s="38">
        <f t="shared" si="83"/>
        <v>0.93549640136338041</v>
      </c>
      <c r="AV137" s="36"/>
    </row>
    <row r="138" spans="1:48">
      <c r="A138" s="36">
        <v>135</v>
      </c>
      <c r="B138" s="36">
        <v>135</v>
      </c>
      <c r="C138" s="36" t="s">
        <v>58</v>
      </c>
      <c r="D138" s="36" t="s">
        <v>235</v>
      </c>
      <c r="E138" s="37" t="s">
        <v>159</v>
      </c>
      <c r="F138" s="39">
        <f t="shared" si="84"/>
        <v>1143</v>
      </c>
      <c r="G138" s="39">
        <f t="shared" si="85"/>
        <v>319</v>
      </c>
      <c r="H138" s="39">
        <f t="shared" si="86"/>
        <v>318</v>
      </c>
      <c r="I138" s="39">
        <f t="shared" si="87"/>
        <v>266</v>
      </c>
      <c r="J138" s="39">
        <f t="shared" si="88"/>
        <v>240</v>
      </c>
      <c r="K138" s="36">
        <f t="shared" si="89"/>
        <v>366426.35000000003</v>
      </c>
      <c r="L138" s="36">
        <v>1412.6</v>
      </c>
      <c r="M138" s="38">
        <f t="shared" si="80"/>
        <v>3855072.1038484257</v>
      </c>
      <c r="N138" s="36"/>
      <c r="O138" s="38">
        <f t="shared" si="90"/>
        <v>963768.02596210642</v>
      </c>
      <c r="P138" s="36" t="s">
        <v>338</v>
      </c>
      <c r="Q138" s="36">
        <f t="shared" si="81"/>
        <v>12.5</v>
      </c>
      <c r="R138" s="38">
        <f t="shared" si="82"/>
        <v>37.5</v>
      </c>
      <c r="S138" s="38"/>
      <c r="T138" s="38"/>
      <c r="U138" s="36"/>
      <c r="V138" s="36"/>
      <c r="W138" s="38"/>
      <c r="X138" s="38"/>
      <c r="Y138" s="38"/>
      <c r="Z138" s="36"/>
      <c r="AA138" s="36"/>
      <c r="AB138" s="36"/>
      <c r="AC138" s="38"/>
      <c r="AD138" s="38"/>
      <c r="AE138" s="36"/>
      <c r="AF138" s="36"/>
      <c r="AG138" s="41"/>
      <c r="AH138" s="36"/>
      <c r="AI138" s="36"/>
      <c r="AJ138" s="38"/>
      <c r="AK138" s="38"/>
      <c r="AL138" s="36"/>
      <c r="AM138" s="36"/>
      <c r="AN138" s="36">
        <v>5357.1428571428569</v>
      </c>
      <c r="AO138" s="36" t="s">
        <v>249</v>
      </c>
      <c r="AP138" s="38">
        <f>AN138*250/O138</f>
        <v>1.3896349310289036</v>
      </c>
      <c r="AQ138" s="36"/>
      <c r="AR138" s="36"/>
      <c r="AS138" s="36">
        <v>2678.5714285714284</v>
      </c>
      <c r="AT138" s="36" t="s">
        <v>249</v>
      </c>
      <c r="AU138" s="38">
        <f t="shared" si="83"/>
        <v>0.69481746551445178</v>
      </c>
      <c r="AV138" s="36"/>
    </row>
    <row r="139" spans="1:48">
      <c r="A139" s="36">
        <v>136</v>
      </c>
      <c r="B139" s="36">
        <v>136</v>
      </c>
      <c r="C139" s="36" t="s">
        <v>59</v>
      </c>
      <c r="D139" s="36" t="s">
        <v>235</v>
      </c>
      <c r="E139" s="37" t="s">
        <v>160</v>
      </c>
      <c r="F139" s="39">
        <f t="shared" si="84"/>
        <v>2187</v>
      </c>
      <c r="G139" s="39">
        <f t="shared" si="85"/>
        <v>549</v>
      </c>
      <c r="H139" s="39">
        <f t="shared" si="86"/>
        <v>668</v>
      </c>
      <c r="I139" s="39">
        <f t="shared" si="87"/>
        <v>501</v>
      </c>
      <c r="J139" s="39">
        <f t="shared" si="88"/>
        <v>469</v>
      </c>
      <c r="K139" s="36">
        <f t="shared" si="89"/>
        <v>700074.54</v>
      </c>
      <c r="L139" s="36">
        <v>1344.2</v>
      </c>
      <c r="M139" s="38">
        <f t="shared" si="80"/>
        <v>1920081.2530619951</v>
      </c>
      <c r="N139" s="36"/>
      <c r="O139" s="38"/>
      <c r="P139" s="36"/>
      <c r="Q139" s="38"/>
      <c r="R139" s="38"/>
      <c r="S139" s="38"/>
      <c r="T139" s="38"/>
      <c r="U139" s="36"/>
      <c r="V139" s="36"/>
      <c r="W139" s="38"/>
      <c r="X139" s="38"/>
      <c r="Y139" s="38"/>
      <c r="Z139" s="36"/>
      <c r="AA139" s="36"/>
      <c r="AB139" s="36"/>
      <c r="AC139" s="38"/>
      <c r="AD139" s="38"/>
      <c r="AE139" s="36"/>
      <c r="AF139" s="36"/>
      <c r="AG139" s="41"/>
      <c r="AH139" s="36"/>
      <c r="AI139" s="36"/>
      <c r="AJ139" s="38"/>
      <c r="AK139" s="38"/>
      <c r="AL139" s="36"/>
      <c r="AM139" s="36"/>
      <c r="AN139" s="36">
        <v>10714.285714285714</v>
      </c>
      <c r="AO139" s="36" t="s">
        <v>338</v>
      </c>
      <c r="AP139" s="38">
        <f>AN139*250/M139</f>
        <v>1.3950302490063131</v>
      </c>
      <c r="AQ139" s="36"/>
      <c r="AR139" s="36"/>
      <c r="AS139" s="36">
        <v>5357.1428571428569</v>
      </c>
      <c r="AT139" s="36" t="s">
        <v>338</v>
      </c>
      <c r="AU139" s="38">
        <f>AS139*250/M139</f>
        <v>0.69751512450315656</v>
      </c>
      <c r="AV139" s="36"/>
    </row>
    <row r="140" spans="1:48">
      <c r="A140" s="36">
        <v>137</v>
      </c>
      <c r="B140" s="36">
        <v>137</v>
      </c>
      <c r="C140" s="36" t="s">
        <v>60</v>
      </c>
      <c r="D140" s="36" t="s">
        <v>235</v>
      </c>
      <c r="E140" s="37" t="s">
        <v>161</v>
      </c>
      <c r="F140" s="39">
        <f t="shared" si="84"/>
        <v>1083</v>
      </c>
      <c r="G140" s="39">
        <f t="shared" si="85"/>
        <v>273</v>
      </c>
      <c r="H140" s="39">
        <f t="shared" si="86"/>
        <v>354</v>
      </c>
      <c r="I140" s="39">
        <f t="shared" si="87"/>
        <v>246</v>
      </c>
      <c r="J140" s="39">
        <f t="shared" si="88"/>
        <v>210</v>
      </c>
      <c r="K140" s="36">
        <f t="shared" si="89"/>
        <v>345844.91</v>
      </c>
      <c r="L140" s="36">
        <v>1463.6</v>
      </c>
      <c r="M140" s="38">
        <f t="shared" si="80"/>
        <v>4231954.7221325301</v>
      </c>
      <c r="N140" s="36"/>
      <c r="O140" s="38"/>
      <c r="P140" s="36"/>
      <c r="Q140" s="38"/>
      <c r="R140" s="38"/>
      <c r="S140" s="38"/>
      <c r="T140" s="38"/>
      <c r="U140" s="36"/>
      <c r="V140" s="36"/>
      <c r="W140" s="38"/>
      <c r="X140" s="38"/>
      <c r="Y140" s="38"/>
      <c r="Z140" s="36"/>
      <c r="AA140" s="36"/>
      <c r="AB140" s="36"/>
      <c r="AC140" s="38"/>
      <c r="AD140" s="38"/>
      <c r="AE140" s="36"/>
      <c r="AF140" s="36"/>
      <c r="AG140" s="41"/>
      <c r="AH140" s="36"/>
      <c r="AI140" s="36"/>
      <c r="AJ140" s="38"/>
      <c r="AK140" s="38"/>
      <c r="AL140" s="36"/>
      <c r="AM140" s="36"/>
      <c r="AN140" s="36">
        <v>21428.571428571428</v>
      </c>
      <c r="AO140" s="36" t="s">
        <v>338</v>
      </c>
      <c r="AP140" s="38">
        <f>AN140*250/M140</f>
        <v>1.2658790579978918</v>
      </c>
      <c r="AQ140" s="36"/>
      <c r="AR140" s="36"/>
      <c r="AS140" s="36">
        <v>10714.285714285714</v>
      </c>
      <c r="AT140" s="36" t="s">
        <v>338</v>
      </c>
      <c r="AU140" s="38">
        <f>AS140*250/M140</f>
        <v>0.6329395289989459</v>
      </c>
      <c r="AV140" s="36"/>
    </row>
    <row r="141" spans="1:48">
      <c r="A141" s="36">
        <v>138</v>
      </c>
      <c r="B141" s="36">
        <v>138</v>
      </c>
      <c r="C141" s="36" t="s">
        <v>67</v>
      </c>
      <c r="D141" s="36" t="s">
        <v>235</v>
      </c>
      <c r="E141" s="37" t="s">
        <v>168</v>
      </c>
      <c r="F141" s="39">
        <f t="shared" si="84"/>
        <v>1367</v>
      </c>
      <c r="G141" s="39">
        <f t="shared" si="85"/>
        <v>395</v>
      </c>
      <c r="H141" s="39">
        <f t="shared" si="86"/>
        <v>334</v>
      </c>
      <c r="I141" s="39">
        <f t="shared" si="87"/>
        <v>336</v>
      </c>
      <c r="J141" s="39">
        <f t="shared" si="88"/>
        <v>302</v>
      </c>
      <c r="K141" s="36">
        <f t="shared" si="89"/>
        <v>439110.65</v>
      </c>
      <c r="L141" s="36">
        <v>1483.6</v>
      </c>
      <c r="M141" s="38">
        <f t="shared" si="80"/>
        <v>3378647.2726179603</v>
      </c>
      <c r="N141" s="36"/>
      <c r="O141" s="38">
        <f t="shared" ref="O141:O144" si="91">M141/2.5</f>
        <v>1351458.909047184</v>
      </c>
      <c r="P141" s="36" t="s">
        <v>338</v>
      </c>
      <c r="Q141" s="36">
        <f t="shared" ref="Q141:Q144" si="92">O141*50/M141</f>
        <v>19.999999999999996</v>
      </c>
      <c r="R141" s="38">
        <f t="shared" ref="R141:R144" si="93">50-Q141</f>
        <v>30.000000000000004</v>
      </c>
      <c r="S141" s="38"/>
      <c r="T141" s="38"/>
      <c r="U141" s="36"/>
      <c r="V141" s="36"/>
      <c r="W141" s="38"/>
      <c r="X141" s="38"/>
      <c r="Y141" s="38"/>
      <c r="Z141" s="36"/>
      <c r="AA141" s="36"/>
      <c r="AB141" s="36"/>
      <c r="AC141" s="38"/>
      <c r="AD141" s="38"/>
      <c r="AE141" s="36"/>
      <c r="AF141" s="36"/>
      <c r="AG141" s="41"/>
      <c r="AH141" s="36"/>
      <c r="AI141" s="36"/>
      <c r="AJ141" s="38"/>
      <c r="AK141" s="38"/>
      <c r="AL141" s="36"/>
      <c r="AM141" s="36"/>
      <c r="AN141" s="36">
        <v>5357.1428571428569</v>
      </c>
      <c r="AO141" s="36" t="s">
        <v>249</v>
      </c>
      <c r="AP141" s="38">
        <f>AN141*250/O141</f>
        <v>0.99099255280350906</v>
      </c>
      <c r="AQ141" s="36"/>
      <c r="AR141" s="36"/>
      <c r="AS141" s="36">
        <v>2678.5714285714284</v>
      </c>
      <c r="AT141" s="36" t="s">
        <v>249</v>
      </c>
      <c r="AU141" s="38">
        <f>AS141*250/O141</f>
        <v>0.49549627640175453</v>
      </c>
      <c r="AV141" s="36"/>
    </row>
    <row r="142" spans="1:48">
      <c r="A142" s="36">
        <v>139</v>
      </c>
      <c r="B142" s="36">
        <v>139</v>
      </c>
      <c r="C142" s="36" t="s">
        <v>68</v>
      </c>
      <c r="D142" s="36" t="s">
        <v>235</v>
      </c>
      <c r="E142" s="37" t="s">
        <v>169</v>
      </c>
      <c r="F142" s="39">
        <f t="shared" si="84"/>
        <v>655</v>
      </c>
      <c r="G142" s="39">
        <f t="shared" si="85"/>
        <v>171</v>
      </c>
      <c r="H142" s="39">
        <f t="shared" si="86"/>
        <v>193</v>
      </c>
      <c r="I142" s="39">
        <f t="shared" si="87"/>
        <v>147</v>
      </c>
      <c r="J142" s="39">
        <f t="shared" si="88"/>
        <v>144</v>
      </c>
      <c r="K142" s="36">
        <f t="shared" si="89"/>
        <v>209975.43999999997</v>
      </c>
      <c r="L142" s="36">
        <v>968.4</v>
      </c>
      <c r="M142" s="38">
        <f t="shared" si="80"/>
        <v>4611967.9520614417</v>
      </c>
      <c r="N142" s="36"/>
      <c r="O142" s="38">
        <f t="shared" si="91"/>
        <v>1844787.1808245766</v>
      </c>
      <c r="P142" s="36" t="s">
        <v>338</v>
      </c>
      <c r="Q142" s="36">
        <f t="shared" si="92"/>
        <v>20</v>
      </c>
      <c r="R142" s="38">
        <f t="shared" si="93"/>
        <v>30</v>
      </c>
      <c r="S142" s="38"/>
      <c r="T142" s="38"/>
      <c r="U142" s="36"/>
      <c r="V142" s="36"/>
      <c r="W142" s="38"/>
      <c r="X142" s="38"/>
      <c r="Y142" s="38"/>
      <c r="Z142" s="36"/>
      <c r="AA142" s="36"/>
      <c r="AB142" s="36"/>
      <c r="AC142" s="38"/>
      <c r="AD142" s="38"/>
      <c r="AE142" s="36"/>
      <c r="AF142" s="36"/>
      <c r="AG142" s="41"/>
      <c r="AH142" s="36"/>
      <c r="AI142" s="36"/>
      <c r="AJ142" s="38"/>
      <c r="AK142" s="38"/>
      <c r="AL142" s="36"/>
      <c r="AM142" s="36"/>
      <c r="AN142" s="36">
        <v>10714.285714285714</v>
      </c>
      <c r="AO142" s="36" t="s">
        <v>338</v>
      </c>
      <c r="AP142" s="38">
        <f>AN142*250/M142</f>
        <v>0.58078708620994857</v>
      </c>
      <c r="AQ142" s="36"/>
      <c r="AR142" s="36"/>
      <c r="AS142" s="36">
        <v>5357.1428571428569</v>
      </c>
      <c r="AT142" s="36" t="s">
        <v>249</v>
      </c>
      <c r="AU142" s="38">
        <f>AS142*250/O142</f>
        <v>0.72598385776243579</v>
      </c>
      <c r="AV142" s="36"/>
    </row>
    <row r="143" spans="1:48">
      <c r="A143" s="36">
        <v>140</v>
      </c>
      <c r="B143" s="36">
        <v>140</v>
      </c>
      <c r="C143" s="36" t="s">
        <v>69</v>
      </c>
      <c r="D143" s="36" t="s">
        <v>235</v>
      </c>
      <c r="E143" s="37" t="s">
        <v>170</v>
      </c>
      <c r="F143" s="39">
        <f t="shared" si="84"/>
        <v>558</v>
      </c>
      <c r="G143" s="39">
        <f t="shared" si="85"/>
        <v>130</v>
      </c>
      <c r="H143" s="39">
        <f t="shared" si="86"/>
        <v>152</v>
      </c>
      <c r="I143" s="39">
        <f t="shared" si="87"/>
        <v>156</v>
      </c>
      <c r="J143" s="39">
        <f t="shared" si="88"/>
        <v>120</v>
      </c>
      <c r="K143" s="36">
        <f t="shared" si="89"/>
        <v>178386.44</v>
      </c>
      <c r="L143" s="36">
        <v>1151.5999999999999</v>
      </c>
      <c r="M143" s="38">
        <f t="shared" si="80"/>
        <v>6455647.6377913021</v>
      </c>
      <c r="N143" s="36"/>
      <c r="O143" s="38">
        <f t="shared" si="91"/>
        <v>2582259.0551165207</v>
      </c>
      <c r="P143" s="36" t="s">
        <v>338</v>
      </c>
      <c r="Q143" s="36">
        <f t="shared" si="92"/>
        <v>20</v>
      </c>
      <c r="R143" s="38">
        <f t="shared" si="93"/>
        <v>30</v>
      </c>
      <c r="S143" s="38"/>
      <c r="T143" s="38"/>
      <c r="U143" s="36"/>
      <c r="V143" s="36"/>
      <c r="W143" s="38"/>
      <c r="X143" s="38"/>
      <c r="Y143" s="38"/>
      <c r="Z143" s="36"/>
      <c r="AA143" s="36"/>
      <c r="AB143" s="36"/>
      <c r="AC143" s="38"/>
      <c r="AD143" s="38"/>
      <c r="AE143" s="36"/>
      <c r="AF143" s="36"/>
      <c r="AG143" s="41"/>
      <c r="AH143" s="36"/>
      <c r="AI143" s="36"/>
      <c r="AJ143" s="38"/>
      <c r="AK143" s="38"/>
      <c r="AL143" s="36"/>
      <c r="AM143" s="36"/>
      <c r="AN143" s="36">
        <v>21428.571428571428</v>
      </c>
      <c r="AO143" s="36" t="s">
        <v>338</v>
      </c>
      <c r="AP143" s="38">
        <f>AN143*250/M143</f>
        <v>0.82983817545774841</v>
      </c>
      <c r="AQ143" s="36"/>
      <c r="AR143" s="36"/>
      <c r="AS143" s="36">
        <v>10714.285714285714</v>
      </c>
      <c r="AT143" s="36" t="s">
        <v>249</v>
      </c>
      <c r="AU143" s="38">
        <f>AS143*250/O143</f>
        <v>1.0372977193221855</v>
      </c>
      <c r="AV143" s="36"/>
    </row>
    <row r="144" spans="1:48">
      <c r="A144" s="36">
        <v>141</v>
      </c>
      <c r="B144" s="36">
        <v>141</v>
      </c>
      <c r="C144" s="36" t="s">
        <v>74</v>
      </c>
      <c r="D144" s="36" t="s">
        <v>235</v>
      </c>
      <c r="E144" s="37" t="s">
        <v>175</v>
      </c>
      <c r="F144" s="39">
        <f t="shared" si="84"/>
        <v>1921</v>
      </c>
      <c r="G144" s="39">
        <f t="shared" si="85"/>
        <v>505</v>
      </c>
      <c r="H144" s="39">
        <f t="shared" si="86"/>
        <v>671</v>
      </c>
      <c r="I144" s="39">
        <f t="shared" si="87"/>
        <v>394</v>
      </c>
      <c r="J144" s="39">
        <f t="shared" si="88"/>
        <v>351</v>
      </c>
      <c r="K144" s="36">
        <f t="shared" si="89"/>
        <v>613118.77</v>
      </c>
      <c r="L144" s="36">
        <v>984.6</v>
      </c>
      <c r="M144" s="38">
        <f t="shared" si="80"/>
        <v>1605887.8771563298</v>
      </c>
      <c r="N144" s="36"/>
      <c r="O144" s="38">
        <f t="shared" si="91"/>
        <v>642355.15086253197</v>
      </c>
      <c r="P144" s="36" t="s">
        <v>338</v>
      </c>
      <c r="Q144" s="36">
        <f t="shared" si="92"/>
        <v>20</v>
      </c>
      <c r="R144" s="38">
        <f t="shared" si="93"/>
        <v>30</v>
      </c>
      <c r="S144" s="38"/>
      <c r="T144" s="38"/>
      <c r="U144" s="36"/>
      <c r="V144" s="36"/>
      <c r="W144" s="38"/>
      <c r="X144" s="38"/>
      <c r="Y144" s="38"/>
      <c r="Z144" s="36"/>
      <c r="AA144" s="36"/>
      <c r="AB144" s="36"/>
      <c r="AC144" s="38"/>
      <c r="AD144" s="38"/>
      <c r="AE144" s="36"/>
      <c r="AF144" s="36"/>
      <c r="AG144" s="41"/>
      <c r="AH144" s="36"/>
      <c r="AI144" s="36"/>
      <c r="AJ144" s="38"/>
      <c r="AK144" s="38"/>
      <c r="AL144" s="36"/>
      <c r="AM144" s="36"/>
      <c r="AN144" s="36">
        <v>5357.1428571428569</v>
      </c>
      <c r="AO144" s="36" t="s">
        <v>338</v>
      </c>
      <c r="AP144" s="38">
        <f>AN144*250/M144</f>
        <v>0.83398457223382949</v>
      </c>
      <c r="AQ144" s="36"/>
      <c r="AR144" s="36"/>
      <c r="AS144" s="36">
        <v>2678.5714285714284</v>
      </c>
      <c r="AT144" s="36" t="s">
        <v>249</v>
      </c>
      <c r="AU144" s="38">
        <f>AS144*250/O144</f>
        <v>1.0424807152922868</v>
      </c>
      <c r="AV144" s="36"/>
    </row>
    <row r="145" spans="1:48">
      <c r="A145" s="36">
        <v>142</v>
      </c>
      <c r="B145" s="36">
        <v>142</v>
      </c>
      <c r="C145" s="36" t="s">
        <v>75</v>
      </c>
      <c r="D145" s="36" t="s">
        <v>235</v>
      </c>
      <c r="E145" s="37" t="s">
        <v>176</v>
      </c>
      <c r="F145" s="39">
        <f t="shared" si="84"/>
        <v>402</v>
      </c>
      <c r="G145" s="39">
        <f t="shared" si="85"/>
        <v>121</v>
      </c>
      <c r="H145" s="39">
        <f t="shared" si="86"/>
        <v>127</v>
      </c>
      <c r="I145" s="39">
        <f t="shared" si="87"/>
        <v>72</v>
      </c>
      <c r="J145" s="39">
        <f t="shared" si="88"/>
        <v>82</v>
      </c>
      <c r="K145" s="36">
        <f t="shared" si="89"/>
        <v>129016.2</v>
      </c>
      <c r="L145" s="36">
        <v>1333</v>
      </c>
      <c r="M145" s="38">
        <f t="shared" si="80"/>
        <v>10332035.82185803</v>
      </c>
      <c r="N145" s="36"/>
      <c r="O145" s="38">
        <f>M145/4</f>
        <v>2583008.9554645075</v>
      </c>
      <c r="P145" s="36" t="s">
        <v>338</v>
      </c>
      <c r="Q145" s="36">
        <f t="shared" ref="Q145" si="94">O145*50/M145</f>
        <v>12.5</v>
      </c>
      <c r="R145" s="38">
        <f t="shared" ref="R145" si="95">50-Q145</f>
        <v>37.5</v>
      </c>
      <c r="S145" s="38"/>
      <c r="T145" s="38"/>
      <c r="U145" s="36"/>
      <c r="V145" s="36"/>
      <c r="W145" s="38"/>
      <c r="X145" s="38"/>
      <c r="Y145" s="38"/>
      <c r="Z145" s="36"/>
      <c r="AA145" s="36"/>
      <c r="AB145" s="36"/>
      <c r="AC145" s="38"/>
      <c r="AD145" s="38"/>
      <c r="AE145" s="36"/>
      <c r="AF145" s="36"/>
      <c r="AG145" s="41"/>
      <c r="AH145" s="36"/>
      <c r="AI145" s="36"/>
      <c r="AJ145" s="38"/>
      <c r="AK145" s="38"/>
      <c r="AL145" s="36"/>
      <c r="AM145" s="36"/>
      <c r="AN145" s="36">
        <v>10714.285714285714</v>
      </c>
      <c r="AO145" s="36" t="s">
        <v>249</v>
      </c>
      <c r="AP145" s="38">
        <f>AN145*250/O145</f>
        <v>1.0369965705712143</v>
      </c>
      <c r="AQ145" s="36"/>
      <c r="AR145" s="36"/>
      <c r="AS145" s="36">
        <v>5357.1428571428569</v>
      </c>
      <c r="AT145" s="36" t="s">
        <v>249</v>
      </c>
      <c r="AU145" s="38">
        <f>AS145*250/O145</f>
        <v>0.51849828528560715</v>
      </c>
      <c r="AV145" s="36"/>
    </row>
    <row r="146" spans="1:48">
      <c r="A146" s="36">
        <v>143</v>
      </c>
      <c r="B146" s="36">
        <v>143</v>
      </c>
      <c r="C146" s="36" t="s">
        <v>76</v>
      </c>
      <c r="D146" s="36" t="s">
        <v>235</v>
      </c>
      <c r="E146" s="37" t="s">
        <v>177</v>
      </c>
      <c r="F146" s="39">
        <f t="shared" si="84"/>
        <v>1003</v>
      </c>
      <c r="G146" s="39">
        <f t="shared" si="85"/>
        <v>276</v>
      </c>
      <c r="H146" s="39">
        <f t="shared" si="86"/>
        <v>383</v>
      </c>
      <c r="I146" s="39">
        <f t="shared" si="87"/>
        <v>168</v>
      </c>
      <c r="J146" s="39">
        <f t="shared" si="88"/>
        <v>176</v>
      </c>
      <c r="K146" s="36">
        <f t="shared" si="89"/>
        <v>320170.28999999998</v>
      </c>
      <c r="L146" s="36">
        <v>1235</v>
      </c>
      <c r="M146" s="38">
        <f t="shared" si="80"/>
        <v>3857322.3018288175</v>
      </c>
      <c r="N146" s="36"/>
      <c r="O146" s="38"/>
      <c r="P146" s="36"/>
      <c r="Q146" s="38"/>
      <c r="R146" s="38"/>
      <c r="S146" s="38"/>
      <c r="T146" s="38"/>
      <c r="U146" s="36"/>
      <c r="V146" s="36"/>
      <c r="W146" s="38"/>
      <c r="X146" s="38"/>
      <c r="Y146" s="38"/>
      <c r="Z146" s="36"/>
      <c r="AA146" s="36"/>
      <c r="AB146" s="36"/>
      <c r="AC146" s="38"/>
      <c r="AD146" s="38"/>
      <c r="AE146" s="36"/>
      <c r="AF146" s="36"/>
      <c r="AG146" s="41"/>
      <c r="AH146" s="36"/>
      <c r="AI146" s="36"/>
      <c r="AJ146" s="38"/>
      <c r="AK146" s="38"/>
      <c r="AL146" s="36"/>
      <c r="AM146" s="36"/>
      <c r="AN146" s="36">
        <v>21428.571428571428</v>
      </c>
      <c r="AO146" s="36" t="s">
        <v>338</v>
      </c>
      <c r="AP146" s="38">
        <f t="shared" ref="AP146:AP152" si="96">AN146*250/M146</f>
        <v>1.3888242770387507</v>
      </c>
      <c r="AQ146" s="36"/>
      <c r="AR146" s="36"/>
      <c r="AS146" s="36">
        <v>10714.285714285714</v>
      </c>
      <c r="AT146" s="36" t="s">
        <v>338</v>
      </c>
      <c r="AU146" s="38">
        <f t="shared" ref="AU146:AU152" si="97">AS146*250/M146</f>
        <v>0.69441213851937533</v>
      </c>
      <c r="AV146" s="36"/>
    </row>
    <row r="147" spans="1:48">
      <c r="A147" s="36">
        <v>144</v>
      </c>
      <c r="B147" s="36">
        <v>144</v>
      </c>
      <c r="C147" s="36" t="s">
        <v>79</v>
      </c>
      <c r="D147" s="36" t="s">
        <v>235</v>
      </c>
      <c r="E147" s="37" t="s">
        <v>180</v>
      </c>
      <c r="F147" s="39">
        <f t="shared" si="84"/>
        <v>1916</v>
      </c>
      <c r="G147" s="39">
        <f t="shared" si="85"/>
        <v>486</v>
      </c>
      <c r="H147" s="39">
        <f t="shared" si="86"/>
        <v>614</v>
      </c>
      <c r="I147" s="39">
        <f t="shared" si="87"/>
        <v>413</v>
      </c>
      <c r="J147" s="39">
        <f t="shared" si="88"/>
        <v>403</v>
      </c>
      <c r="K147" s="36">
        <f t="shared" si="89"/>
        <v>613161.43000000005</v>
      </c>
      <c r="L147" s="36">
        <v>1249.2</v>
      </c>
      <c r="M147" s="38">
        <f t="shared" si="80"/>
        <v>2037310.1419637562</v>
      </c>
      <c r="N147" s="36"/>
      <c r="O147" s="38"/>
      <c r="P147" s="36"/>
      <c r="Q147" s="38"/>
      <c r="R147" s="38"/>
      <c r="S147" s="38"/>
      <c r="T147" s="38"/>
      <c r="U147" s="36"/>
      <c r="V147" s="36"/>
      <c r="W147" s="38"/>
      <c r="X147" s="38"/>
      <c r="Y147" s="38"/>
      <c r="Z147" s="36"/>
      <c r="AA147" s="36"/>
      <c r="AB147" s="36"/>
      <c r="AC147" s="38"/>
      <c r="AD147" s="38"/>
      <c r="AE147" s="36"/>
      <c r="AF147" s="36"/>
      <c r="AG147" s="41"/>
      <c r="AH147" s="36"/>
      <c r="AI147" s="36"/>
      <c r="AJ147" s="38"/>
      <c r="AK147" s="38"/>
      <c r="AL147" s="36"/>
      <c r="AM147" s="36"/>
      <c r="AN147" s="36">
        <v>10714.285714285714</v>
      </c>
      <c r="AO147" s="36" t="s">
        <v>338</v>
      </c>
      <c r="AP147" s="38">
        <f t="shared" si="96"/>
        <v>1.3147587956292031</v>
      </c>
      <c r="AQ147" s="36"/>
      <c r="AR147" s="36"/>
      <c r="AS147" s="36">
        <v>5357.1428571428569</v>
      </c>
      <c r="AT147" s="36" t="s">
        <v>338</v>
      </c>
      <c r="AU147" s="38">
        <f t="shared" si="97"/>
        <v>0.65737939781460153</v>
      </c>
      <c r="AV147" s="36"/>
    </row>
    <row r="148" spans="1:48">
      <c r="A148" s="36">
        <v>145</v>
      </c>
      <c r="B148" s="36">
        <v>145</v>
      </c>
      <c r="C148" s="36" t="s">
        <v>80</v>
      </c>
      <c r="D148" s="36" t="s">
        <v>235</v>
      </c>
      <c r="E148" s="37" t="s">
        <v>181</v>
      </c>
      <c r="F148" s="39">
        <f t="shared" si="84"/>
        <v>1989</v>
      </c>
      <c r="G148" s="39">
        <f t="shared" si="85"/>
        <v>490</v>
      </c>
      <c r="H148" s="39">
        <f t="shared" si="86"/>
        <v>617</v>
      </c>
      <c r="I148" s="39">
        <f t="shared" si="87"/>
        <v>439</v>
      </c>
      <c r="J148" s="39">
        <f t="shared" si="88"/>
        <v>443</v>
      </c>
      <c r="K148" s="36">
        <f t="shared" si="89"/>
        <v>637139.86</v>
      </c>
      <c r="L148" s="36">
        <v>905</v>
      </c>
      <c r="M148" s="38">
        <f t="shared" si="80"/>
        <v>1420410.2691048083</v>
      </c>
      <c r="N148" s="36"/>
      <c r="O148" s="38"/>
      <c r="P148" s="36"/>
      <c r="Q148" s="38"/>
      <c r="R148" s="38"/>
      <c r="S148" s="38"/>
      <c r="T148" s="38"/>
      <c r="U148" s="36"/>
      <c r="V148" s="36"/>
      <c r="W148" s="38"/>
      <c r="X148" s="38"/>
      <c r="Y148" s="38"/>
      <c r="Z148" s="36"/>
      <c r="AA148" s="36"/>
      <c r="AB148" s="36"/>
      <c r="AC148" s="38"/>
      <c r="AD148" s="38"/>
      <c r="AE148" s="36"/>
      <c r="AF148" s="36"/>
      <c r="AG148" s="41"/>
      <c r="AH148" s="36"/>
      <c r="AI148" s="36"/>
      <c r="AJ148" s="38"/>
      <c r="AK148" s="38"/>
      <c r="AL148" s="36"/>
      <c r="AM148" s="36"/>
      <c r="AN148" s="36">
        <v>21428.571428571428</v>
      </c>
      <c r="AO148" s="36" t="s">
        <v>338</v>
      </c>
      <c r="AP148" s="38">
        <f t="shared" si="96"/>
        <v>3.7715461325966855</v>
      </c>
      <c r="AQ148" s="36"/>
      <c r="AR148" s="36"/>
      <c r="AS148" s="36">
        <v>10714.285714285714</v>
      </c>
      <c r="AT148" s="36" t="s">
        <v>338</v>
      </c>
      <c r="AU148" s="38">
        <f t="shared" si="97"/>
        <v>1.8857730662983427</v>
      </c>
      <c r="AV148" s="36"/>
    </row>
    <row r="149" spans="1:48">
      <c r="A149" s="36">
        <v>146</v>
      </c>
      <c r="B149" s="36">
        <v>146</v>
      </c>
      <c r="C149" s="36" t="s">
        <v>81</v>
      </c>
      <c r="D149" s="36" t="s">
        <v>235</v>
      </c>
      <c r="E149" s="37" t="s">
        <v>182</v>
      </c>
      <c r="F149" s="39">
        <f t="shared" si="84"/>
        <v>1674</v>
      </c>
      <c r="G149" s="39">
        <f t="shared" si="85"/>
        <v>419</v>
      </c>
      <c r="H149" s="39">
        <f t="shared" si="86"/>
        <v>530</v>
      </c>
      <c r="I149" s="39">
        <f t="shared" si="87"/>
        <v>373</v>
      </c>
      <c r="J149" s="39">
        <f t="shared" si="88"/>
        <v>352</v>
      </c>
      <c r="K149" s="36">
        <f t="shared" si="89"/>
        <v>535573.17000000004</v>
      </c>
      <c r="L149" s="36">
        <v>1211.5999999999999</v>
      </c>
      <c r="M149" s="38">
        <f t="shared" si="80"/>
        <v>2262249.2459807121</v>
      </c>
      <c r="N149" s="36"/>
      <c r="O149" s="38"/>
      <c r="P149" s="36"/>
      <c r="Q149" s="38"/>
      <c r="R149" s="38"/>
      <c r="S149" s="38"/>
      <c r="T149" s="38"/>
      <c r="U149" s="36"/>
      <c r="V149" s="36"/>
      <c r="W149" s="38"/>
      <c r="X149" s="38"/>
      <c r="Y149" s="38"/>
      <c r="Z149" s="36"/>
      <c r="AA149" s="36"/>
      <c r="AB149" s="36"/>
      <c r="AC149" s="38"/>
      <c r="AD149" s="38"/>
      <c r="AE149" s="36"/>
      <c r="AF149" s="36"/>
      <c r="AG149" s="41"/>
      <c r="AH149" s="36"/>
      <c r="AI149" s="36"/>
      <c r="AJ149" s="38"/>
      <c r="AK149" s="38"/>
      <c r="AL149" s="36"/>
      <c r="AM149" s="36"/>
      <c r="AN149" s="36">
        <v>42857.142857142855</v>
      </c>
      <c r="AO149" s="36" t="s">
        <v>338</v>
      </c>
      <c r="AP149" s="38">
        <f t="shared" si="96"/>
        <v>4.7361208024807819</v>
      </c>
      <c r="AQ149" s="36"/>
      <c r="AR149" s="36"/>
      <c r="AS149" s="36">
        <v>21428.571428571428</v>
      </c>
      <c r="AT149" s="36" t="s">
        <v>338</v>
      </c>
      <c r="AU149" s="38">
        <f t="shared" si="97"/>
        <v>2.368060401240391</v>
      </c>
      <c r="AV149" s="36"/>
    </row>
    <row r="150" spans="1:48">
      <c r="A150" s="36">
        <v>147</v>
      </c>
      <c r="B150" s="36">
        <v>147</v>
      </c>
      <c r="C150" s="36" t="s">
        <v>88</v>
      </c>
      <c r="D150" s="36" t="s">
        <v>235</v>
      </c>
      <c r="E150" s="37" t="s">
        <v>189</v>
      </c>
      <c r="F150" s="39">
        <f t="shared" si="84"/>
        <v>2625</v>
      </c>
      <c r="G150" s="39">
        <f t="shared" si="85"/>
        <v>587</v>
      </c>
      <c r="H150" s="39">
        <f t="shared" si="86"/>
        <v>738</v>
      </c>
      <c r="I150" s="39">
        <f t="shared" si="87"/>
        <v>701</v>
      </c>
      <c r="J150" s="39">
        <f t="shared" si="88"/>
        <v>599</v>
      </c>
      <c r="K150" s="36">
        <f t="shared" si="89"/>
        <v>839929.72</v>
      </c>
      <c r="L150" s="36">
        <v>1295.4000000000001</v>
      </c>
      <c r="M150" s="38">
        <f t="shared" si="80"/>
        <v>1542271.8938913129</v>
      </c>
      <c r="N150" s="36"/>
      <c r="O150" s="38"/>
      <c r="P150" s="36"/>
      <c r="Q150" s="36"/>
      <c r="R150" s="38"/>
      <c r="S150" s="38"/>
      <c r="T150" s="38"/>
      <c r="U150" s="36"/>
      <c r="V150" s="36"/>
      <c r="W150" s="38"/>
      <c r="X150" s="38"/>
      <c r="Y150" s="38"/>
      <c r="Z150" s="36"/>
      <c r="AA150" s="36"/>
      <c r="AB150" s="36"/>
      <c r="AC150" s="38"/>
      <c r="AD150" s="38"/>
      <c r="AE150" s="36"/>
      <c r="AF150" s="36"/>
      <c r="AG150" s="41"/>
      <c r="AH150" s="36"/>
      <c r="AI150" s="36"/>
      <c r="AJ150" s="38"/>
      <c r="AK150" s="38"/>
      <c r="AL150" s="36"/>
      <c r="AM150" s="36"/>
      <c r="AN150" s="36">
        <v>10714.285714285714</v>
      </c>
      <c r="AO150" s="36" t="s">
        <v>338</v>
      </c>
      <c r="AP150" s="38">
        <f t="shared" si="96"/>
        <v>1.7367699166280683</v>
      </c>
      <c r="AQ150" s="36"/>
      <c r="AR150" s="36"/>
      <c r="AS150" s="36">
        <v>5357.1428571428569</v>
      </c>
      <c r="AT150" s="36" t="s">
        <v>338</v>
      </c>
      <c r="AU150" s="38">
        <f t="shared" si="97"/>
        <v>0.86838495831403417</v>
      </c>
      <c r="AV150" s="36"/>
    </row>
    <row r="151" spans="1:48">
      <c r="A151" s="36">
        <v>148</v>
      </c>
      <c r="B151" s="36">
        <v>148</v>
      </c>
      <c r="C151" s="36" t="s">
        <v>89</v>
      </c>
      <c r="D151" s="36" t="s">
        <v>235</v>
      </c>
      <c r="E151" s="37" t="s">
        <v>190</v>
      </c>
      <c r="F151" s="39">
        <f t="shared" si="84"/>
        <v>2484</v>
      </c>
      <c r="G151" s="39">
        <f t="shared" si="85"/>
        <v>613</v>
      </c>
      <c r="H151" s="39">
        <f t="shared" si="86"/>
        <v>680</v>
      </c>
      <c r="I151" s="39">
        <f t="shared" si="87"/>
        <v>600</v>
      </c>
      <c r="J151" s="39">
        <f t="shared" si="88"/>
        <v>591</v>
      </c>
      <c r="K151" s="36">
        <f t="shared" si="89"/>
        <v>797146.46</v>
      </c>
      <c r="L151" s="36">
        <v>1331.6</v>
      </c>
      <c r="M151" s="38">
        <f t="shared" si="80"/>
        <v>1670458.3998278056</v>
      </c>
      <c r="N151" s="36"/>
      <c r="O151" s="38"/>
      <c r="P151" s="36"/>
      <c r="Q151" s="38"/>
      <c r="R151" s="38"/>
      <c r="S151" s="38"/>
      <c r="T151" s="38"/>
      <c r="U151" s="36"/>
      <c r="V151" s="36"/>
      <c r="W151" s="38"/>
      <c r="X151" s="38"/>
      <c r="Y151" s="38"/>
      <c r="Z151" s="36"/>
      <c r="AA151" s="36"/>
      <c r="AB151" s="36"/>
      <c r="AC151" s="38"/>
      <c r="AD151" s="38"/>
      <c r="AE151" s="36"/>
      <c r="AF151" s="36"/>
      <c r="AG151" s="41"/>
      <c r="AH151" s="36"/>
      <c r="AI151" s="36"/>
      <c r="AJ151" s="38"/>
      <c r="AK151" s="38"/>
      <c r="AL151" s="36"/>
      <c r="AM151" s="36"/>
      <c r="AN151" s="36">
        <v>21428.571428571428</v>
      </c>
      <c r="AO151" s="36" t="s">
        <v>338</v>
      </c>
      <c r="AP151" s="38">
        <f t="shared" si="96"/>
        <v>3.2069896848045323</v>
      </c>
      <c r="AQ151" s="36"/>
      <c r="AR151" s="36"/>
      <c r="AS151" s="36">
        <v>10714.285714285714</v>
      </c>
      <c r="AT151" s="36" t="s">
        <v>338</v>
      </c>
      <c r="AU151" s="38">
        <f t="shared" si="97"/>
        <v>1.6034948424022661</v>
      </c>
      <c r="AV151" s="36"/>
    </row>
    <row r="152" spans="1:48">
      <c r="A152" s="36">
        <v>149</v>
      </c>
      <c r="B152" s="36">
        <v>149</v>
      </c>
      <c r="C152" s="36" t="s">
        <v>90</v>
      </c>
      <c r="D152" s="36" t="s">
        <v>235</v>
      </c>
      <c r="E152" s="37" t="s">
        <v>191</v>
      </c>
      <c r="F152" s="39">
        <f t="shared" si="84"/>
        <v>1083</v>
      </c>
      <c r="G152" s="39">
        <f t="shared" si="85"/>
        <v>257</v>
      </c>
      <c r="H152" s="39">
        <f t="shared" si="86"/>
        <v>311</v>
      </c>
      <c r="I152" s="39">
        <f t="shared" si="87"/>
        <v>286</v>
      </c>
      <c r="J152" s="39">
        <f t="shared" si="88"/>
        <v>229</v>
      </c>
      <c r="K152" s="36">
        <f t="shared" si="89"/>
        <v>346178.43000000005</v>
      </c>
      <c r="L152" s="36">
        <v>1421.8</v>
      </c>
      <c r="M152" s="38">
        <f t="shared" si="80"/>
        <v>4107130.5338117094</v>
      </c>
      <c r="N152" s="36"/>
      <c r="O152" s="38"/>
      <c r="P152" s="36"/>
      <c r="Q152" s="38"/>
      <c r="R152" s="38"/>
      <c r="S152" s="38"/>
      <c r="T152" s="38"/>
      <c r="U152" s="36"/>
      <c r="V152" s="36"/>
      <c r="W152" s="38"/>
      <c r="X152" s="38"/>
      <c r="Y152" s="38"/>
      <c r="Z152" s="36"/>
      <c r="AA152" s="36"/>
      <c r="AB152" s="36"/>
      <c r="AC152" s="38"/>
      <c r="AD152" s="38"/>
      <c r="AE152" s="36"/>
      <c r="AF152" s="36"/>
      <c r="AG152" s="41"/>
      <c r="AH152" s="36"/>
      <c r="AI152" s="36"/>
      <c r="AJ152" s="38"/>
      <c r="AK152" s="38"/>
      <c r="AL152" s="36"/>
      <c r="AM152" s="36"/>
      <c r="AN152" s="36">
        <v>42857.142857142855</v>
      </c>
      <c r="AO152" s="36" t="s">
        <v>338</v>
      </c>
      <c r="AP152" s="38">
        <f t="shared" si="96"/>
        <v>2.6087034794927968</v>
      </c>
      <c r="AQ152" s="36"/>
      <c r="AR152" s="36"/>
      <c r="AS152" s="36">
        <v>21428.571428571428</v>
      </c>
      <c r="AT152" s="36" t="s">
        <v>338</v>
      </c>
      <c r="AU152" s="38">
        <f t="shared" si="97"/>
        <v>1.3043517397463984</v>
      </c>
      <c r="AV152" s="36"/>
    </row>
    <row r="153" spans="1:48">
      <c r="A153" s="36">
        <v>150</v>
      </c>
      <c r="B153" s="36">
        <v>150</v>
      </c>
      <c r="C153" s="36" t="s">
        <v>109</v>
      </c>
      <c r="D153" s="36" t="s">
        <v>235</v>
      </c>
      <c r="E153" s="37" t="s">
        <v>210</v>
      </c>
      <c r="F153" s="39">
        <f t="shared" si="84"/>
        <v>908</v>
      </c>
      <c r="G153" s="39">
        <f t="shared" si="85"/>
        <v>248</v>
      </c>
      <c r="H153" s="39">
        <f t="shared" si="86"/>
        <v>269</v>
      </c>
      <c r="I153" s="39">
        <f t="shared" si="87"/>
        <v>200</v>
      </c>
      <c r="J153" s="39">
        <f t="shared" si="88"/>
        <v>191</v>
      </c>
      <c r="K153" s="36">
        <f t="shared" si="89"/>
        <v>290992.94000000006</v>
      </c>
      <c r="L153" s="36">
        <v>1565.6</v>
      </c>
      <c r="M153" s="38">
        <f t="shared" si="80"/>
        <v>5380199.2584424876</v>
      </c>
      <c r="N153" s="36"/>
      <c r="O153" s="38">
        <f>M153/2.5</f>
        <v>2152079.7033769949</v>
      </c>
      <c r="P153" s="36" t="s">
        <v>338</v>
      </c>
      <c r="Q153" s="36">
        <f t="shared" ref="Q153" si="98">O153*50/M153</f>
        <v>20</v>
      </c>
      <c r="R153" s="38">
        <f t="shared" ref="R153" si="99">50-Q153</f>
        <v>30</v>
      </c>
      <c r="S153" s="38"/>
      <c r="T153" s="38"/>
      <c r="U153" s="36"/>
      <c r="V153" s="36"/>
      <c r="W153" s="38"/>
      <c r="X153" s="38"/>
      <c r="Y153" s="38"/>
      <c r="Z153" s="36"/>
      <c r="AA153" s="36"/>
      <c r="AB153" s="36"/>
      <c r="AC153" s="38"/>
      <c r="AD153" s="38"/>
      <c r="AE153" s="36"/>
      <c r="AF153" s="36"/>
      <c r="AG153" s="41"/>
      <c r="AH153" s="36"/>
      <c r="AI153" s="36"/>
      <c r="AJ153" s="38"/>
      <c r="AK153" s="38"/>
      <c r="AL153" s="36"/>
      <c r="AM153" s="36"/>
      <c r="AN153" s="36">
        <v>10714.285714285714</v>
      </c>
      <c r="AO153" s="36" t="s">
        <v>249</v>
      </c>
      <c r="AP153" s="38">
        <f>AN153*250/O153</f>
        <v>1.244643227835974</v>
      </c>
      <c r="AQ153" s="36"/>
      <c r="AR153" s="36"/>
      <c r="AS153" s="36">
        <v>5357.1428571428569</v>
      </c>
      <c r="AT153" s="36" t="s">
        <v>249</v>
      </c>
      <c r="AU153" s="38">
        <f>AS153*250/O153</f>
        <v>0.62232161391798702</v>
      </c>
      <c r="AV153" s="36"/>
    </row>
    <row r="154" spans="1:48">
      <c r="A154" s="36">
        <v>151</v>
      </c>
      <c r="B154" s="36">
        <v>151</v>
      </c>
      <c r="C154" s="36" t="s">
        <v>110</v>
      </c>
      <c r="D154" s="36" t="s">
        <v>235</v>
      </c>
      <c r="E154" s="37" t="s">
        <v>211</v>
      </c>
      <c r="F154" s="39">
        <f t="shared" si="84"/>
        <v>1030</v>
      </c>
      <c r="G154" s="39">
        <f t="shared" si="85"/>
        <v>289</v>
      </c>
      <c r="H154" s="39">
        <f t="shared" si="86"/>
        <v>281</v>
      </c>
      <c r="I154" s="39">
        <f t="shared" si="87"/>
        <v>227</v>
      </c>
      <c r="J154" s="39">
        <f t="shared" si="88"/>
        <v>233</v>
      </c>
      <c r="K154" s="36">
        <f t="shared" si="89"/>
        <v>330903.27</v>
      </c>
      <c r="L154" s="36">
        <v>1098</v>
      </c>
      <c r="M154" s="38">
        <f t="shared" si="80"/>
        <v>3318190.2372859591</v>
      </c>
      <c r="N154" s="36"/>
      <c r="O154" s="38"/>
      <c r="P154" s="36"/>
      <c r="Q154" s="36"/>
      <c r="R154" s="38"/>
      <c r="S154" s="38"/>
      <c r="T154" s="38"/>
      <c r="U154" s="36"/>
      <c r="V154" s="36"/>
      <c r="W154" s="38"/>
      <c r="X154" s="38"/>
      <c r="Y154" s="38"/>
      <c r="Z154" s="36"/>
      <c r="AA154" s="36"/>
      <c r="AB154" s="36"/>
      <c r="AC154" s="38"/>
      <c r="AD154" s="38"/>
      <c r="AE154" s="36"/>
      <c r="AF154" s="36"/>
      <c r="AG154" s="41"/>
      <c r="AH154" s="36"/>
      <c r="AI154" s="36"/>
      <c r="AJ154" s="38"/>
      <c r="AK154" s="38"/>
      <c r="AL154" s="36"/>
      <c r="AM154" s="36"/>
      <c r="AN154" s="36">
        <v>21428.571428571428</v>
      </c>
      <c r="AO154" s="36" t="s">
        <v>338</v>
      </c>
      <c r="AP154" s="38">
        <f t="shared" ref="AP154:AP167" si="100">AN154*250/M154</f>
        <v>1.6144773126463703</v>
      </c>
      <c r="AQ154" s="36"/>
      <c r="AR154" s="36"/>
      <c r="AS154" s="36">
        <v>10714.285714285714</v>
      </c>
      <c r="AT154" s="36" t="s">
        <v>338</v>
      </c>
      <c r="AU154" s="38">
        <f>AS154*250/M154</f>
        <v>0.80723865632318514</v>
      </c>
      <c r="AV154" s="36"/>
    </row>
    <row r="155" spans="1:48">
      <c r="A155" s="36">
        <v>152</v>
      </c>
      <c r="B155" s="36">
        <v>152</v>
      </c>
      <c r="C155" s="36" t="s">
        <v>111</v>
      </c>
      <c r="D155" s="36" t="s">
        <v>235</v>
      </c>
      <c r="E155" s="37" t="s">
        <v>212</v>
      </c>
      <c r="F155" s="39">
        <f t="shared" si="84"/>
        <v>822</v>
      </c>
      <c r="G155" s="39">
        <f t="shared" si="85"/>
        <v>227</v>
      </c>
      <c r="H155" s="39">
        <f t="shared" si="86"/>
        <v>255</v>
      </c>
      <c r="I155" s="39">
        <f t="shared" si="87"/>
        <v>171</v>
      </c>
      <c r="J155" s="39">
        <f t="shared" si="88"/>
        <v>169</v>
      </c>
      <c r="K155" s="36">
        <f t="shared" si="89"/>
        <v>263348.31000000006</v>
      </c>
      <c r="L155" s="36">
        <v>1298.8</v>
      </c>
      <c r="M155" s="38">
        <f t="shared" si="80"/>
        <v>4931871.4063515337</v>
      </c>
      <c r="N155" s="36"/>
      <c r="O155" s="38"/>
      <c r="P155" s="36"/>
      <c r="Q155" s="38"/>
      <c r="R155" s="38"/>
      <c r="S155" s="38"/>
      <c r="T155" s="38"/>
      <c r="U155" s="36"/>
      <c r="V155" s="36"/>
      <c r="W155" s="38"/>
      <c r="X155" s="38"/>
      <c r="Y155" s="38"/>
      <c r="Z155" s="36"/>
      <c r="AA155" s="36"/>
      <c r="AB155" s="36"/>
      <c r="AC155" s="38"/>
      <c r="AD155" s="38"/>
      <c r="AE155" s="36"/>
      <c r="AF155" s="36"/>
      <c r="AG155" s="41"/>
      <c r="AH155" s="36"/>
      <c r="AI155" s="36"/>
      <c r="AJ155" s="38"/>
      <c r="AK155" s="38"/>
      <c r="AL155" s="36"/>
      <c r="AM155" s="36"/>
      <c r="AN155" s="36">
        <v>42857.142857142855</v>
      </c>
      <c r="AO155" s="36" t="s">
        <v>338</v>
      </c>
      <c r="AP155" s="38">
        <f t="shared" si="100"/>
        <v>2.1724584506577505</v>
      </c>
      <c r="AQ155" s="36"/>
      <c r="AR155" s="36"/>
      <c r="AS155" s="36">
        <v>21428.571428571428</v>
      </c>
      <c r="AT155" s="36" t="s">
        <v>338</v>
      </c>
      <c r="AU155" s="38">
        <f>AS155*250/M155</f>
        <v>1.0862292253288752</v>
      </c>
      <c r="AV155" s="36"/>
    </row>
    <row r="156" spans="1:48">
      <c r="A156" s="36">
        <v>153</v>
      </c>
      <c r="B156" s="36">
        <v>153</v>
      </c>
      <c r="C156" s="36" t="s">
        <v>61</v>
      </c>
      <c r="D156" s="36" t="s">
        <v>236</v>
      </c>
      <c r="E156" s="37" t="s">
        <v>162</v>
      </c>
      <c r="F156" s="39">
        <f t="shared" si="84"/>
        <v>829</v>
      </c>
      <c r="G156" s="39">
        <f t="shared" si="85"/>
        <v>213</v>
      </c>
      <c r="H156" s="39">
        <f t="shared" si="86"/>
        <v>208</v>
      </c>
      <c r="I156" s="39">
        <f t="shared" si="87"/>
        <v>194</v>
      </c>
      <c r="J156" s="39">
        <f t="shared" si="88"/>
        <v>214</v>
      </c>
      <c r="K156" s="36">
        <f t="shared" si="89"/>
        <v>266902.97000000003</v>
      </c>
      <c r="L156" s="36">
        <v>954.6</v>
      </c>
      <c r="M156" s="38">
        <f t="shared" si="80"/>
        <v>3576580.6577573861</v>
      </c>
      <c r="N156" s="36"/>
      <c r="O156" s="38">
        <f>M156/2</f>
        <v>1788290.328878693</v>
      </c>
      <c r="P156" s="36" t="s">
        <v>338</v>
      </c>
      <c r="Q156" s="36">
        <f t="shared" ref="Q156" si="101">O156*50/M156</f>
        <v>25</v>
      </c>
      <c r="R156" s="38">
        <f t="shared" ref="R156" si="102">50-Q156</f>
        <v>25</v>
      </c>
      <c r="S156" s="38"/>
      <c r="T156" s="38"/>
      <c r="U156" s="36"/>
      <c r="V156" s="36"/>
      <c r="W156" s="38"/>
      <c r="X156" s="38"/>
      <c r="Y156" s="38"/>
      <c r="Z156" s="36"/>
      <c r="AA156" s="36"/>
      <c r="AB156" s="36"/>
      <c r="AC156" s="38"/>
      <c r="AD156" s="38"/>
      <c r="AE156" s="36"/>
      <c r="AF156" s="36"/>
      <c r="AG156" s="41"/>
      <c r="AH156" s="36"/>
      <c r="AI156" s="36"/>
      <c r="AJ156" s="38"/>
      <c r="AK156" s="38"/>
      <c r="AL156" s="36"/>
      <c r="AM156" s="36"/>
      <c r="AN156" s="36">
        <v>10000</v>
      </c>
      <c r="AO156" s="36" t="s">
        <v>338</v>
      </c>
      <c r="AP156" s="38">
        <f t="shared" si="100"/>
        <v>0.698991645715483</v>
      </c>
      <c r="AQ156" s="36"/>
      <c r="AR156" s="36"/>
      <c r="AS156" s="36">
        <v>5000</v>
      </c>
      <c r="AT156" s="36" t="s">
        <v>249</v>
      </c>
      <c r="AU156" s="38">
        <f>AS156*250/O156</f>
        <v>0.698991645715483</v>
      </c>
      <c r="AV156" s="36"/>
    </row>
    <row r="157" spans="1:48">
      <c r="A157" s="36">
        <v>154</v>
      </c>
      <c r="B157" s="36">
        <v>154</v>
      </c>
      <c r="C157" s="36" t="s">
        <v>62</v>
      </c>
      <c r="D157" s="36" t="s">
        <v>236</v>
      </c>
      <c r="E157" s="37" t="s">
        <v>163</v>
      </c>
      <c r="F157" s="39">
        <f t="shared" si="84"/>
        <v>760</v>
      </c>
      <c r="G157" s="39">
        <f t="shared" si="85"/>
        <v>179</v>
      </c>
      <c r="H157" s="39">
        <f t="shared" si="86"/>
        <v>206</v>
      </c>
      <c r="I157" s="39">
        <f t="shared" si="87"/>
        <v>184</v>
      </c>
      <c r="J157" s="39">
        <f t="shared" si="88"/>
        <v>191</v>
      </c>
      <c r="K157" s="36">
        <f t="shared" si="89"/>
        <v>244105.86000000002</v>
      </c>
      <c r="L157" s="36">
        <v>1127</v>
      </c>
      <c r="M157" s="38">
        <f t="shared" si="80"/>
        <v>4616849.4275393467</v>
      </c>
      <c r="N157" s="36"/>
      <c r="O157" s="38"/>
      <c r="P157" s="36"/>
      <c r="Q157" s="36"/>
      <c r="R157" s="38"/>
      <c r="S157" s="38"/>
      <c r="T157" s="38"/>
      <c r="U157" s="36"/>
      <c r="V157" s="36"/>
      <c r="W157" s="38"/>
      <c r="X157" s="38"/>
      <c r="Y157" s="38"/>
      <c r="Z157" s="36"/>
      <c r="AA157" s="36"/>
      <c r="AB157" s="36"/>
      <c r="AC157" s="38"/>
      <c r="AD157" s="38"/>
      <c r="AE157" s="36"/>
      <c r="AF157" s="36"/>
      <c r="AG157" s="41"/>
      <c r="AH157" s="36"/>
      <c r="AI157" s="36"/>
      <c r="AJ157" s="38"/>
      <c r="AK157" s="38"/>
      <c r="AL157" s="36"/>
      <c r="AM157" s="36"/>
      <c r="AN157" s="36">
        <v>20000</v>
      </c>
      <c r="AO157" s="36" t="s">
        <v>338</v>
      </c>
      <c r="AP157" s="38">
        <f t="shared" si="100"/>
        <v>1.0829896184560781</v>
      </c>
      <c r="AQ157" s="36"/>
      <c r="AR157" s="36"/>
      <c r="AS157" s="36">
        <v>10000</v>
      </c>
      <c r="AT157" s="36" t="s">
        <v>338</v>
      </c>
      <c r="AU157" s="38">
        <f>AS157*250/M157</f>
        <v>0.54149480922803905</v>
      </c>
      <c r="AV157" s="36"/>
    </row>
    <row r="158" spans="1:48">
      <c r="A158" s="36">
        <v>155</v>
      </c>
      <c r="B158" s="36">
        <v>155</v>
      </c>
      <c r="C158" s="36" t="s">
        <v>63</v>
      </c>
      <c r="D158" s="36" t="s">
        <v>236</v>
      </c>
      <c r="E158" s="37" t="s">
        <v>164</v>
      </c>
      <c r="F158" s="39">
        <f t="shared" si="84"/>
        <v>872</v>
      </c>
      <c r="G158" s="39">
        <f t="shared" si="85"/>
        <v>241</v>
      </c>
      <c r="H158" s="39">
        <f t="shared" si="86"/>
        <v>213</v>
      </c>
      <c r="I158" s="39">
        <f t="shared" si="87"/>
        <v>202</v>
      </c>
      <c r="J158" s="39">
        <f t="shared" si="88"/>
        <v>216</v>
      </c>
      <c r="K158" s="36">
        <f t="shared" si="89"/>
        <v>280783.56000000006</v>
      </c>
      <c r="L158" s="36">
        <v>1501</v>
      </c>
      <c r="M158" s="38">
        <f t="shared" si="80"/>
        <v>5345754.5733802924</v>
      </c>
      <c r="N158" s="36"/>
      <c r="O158" s="38"/>
      <c r="P158" s="36"/>
      <c r="Q158" s="36"/>
      <c r="R158" s="38"/>
      <c r="S158" s="38"/>
      <c r="T158" s="38"/>
      <c r="U158" s="36"/>
      <c r="V158" s="36"/>
      <c r="W158" s="38"/>
      <c r="X158" s="38"/>
      <c r="Y158" s="38"/>
      <c r="Z158" s="36"/>
      <c r="AA158" s="36"/>
      <c r="AB158" s="36"/>
      <c r="AC158" s="38"/>
      <c r="AD158" s="38"/>
      <c r="AE158" s="36"/>
      <c r="AF158" s="36"/>
      <c r="AG158" s="41"/>
      <c r="AH158" s="36"/>
      <c r="AI158" s="36"/>
      <c r="AJ158" s="38"/>
      <c r="AK158" s="38"/>
      <c r="AL158" s="36"/>
      <c r="AM158" s="36"/>
      <c r="AN158" s="36">
        <v>40000</v>
      </c>
      <c r="AO158" s="36" t="s">
        <v>338</v>
      </c>
      <c r="AP158" s="38">
        <f t="shared" si="100"/>
        <v>1.8706433044636912</v>
      </c>
      <c r="AQ158" s="36"/>
      <c r="AR158" s="36"/>
      <c r="AS158" s="36">
        <v>20000</v>
      </c>
      <c r="AT158" s="36" t="s">
        <v>338</v>
      </c>
      <c r="AU158" s="38">
        <f>AS158*250/M158</f>
        <v>0.9353216522318456</v>
      </c>
      <c r="AV158" s="36"/>
    </row>
    <row r="159" spans="1:48">
      <c r="A159" s="36">
        <v>156</v>
      </c>
      <c r="B159" s="36">
        <v>156</v>
      </c>
      <c r="C159" s="36" t="s">
        <v>64</v>
      </c>
      <c r="D159" s="36" t="s">
        <v>236</v>
      </c>
      <c r="E159" s="37" t="s">
        <v>165</v>
      </c>
      <c r="F159" s="39">
        <f t="shared" si="84"/>
        <v>573</v>
      </c>
      <c r="G159" s="39">
        <f t="shared" si="85"/>
        <v>163</v>
      </c>
      <c r="H159" s="39">
        <f t="shared" si="86"/>
        <v>140</v>
      </c>
      <c r="I159" s="39">
        <f t="shared" si="87"/>
        <v>130</v>
      </c>
      <c r="J159" s="39">
        <f t="shared" si="88"/>
        <v>140</v>
      </c>
      <c r="K159" s="36">
        <f t="shared" si="89"/>
        <v>184545.85</v>
      </c>
      <c r="L159" s="36">
        <v>1101</v>
      </c>
      <c r="M159" s="38">
        <f t="shared" si="80"/>
        <v>5965997.0679373164</v>
      </c>
      <c r="N159" s="36"/>
      <c r="O159" s="38"/>
      <c r="P159" s="36"/>
      <c r="Q159" s="36"/>
      <c r="R159" s="38"/>
      <c r="S159" s="38"/>
      <c r="T159" s="38"/>
      <c r="U159" s="36"/>
      <c r="V159" s="36"/>
      <c r="W159" s="38"/>
      <c r="X159" s="38"/>
      <c r="Y159" s="38"/>
      <c r="Z159" s="36"/>
      <c r="AA159" s="36"/>
      <c r="AB159" s="36"/>
      <c r="AC159" s="38"/>
      <c r="AD159" s="38"/>
      <c r="AE159" s="36"/>
      <c r="AF159" s="36"/>
      <c r="AG159" s="41"/>
      <c r="AH159" s="36"/>
      <c r="AI159" s="36"/>
      <c r="AJ159" s="38"/>
      <c r="AK159" s="38"/>
      <c r="AL159" s="36"/>
      <c r="AM159" s="36"/>
      <c r="AN159" s="36">
        <v>80000</v>
      </c>
      <c r="AO159" s="36" t="s">
        <v>338</v>
      </c>
      <c r="AP159" s="38">
        <f t="shared" si="100"/>
        <v>3.3523315168029071</v>
      </c>
      <c r="AQ159" s="36"/>
      <c r="AR159" s="36"/>
      <c r="AS159" s="36">
        <v>40000</v>
      </c>
      <c r="AT159" s="36" t="s">
        <v>338</v>
      </c>
      <c r="AU159" s="38">
        <f>AS159*250/M159</f>
        <v>1.6761657584014535</v>
      </c>
      <c r="AV159" s="36"/>
    </row>
    <row r="160" spans="1:48">
      <c r="A160" s="36">
        <v>157</v>
      </c>
      <c r="B160" s="36">
        <v>157</v>
      </c>
      <c r="C160" s="36" t="s">
        <v>70</v>
      </c>
      <c r="D160" s="36" t="s">
        <v>236</v>
      </c>
      <c r="E160" s="37" t="s">
        <v>171</v>
      </c>
      <c r="F160" s="39">
        <f t="shared" si="84"/>
        <v>1379</v>
      </c>
      <c r="G160" s="39">
        <f t="shared" si="85"/>
        <v>424</v>
      </c>
      <c r="H160" s="39">
        <f t="shared" si="86"/>
        <v>396</v>
      </c>
      <c r="I160" s="39">
        <f t="shared" si="87"/>
        <v>279</v>
      </c>
      <c r="J160" s="39">
        <f t="shared" si="88"/>
        <v>280</v>
      </c>
      <c r="K160" s="36">
        <f t="shared" si="89"/>
        <v>442650.39999999997</v>
      </c>
      <c r="L160" s="36">
        <v>1226.2</v>
      </c>
      <c r="M160" s="38">
        <f t="shared" si="80"/>
        <v>2770131.9144860143</v>
      </c>
      <c r="N160" s="36"/>
      <c r="O160" s="38">
        <f>M160/2.5</f>
        <v>1108052.7657944057</v>
      </c>
      <c r="P160" s="36" t="s">
        <v>338</v>
      </c>
      <c r="Q160" s="36">
        <f>O160*50/M160</f>
        <v>20</v>
      </c>
      <c r="R160" s="38">
        <f>50-Q160</f>
        <v>30</v>
      </c>
      <c r="S160" s="38"/>
      <c r="T160" s="38"/>
      <c r="U160" s="36"/>
      <c r="V160" s="36"/>
      <c r="W160" s="38"/>
      <c r="X160" s="38"/>
      <c r="Y160" s="38"/>
      <c r="Z160" s="36"/>
      <c r="AA160" s="36"/>
      <c r="AB160" s="36"/>
      <c r="AC160" s="38"/>
      <c r="AD160" s="38"/>
      <c r="AE160" s="36"/>
      <c r="AF160" s="36"/>
      <c r="AG160" s="41"/>
      <c r="AH160" s="36"/>
      <c r="AI160" s="36"/>
      <c r="AJ160" s="38"/>
      <c r="AK160" s="38"/>
      <c r="AL160" s="36"/>
      <c r="AM160" s="36"/>
      <c r="AN160" s="36">
        <v>10000</v>
      </c>
      <c r="AO160" s="36" t="s">
        <v>338</v>
      </c>
      <c r="AP160" s="38">
        <f t="shared" si="100"/>
        <v>0.9024840972108954</v>
      </c>
      <c r="AQ160" s="36"/>
      <c r="AR160" s="36"/>
      <c r="AS160" s="36">
        <v>5000</v>
      </c>
      <c r="AT160" s="36" t="s">
        <v>249</v>
      </c>
      <c r="AU160" s="38">
        <f>AS160*250/O160</f>
        <v>1.1281051215136193</v>
      </c>
      <c r="AV160" s="36"/>
    </row>
    <row r="161" spans="1:48">
      <c r="A161" s="36">
        <v>158</v>
      </c>
      <c r="B161" s="36">
        <v>158</v>
      </c>
      <c r="C161" s="36" t="s">
        <v>71</v>
      </c>
      <c r="D161" s="36" t="s">
        <v>236</v>
      </c>
      <c r="E161" s="37" t="s">
        <v>172</v>
      </c>
      <c r="F161" s="39">
        <f t="shared" si="84"/>
        <v>1862</v>
      </c>
      <c r="G161" s="39">
        <f t="shared" si="85"/>
        <v>569</v>
      </c>
      <c r="H161" s="39">
        <f t="shared" si="86"/>
        <v>530</v>
      </c>
      <c r="I161" s="39">
        <f t="shared" si="87"/>
        <v>424</v>
      </c>
      <c r="J161" s="39">
        <f t="shared" si="88"/>
        <v>339</v>
      </c>
      <c r="K161" s="36">
        <f t="shared" si="89"/>
        <v>596031.12</v>
      </c>
      <c r="L161" s="36">
        <v>1143.8</v>
      </c>
      <c r="M161" s="38">
        <f t="shared" si="80"/>
        <v>1919027.3152180372</v>
      </c>
      <c r="N161" s="36"/>
      <c r="O161" s="38"/>
      <c r="P161" s="36"/>
      <c r="Q161" s="38"/>
      <c r="R161" s="38"/>
      <c r="S161" s="38"/>
      <c r="T161" s="38"/>
      <c r="U161" s="36"/>
      <c r="V161" s="36"/>
      <c r="W161" s="38"/>
      <c r="X161" s="38"/>
      <c r="Y161" s="38"/>
      <c r="Z161" s="36"/>
      <c r="AA161" s="36"/>
      <c r="AB161" s="36"/>
      <c r="AC161" s="38"/>
      <c r="AD161" s="38"/>
      <c r="AE161" s="36"/>
      <c r="AF161" s="36"/>
      <c r="AG161" s="41"/>
      <c r="AH161" s="36"/>
      <c r="AI161" s="36"/>
      <c r="AJ161" s="38"/>
      <c r="AK161" s="38"/>
      <c r="AL161" s="36"/>
      <c r="AM161" s="36"/>
      <c r="AN161" s="36">
        <v>20000</v>
      </c>
      <c r="AO161" s="36" t="s">
        <v>338</v>
      </c>
      <c r="AP161" s="38">
        <f t="shared" si="100"/>
        <v>2.6054866235355836</v>
      </c>
      <c r="AQ161" s="36"/>
      <c r="AR161" s="36"/>
      <c r="AS161" s="36">
        <v>10000</v>
      </c>
      <c r="AT161" s="36" t="s">
        <v>338</v>
      </c>
      <c r="AU161" s="38">
        <f t="shared" ref="AU161:AU167" si="103">AS161*250/M161</f>
        <v>1.3027433117677918</v>
      </c>
      <c r="AV161" s="36"/>
    </row>
    <row r="162" spans="1:48">
      <c r="A162" s="36">
        <v>159</v>
      </c>
      <c r="B162" s="36">
        <v>159</v>
      </c>
      <c r="C162" s="36" t="s">
        <v>72</v>
      </c>
      <c r="D162" s="36" t="s">
        <v>236</v>
      </c>
      <c r="E162" s="37" t="s">
        <v>173</v>
      </c>
      <c r="F162" s="39">
        <f t="shared" si="84"/>
        <v>1963</v>
      </c>
      <c r="G162" s="39">
        <f t="shared" si="85"/>
        <v>616</v>
      </c>
      <c r="H162" s="39">
        <f t="shared" si="86"/>
        <v>567</v>
      </c>
      <c r="I162" s="39">
        <f t="shared" si="87"/>
        <v>368</v>
      </c>
      <c r="J162" s="39">
        <f t="shared" si="88"/>
        <v>412</v>
      </c>
      <c r="K162" s="36">
        <f t="shared" si="89"/>
        <v>630942.53</v>
      </c>
      <c r="L162" s="36">
        <v>1156.4000000000001</v>
      </c>
      <c r="M162" s="38">
        <f t="shared" si="80"/>
        <v>1832813.5210666494</v>
      </c>
      <c r="N162" s="36"/>
      <c r="O162" s="38"/>
      <c r="P162" s="36"/>
      <c r="Q162" s="38"/>
      <c r="R162" s="38"/>
      <c r="S162" s="38"/>
      <c r="T162" s="38"/>
      <c r="U162" s="36"/>
      <c r="V162" s="36"/>
      <c r="W162" s="38"/>
      <c r="X162" s="38"/>
      <c r="Y162" s="38"/>
      <c r="Z162" s="36"/>
      <c r="AA162" s="36"/>
      <c r="AB162" s="36"/>
      <c r="AC162" s="38"/>
      <c r="AD162" s="38"/>
      <c r="AE162" s="36"/>
      <c r="AF162" s="36"/>
      <c r="AG162" s="41"/>
      <c r="AH162" s="36"/>
      <c r="AI162" s="36"/>
      <c r="AJ162" s="38"/>
      <c r="AK162" s="38"/>
      <c r="AL162" s="36"/>
      <c r="AM162" s="36"/>
      <c r="AN162" s="36">
        <v>40000</v>
      </c>
      <c r="AO162" s="36" t="s">
        <v>338</v>
      </c>
      <c r="AP162" s="38">
        <f t="shared" si="100"/>
        <v>5.4560924420615704</v>
      </c>
      <c r="AQ162" s="36"/>
      <c r="AR162" s="36"/>
      <c r="AS162" s="36">
        <v>20000</v>
      </c>
      <c r="AT162" s="36" t="s">
        <v>338</v>
      </c>
      <c r="AU162" s="38">
        <f t="shared" si="103"/>
        <v>2.7280462210307852</v>
      </c>
      <c r="AV162" s="36"/>
    </row>
    <row r="163" spans="1:48">
      <c r="A163" s="36">
        <v>160</v>
      </c>
      <c r="B163" s="36">
        <v>160</v>
      </c>
      <c r="C163" s="36" t="s">
        <v>73</v>
      </c>
      <c r="D163" s="36" t="s">
        <v>236</v>
      </c>
      <c r="E163" s="37" t="s">
        <v>174</v>
      </c>
      <c r="F163" s="39">
        <f t="shared" si="84"/>
        <v>1717</v>
      </c>
      <c r="G163" s="39">
        <f t="shared" si="85"/>
        <v>541</v>
      </c>
      <c r="H163" s="39">
        <f t="shared" si="86"/>
        <v>487</v>
      </c>
      <c r="I163" s="39">
        <f t="shared" si="87"/>
        <v>362</v>
      </c>
      <c r="J163" s="39">
        <f t="shared" si="88"/>
        <v>327</v>
      </c>
      <c r="K163" s="36">
        <f t="shared" si="89"/>
        <v>550584.25</v>
      </c>
      <c r="L163" s="36">
        <v>1457</v>
      </c>
      <c r="M163" s="38">
        <f t="shared" si="80"/>
        <v>2646279.838190068</v>
      </c>
      <c r="N163" s="36"/>
      <c r="O163" s="38"/>
      <c r="P163" s="36"/>
      <c r="Q163" s="38"/>
      <c r="R163" s="38"/>
      <c r="S163" s="38"/>
      <c r="T163" s="38"/>
      <c r="U163" s="36"/>
      <c r="V163" s="36"/>
      <c r="W163" s="38"/>
      <c r="X163" s="38"/>
      <c r="Y163" s="38"/>
      <c r="Z163" s="36"/>
      <c r="AA163" s="36"/>
      <c r="AB163" s="36"/>
      <c r="AC163" s="38"/>
      <c r="AD163" s="38"/>
      <c r="AE163" s="36"/>
      <c r="AF163" s="36"/>
      <c r="AG163" s="41"/>
      <c r="AH163" s="36"/>
      <c r="AI163" s="36"/>
      <c r="AJ163" s="38"/>
      <c r="AK163" s="38"/>
      <c r="AL163" s="36"/>
      <c r="AM163" s="36"/>
      <c r="AN163" s="36">
        <v>80000</v>
      </c>
      <c r="AO163" s="36" t="s">
        <v>338</v>
      </c>
      <c r="AP163" s="38">
        <f t="shared" si="100"/>
        <v>7.5577796842827727</v>
      </c>
      <c r="AQ163" s="36"/>
      <c r="AR163" s="36"/>
      <c r="AS163" s="36">
        <v>40000</v>
      </c>
      <c r="AT163" s="36" t="s">
        <v>338</v>
      </c>
      <c r="AU163" s="38">
        <f t="shared" si="103"/>
        <v>3.7788898421413863</v>
      </c>
      <c r="AV163" s="36"/>
    </row>
    <row r="164" spans="1:48">
      <c r="A164" s="36">
        <v>161</v>
      </c>
      <c r="B164" s="36">
        <v>161</v>
      </c>
      <c r="C164" s="36" t="s">
        <v>103</v>
      </c>
      <c r="D164" s="36" t="s">
        <v>236</v>
      </c>
      <c r="E164" s="37" t="s">
        <v>204</v>
      </c>
      <c r="F164" s="39">
        <f t="shared" si="84"/>
        <v>1639</v>
      </c>
      <c r="G164" s="39">
        <f t="shared" si="85"/>
        <v>411</v>
      </c>
      <c r="H164" s="39">
        <f t="shared" si="86"/>
        <v>616</v>
      </c>
      <c r="I164" s="39">
        <f t="shared" si="87"/>
        <v>363</v>
      </c>
      <c r="J164" s="39">
        <f t="shared" si="88"/>
        <v>249</v>
      </c>
      <c r="K164" s="36">
        <f t="shared" si="89"/>
        <v>520661.68000000005</v>
      </c>
      <c r="L164" s="36">
        <v>1102.8</v>
      </c>
      <c r="M164" s="38">
        <f t="shared" si="80"/>
        <v>2118074.0629884647</v>
      </c>
      <c r="N164" s="36"/>
      <c r="O164" s="38"/>
      <c r="P164" s="36"/>
      <c r="Q164" s="36"/>
      <c r="R164" s="38"/>
      <c r="S164" s="38"/>
      <c r="T164" s="38"/>
      <c r="U164" s="36"/>
      <c r="V164" s="36"/>
      <c r="W164" s="38"/>
      <c r="X164" s="38"/>
      <c r="Y164" s="38"/>
      <c r="Z164" s="36"/>
      <c r="AA164" s="36"/>
      <c r="AB164" s="36"/>
      <c r="AC164" s="38"/>
      <c r="AD164" s="38"/>
      <c r="AE164" s="36"/>
      <c r="AF164" s="36"/>
      <c r="AG164" s="41"/>
      <c r="AH164" s="36"/>
      <c r="AI164" s="36"/>
      <c r="AJ164" s="38"/>
      <c r="AK164" s="38"/>
      <c r="AL164" s="36"/>
      <c r="AM164" s="36"/>
      <c r="AN164" s="36">
        <v>10000</v>
      </c>
      <c r="AO164" s="36" t="s">
        <v>338</v>
      </c>
      <c r="AP164" s="38">
        <f t="shared" si="100"/>
        <v>1.180317555313747</v>
      </c>
      <c r="AQ164" s="36"/>
      <c r="AR164" s="36"/>
      <c r="AS164" s="36">
        <v>5000</v>
      </c>
      <c r="AT164" s="36" t="s">
        <v>338</v>
      </c>
      <c r="AU164" s="38">
        <f t="shared" si="103"/>
        <v>0.59015877765687352</v>
      </c>
      <c r="AV164" s="36"/>
    </row>
    <row r="165" spans="1:48">
      <c r="A165" s="36">
        <v>162</v>
      </c>
      <c r="B165" s="36">
        <v>162</v>
      </c>
      <c r="C165" s="36" t="s">
        <v>104</v>
      </c>
      <c r="D165" s="36" t="s">
        <v>236</v>
      </c>
      <c r="E165" s="37" t="s">
        <v>205</v>
      </c>
      <c r="F165" s="39">
        <f t="shared" si="84"/>
        <v>1792</v>
      </c>
      <c r="G165" s="39">
        <f t="shared" si="85"/>
        <v>450</v>
      </c>
      <c r="H165" s="39">
        <f t="shared" si="86"/>
        <v>659</v>
      </c>
      <c r="I165" s="39">
        <f t="shared" si="87"/>
        <v>401</v>
      </c>
      <c r="J165" s="39">
        <f t="shared" si="88"/>
        <v>282</v>
      </c>
      <c r="K165" s="36">
        <f t="shared" si="89"/>
        <v>569654.95000000007</v>
      </c>
      <c r="L165" s="36">
        <v>1313</v>
      </c>
      <c r="M165" s="38">
        <f t="shared" si="80"/>
        <v>2304904.0476168948</v>
      </c>
      <c r="N165" s="36"/>
      <c r="O165" s="38"/>
      <c r="P165" s="36"/>
      <c r="Q165" s="38"/>
      <c r="R165" s="38"/>
      <c r="S165" s="38"/>
      <c r="T165" s="38"/>
      <c r="U165" s="36"/>
      <c r="V165" s="36"/>
      <c r="W165" s="38"/>
      <c r="X165" s="38"/>
      <c r="Y165" s="38"/>
      <c r="Z165" s="36"/>
      <c r="AA165" s="36"/>
      <c r="AB165" s="36"/>
      <c r="AC165" s="38"/>
      <c r="AD165" s="38"/>
      <c r="AE165" s="36"/>
      <c r="AF165" s="36"/>
      <c r="AG165" s="41"/>
      <c r="AH165" s="36"/>
      <c r="AI165" s="36"/>
      <c r="AJ165" s="38"/>
      <c r="AK165" s="38"/>
      <c r="AL165" s="36"/>
      <c r="AM165" s="36"/>
      <c r="AN165" s="36">
        <v>20000</v>
      </c>
      <c r="AO165" s="36" t="s">
        <v>338</v>
      </c>
      <c r="AP165" s="38">
        <f t="shared" si="100"/>
        <v>2.1692876999238386</v>
      </c>
      <c r="AQ165" s="36"/>
      <c r="AR165" s="36"/>
      <c r="AS165" s="36">
        <v>10000</v>
      </c>
      <c r="AT165" s="36" t="s">
        <v>338</v>
      </c>
      <c r="AU165" s="38">
        <f t="shared" si="103"/>
        <v>1.0846438499619193</v>
      </c>
      <c r="AV165" s="36"/>
    </row>
    <row r="166" spans="1:48">
      <c r="A166" s="36">
        <v>163</v>
      </c>
      <c r="B166" s="36">
        <v>163</v>
      </c>
      <c r="C166" s="36" t="s">
        <v>105</v>
      </c>
      <c r="D166" s="36" t="s">
        <v>236</v>
      </c>
      <c r="E166" s="37" t="s">
        <v>206</v>
      </c>
      <c r="F166" s="39">
        <f t="shared" si="84"/>
        <v>1862</v>
      </c>
      <c r="G166" s="39">
        <f t="shared" si="85"/>
        <v>483</v>
      </c>
      <c r="H166" s="39">
        <f t="shared" si="86"/>
        <v>689</v>
      </c>
      <c r="I166" s="39">
        <f t="shared" si="87"/>
        <v>386</v>
      </c>
      <c r="J166" s="39">
        <f t="shared" si="88"/>
        <v>304</v>
      </c>
      <c r="K166" s="36">
        <f t="shared" si="89"/>
        <v>592720.9</v>
      </c>
      <c r="L166" s="36">
        <v>1169.8</v>
      </c>
      <c r="M166" s="38">
        <f t="shared" si="80"/>
        <v>1973610.1763916202</v>
      </c>
      <c r="N166" s="36"/>
      <c r="O166" s="38"/>
      <c r="P166" s="36"/>
      <c r="Q166" s="38"/>
      <c r="R166" s="38"/>
      <c r="S166" s="38"/>
      <c r="T166" s="38"/>
      <c r="U166" s="36"/>
      <c r="V166" s="36"/>
      <c r="W166" s="38"/>
      <c r="X166" s="38"/>
      <c r="Y166" s="38"/>
      <c r="Z166" s="36"/>
      <c r="AA166" s="36"/>
      <c r="AB166" s="36"/>
      <c r="AC166" s="38"/>
      <c r="AD166" s="38"/>
      <c r="AE166" s="36"/>
      <c r="AF166" s="36"/>
      <c r="AG166" s="41"/>
      <c r="AH166" s="36"/>
      <c r="AI166" s="36"/>
      <c r="AJ166" s="38"/>
      <c r="AK166" s="38"/>
      <c r="AL166" s="36"/>
      <c r="AM166" s="36"/>
      <c r="AN166" s="36">
        <v>40000</v>
      </c>
      <c r="AO166" s="36" t="s">
        <v>338</v>
      </c>
      <c r="AP166" s="38">
        <f t="shared" si="100"/>
        <v>5.0668567276457521</v>
      </c>
      <c r="AQ166" s="36"/>
      <c r="AR166" s="36"/>
      <c r="AS166" s="36">
        <v>20000</v>
      </c>
      <c r="AT166" s="36" t="s">
        <v>338</v>
      </c>
      <c r="AU166" s="38">
        <f t="shared" si="103"/>
        <v>2.5334283638228761</v>
      </c>
      <c r="AV166" s="36"/>
    </row>
    <row r="167" spans="1:48">
      <c r="A167" s="36">
        <v>164</v>
      </c>
      <c r="B167" s="36">
        <v>164</v>
      </c>
      <c r="C167" s="36" t="s">
        <v>106</v>
      </c>
      <c r="D167" s="36" t="s">
        <v>236</v>
      </c>
      <c r="E167" s="37" t="s">
        <v>207</v>
      </c>
      <c r="F167" s="39">
        <f t="shared" si="84"/>
        <v>1442</v>
      </c>
      <c r="G167" s="39">
        <f t="shared" si="85"/>
        <v>370</v>
      </c>
      <c r="H167" s="39">
        <f t="shared" si="86"/>
        <v>551</v>
      </c>
      <c r="I167" s="39">
        <f t="shared" si="87"/>
        <v>304</v>
      </c>
      <c r="J167" s="39">
        <f t="shared" si="88"/>
        <v>217</v>
      </c>
      <c r="K167" s="36">
        <f t="shared" si="89"/>
        <v>458210.68000000005</v>
      </c>
      <c r="L167" s="36">
        <v>1479.6</v>
      </c>
      <c r="M167" s="38">
        <f t="shared" si="80"/>
        <v>3229082.3077279637</v>
      </c>
      <c r="N167" s="36"/>
      <c r="O167" s="38"/>
      <c r="P167" s="36"/>
      <c r="Q167" s="38"/>
      <c r="R167" s="38"/>
      <c r="S167" s="38"/>
      <c r="T167" s="38"/>
      <c r="U167" s="36"/>
      <c r="V167" s="36"/>
      <c r="W167" s="38"/>
      <c r="X167" s="38"/>
      <c r="Y167" s="38"/>
      <c r="Z167" s="36"/>
      <c r="AA167" s="36"/>
      <c r="AB167" s="36"/>
      <c r="AC167" s="38"/>
      <c r="AD167" s="38"/>
      <c r="AE167" s="36"/>
      <c r="AF167" s="36"/>
      <c r="AG167" s="41"/>
      <c r="AH167" s="36"/>
      <c r="AI167" s="36"/>
      <c r="AJ167" s="38"/>
      <c r="AK167" s="38"/>
      <c r="AL167" s="36"/>
      <c r="AM167" s="36"/>
      <c r="AN167" s="36">
        <v>80000</v>
      </c>
      <c r="AO167" s="36" t="s">
        <v>338</v>
      </c>
      <c r="AP167" s="38">
        <f t="shared" si="100"/>
        <v>6.1937101919437705</v>
      </c>
      <c r="AQ167" s="36"/>
      <c r="AR167" s="36"/>
      <c r="AS167" s="36">
        <v>40000</v>
      </c>
      <c r="AT167" s="36" t="s">
        <v>338</v>
      </c>
      <c r="AU167" s="38">
        <f t="shared" si="103"/>
        <v>3.0968550959718852</v>
      </c>
      <c r="AV167" s="36"/>
    </row>
  </sheetData>
  <mergeCells count="11">
    <mergeCell ref="L1:N1"/>
    <mergeCell ref="O1:T1"/>
    <mergeCell ref="AA1:AF1"/>
    <mergeCell ref="AG1:AL1"/>
    <mergeCell ref="AI2:AJ2"/>
    <mergeCell ref="U1:Z1"/>
    <mergeCell ref="AR2:AR3"/>
    <mergeCell ref="Q2:R2"/>
    <mergeCell ref="W2:X2"/>
    <mergeCell ref="AC2:AD2"/>
    <mergeCell ref="AM2:AM3"/>
  </mergeCells>
  <conditionalFormatting sqref="AB4:AB1048576">
    <cfRule type="containsText" dxfId="53" priority="64" operator="containsText" text="BioA Dil2">
      <formula>NOT(ISERROR(SEARCH("BioA Dil2",AB4)))</formula>
    </cfRule>
  </conditionalFormatting>
  <conditionalFormatting sqref="AP70:AT70 AP77:AT77 AP75:AS76 AP73:AT73 AP72:AS72 AP68:AS68 P155:T155 P151:T152 P160:T167 P139:T140 P146:T149 U70:AN70 U75:AN77 U74:AT74 U72:AN73 U71:AT71 U68:AN68 U69:AT69 U4:AT67 U78:AT167">
    <cfRule type="containsText" dxfId="52" priority="60" operator="containsText" text="BioA Dil3">
      <formula>NOT(ISERROR(SEARCH("BioA Dil3",P4)))</formula>
    </cfRule>
    <cfRule type="containsText" dxfId="51" priority="61" operator="containsText" text="BioA Dil1">
      <formula>NOT(ISERROR(SEARCH("BioA Dil1",P4)))</formula>
    </cfRule>
    <cfRule type="containsText" dxfId="50" priority="62" operator="containsText" text="BioA Dil2">
      <formula>NOT(ISERROR(SEARCH("BioA Dil2",P4)))</formula>
    </cfRule>
  </conditionalFormatting>
  <conditionalFormatting sqref="P156:T159">
    <cfRule type="containsText" dxfId="49" priority="57" operator="containsText" text="BioA Dil3">
      <formula>NOT(ISERROR(SEARCH("BioA Dil3",P156)))</formula>
    </cfRule>
    <cfRule type="containsText" dxfId="48" priority="58" operator="containsText" text="BioA Dil1">
      <formula>NOT(ISERROR(SEARCH("BioA Dil1",P156)))</formula>
    </cfRule>
    <cfRule type="containsText" dxfId="47" priority="59" operator="containsText" text="BioA Dil2">
      <formula>NOT(ISERROR(SEARCH("BioA Dil2",P156)))</formula>
    </cfRule>
  </conditionalFormatting>
  <conditionalFormatting sqref="P153:T154">
    <cfRule type="containsText" dxfId="46" priority="54" operator="containsText" text="BioA Dil3">
      <formula>NOT(ISERROR(SEARCH("BioA Dil3",P153)))</formula>
    </cfRule>
    <cfRule type="containsText" dxfId="45" priority="55" operator="containsText" text="BioA Dil1">
      <formula>NOT(ISERROR(SEARCH("BioA Dil1",P153)))</formula>
    </cfRule>
    <cfRule type="containsText" dxfId="44" priority="56" operator="containsText" text="BioA Dil2">
      <formula>NOT(ISERROR(SEARCH("BioA Dil2",P153)))</formula>
    </cfRule>
  </conditionalFormatting>
  <conditionalFormatting sqref="P150:T150">
    <cfRule type="containsText" dxfId="43" priority="51" operator="containsText" text="BioA Dil3">
      <formula>NOT(ISERROR(SEARCH("BioA Dil3",P150)))</formula>
    </cfRule>
    <cfRule type="containsText" dxfId="42" priority="52" operator="containsText" text="BioA Dil1">
      <formula>NOT(ISERROR(SEARCH("BioA Dil1",P150)))</formula>
    </cfRule>
    <cfRule type="containsText" dxfId="41" priority="53" operator="containsText" text="BioA Dil2">
      <formula>NOT(ISERROR(SEARCH("BioA Dil2",P150)))</formula>
    </cfRule>
  </conditionalFormatting>
  <conditionalFormatting sqref="P145:T145">
    <cfRule type="containsText" dxfId="40" priority="48" operator="containsText" text="BioA Dil3">
      <formula>NOT(ISERROR(SEARCH("BioA Dil3",P145)))</formula>
    </cfRule>
    <cfRule type="containsText" dxfId="39" priority="49" operator="containsText" text="BioA Dil1">
      <formula>NOT(ISERROR(SEARCH("BioA Dil1",P145)))</formula>
    </cfRule>
    <cfRule type="containsText" dxfId="38" priority="50" operator="containsText" text="BioA Dil2">
      <formula>NOT(ISERROR(SEARCH("BioA Dil2",P145)))</formula>
    </cfRule>
  </conditionalFormatting>
  <conditionalFormatting sqref="P141:T144">
    <cfRule type="containsText" dxfId="37" priority="45" operator="containsText" text="BioA Dil3">
      <formula>NOT(ISERROR(SEARCH("BioA Dil3",P141)))</formula>
    </cfRule>
    <cfRule type="containsText" dxfId="36" priority="46" operator="containsText" text="BioA Dil1">
      <formula>NOT(ISERROR(SEARCH("BioA Dil1",P141)))</formula>
    </cfRule>
    <cfRule type="containsText" dxfId="35" priority="47" operator="containsText" text="BioA Dil2">
      <formula>NOT(ISERROR(SEARCH("BioA Dil2",P141)))</formula>
    </cfRule>
  </conditionalFormatting>
  <conditionalFormatting sqref="P101:T138">
    <cfRule type="containsText" dxfId="34" priority="42" operator="containsText" text="BioA Dil3">
      <formula>NOT(ISERROR(SEARCH("BioA Dil3",P101)))</formula>
    </cfRule>
    <cfRule type="containsText" dxfId="33" priority="43" operator="containsText" text="BioA Dil1">
      <formula>NOT(ISERROR(SEARCH("BioA Dil1",P101)))</formula>
    </cfRule>
    <cfRule type="containsText" dxfId="32" priority="44" operator="containsText" text="BioA Dil2">
      <formula>NOT(ISERROR(SEARCH("BioA Dil2",P101)))</formula>
    </cfRule>
  </conditionalFormatting>
  <conditionalFormatting sqref="P70:T70 P95:T100 P83:T92 P77:T77 P73:T73">
    <cfRule type="containsText" dxfId="31" priority="36" operator="containsText" text="BioA Dil3">
      <formula>NOT(ISERROR(SEARCH("BioA Dil3",P70)))</formula>
    </cfRule>
    <cfRule type="containsText" dxfId="30" priority="37" operator="containsText" text="BioA Dil1">
      <formula>NOT(ISERROR(SEARCH("BioA Dil1",P70)))</formula>
    </cfRule>
    <cfRule type="containsText" dxfId="29" priority="38" operator="containsText" text="BioA Dil2">
      <formula>NOT(ISERROR(SEARCH("BioA Dil2",P70)))</formula>
    </cfRule>
  </conditionalFormatting>
  <conditionalFormatting sqref="P93:T94">
    <cfRule type="containsText" dxfId="28" priority="27" operator="containsText" text="BioA Dil3">
      <formula>NOT(ISERROR(SEARCH("BioA Dil3",P93)))</formula>
    </cfRule>
    <cfRule type="containsText" dxfId="27" priority="28" operator="containsText" text="BioA Dil1">
      <formula>NOT(ISERROR(SEARCH("BioA Dil1",P93)))</formula>
    </cfRule>
    <cfRule type="containsText" dxfId="26" priority="29" operator="containsText" text="BioA Dil2">
      <formula>NOT(ISERROR(SEARCH("BioA Dil2",P93)))</formula>
    </cfRule>
  </conditionalFormatting>
  <conditionalFormatting sqref="P78:T82">
    <cfRule type="containsText" dxfId="25" priority="24" operator="containsText" text="BioA Dil3">
      <formula>NOT(ISERROR(SEARCH("BioA Dil3",P78)))</formula>
    </cfRule>
    <cfRule type="containsText" dxfId="24" priority="25" operator="containsText" text="BioA Dil1">
      <formula>NOT(ISERROR(SEARCH("BioA Dil1",P78)))</formula>
    </cfRule>
    <cfRule type="containsText" dxfId="23" priority="26" operator="containsText" text="BioA Dil2">
      <formula>NOT(ISERROR(SEARCH("BioA Dil2",P78)))</formula>
    </cfRule>
  </conditionalFormatting>
  <conditionalFormatting sqref="P75:T76">
    <cfRule type="containsText" dxfId="22" priority="21" operator="containsText" text="BioA Dil3">
      <formula>NOT(ISERROR(SEARCH("BioA Dil3",P75)))</formula>
    </cfRule>
    <cfRule type="containsText" dxfId="21" priority="22" operator="containsText" text="BioA Dil1">
      <formula>NOT(ISERROR(SEARCH("BioA Dil1",P75)))</formula>
    </cfRule>
    <cfRule type="containsText" dxfId="20" priority="23" operator="containsText" text="BioA Dil2">
      <formula>NOT(ISERROR(SEARCH("BioA Dil2",P75)))</formula>
    </cfRule>
  </conditionalFormatting>
  <conditionalFormatting sqref="P74:T74">
    <cfRule type="containsText" dxfId="19" priority="18" operator="containsText" text="BioA Dil3">
      <formula>NOT(ISERROR(SEARCH("BioA Dil3",P74)))</formula>
    </cfRule>
    <cfRule type="containsText" dxfId="18" priority="19" operator="containsText" text="BioA Dil1">
      <formula>NOT(ISERROR(SEARCH("BioA Dil1",P74)))</formula>
    </cfRule>
    <cfRule type="containsText" dxfId="17" priority="20" operator="containsText" text="BioA Dil2">
      <formula>NOT(ISERROR(SEARCH("BioA Dil2",P74)))</formula>
    </cfRule>
  </conditionalFormatting>
  <conditionalFormatting sqref="P71:T72">
    <cfRule type="containsText" dxfId="16" priority="15" operator="containsText" text="BioA Dil3">
      <formula>NOT(ISERROR(SEARCH("BioA Dil3",P71)))</formula>
    </cfRule>
    <cfRule type="containsText" dxfId="15" priority="16" operator="containsText" text="BioA Dil1">
      <formula>NOT(ISERROR(SEARCH("BioA Dil1",P71)))</formula>
    </cfRule>
    <cfRule type="containsText" dxfId="14" priority="17" operator="containsText" text="BioA Dil2">
      <formula>NOT(ISERROR(SEARCH("BioA Dil2",P71)))</formula>
    </cfRule>
  </conditionalFormatting>
  <conditionalFormatting sqref="P4:T69">
    <cfRule type="containsText" dxfId="13" priority="12" operator="containsText" text="BioA Dil3">
      <formula>NOT(ISERROR(SEARCH("BioA Dil3",P4)))</formula>
    </cfRule>
    <cfRule type="containsText" dxfId="12" priority="13" operator="containsText" text="BioA Dil1">
      <formula>NOT(ISERROR(SEARCH("BioA Dil1",P4)))</formula>
    </cfRule>
    <cfRule type="containsText" dxfId="11" priority="14" operator="containsText" text="BioA Dil2">
      <formula>NOT(ISERROR(SEARCH("BioA Dil2",P4)))</formula>
    </cfRule>
  </conditionalFormatting>
  <conditionalFormatting sqref="AU50">
    <cfRule type="containsText" dxfId="10" priority="9" operator="containsText" text="BioA Dil3">
      <formula>NOT(ISERROR(SEARCH("BioA Dil3",AU50)))</formula>
    </cfRule>
    <cfRule type="containsText" dxfId="9" priority="10" operator="containsText" text="BioA Dil1">
      <formula>NOT(ISERROR(SEARCH("BioA Dil1",AU50)))</formula>
    </cfRule>
    <cfRule type="containsText" dxfId="8" priority="11" operator="containsText" text="BioA Dil2">
      <formula>NOT(ISERROR(SEARCH("BioA Dil2",AU50)))</formula>
    </cfRule>
  </conditionalFormatting>
  <conditionalFormatting sqref="AH31">
    <cfRule type="containsText" dxfId="7" priority="8" operator="containsText" text="BioA Dil2">
      <formula>NOT(ISERROR(SEARCH("BioA Dil2",AH31)))</formula>
    </cfRule>
  </conditionalFormatting>
  <conditionalFormatting sqref="AH29">
    <cfRule type="containsText" dxfId="6" priority="7" operator="containsText" text="BioA Dil2">
      <formula>NOT(ISERROR(SEARCH("BioA Dil2",AH29)))</formula>
    </cfRule>
  </conditionalFormatting>
  <conditionalFormatting sqref="AH25">
    <cfRule type="containsText" dxfId="5" priority="6" operator="containsText" text="BioA Dil2">
      <formula>NOT(ISERROR(SEARCH("BioA Dil2",AH25)))</formula>
    </cfRule>
  </conditionalFormatting>
  <conditionalFormatting sqref="AH24">
    <cfRule type="containsText" dxfId="4" priority="5" operator="containsText" text="BioA Dil2">
      <formula>NOT(ISERROR(SEARCH("BioA Dil2",AH24)))</formula>
    </cfRule>
  </conditionalFormatting>
  <conditionalFormatting sqref="AH23">
    <cfRule type="containsText" dxfId="3" priority="4" operator="containsText" text="BioA Dil2">
      <formula>NOT(ISERROR(SEARCH("BioA Dil2",AH23)))</formula>
    </cfRule>
  </conditionalFormatting>
  <conditionalFormatting sqref="AH19">
    <cfRule type="containsText" dxfId="2" priority="3" operator="containsText" text="BioA Dil2">
      <formula>NOT(ISERROR(SEARCH("BioA Dil2",AH19)))</formula>
    </cfRule>
  </conditionalFormatting>
  <conditionalFormatting sqref="AH17">
    <cfRule type="containsText" dxfId="1" priority="2" operator="containsText" text="BioA Dil2">
      <formula>NOT(ISERROR(SEARCH("BioA Dil2",AH17)))</formula>
    </cfRule>
  </conditionalFormatting>
  <conditionalFormatting sqref="AH4:AH16">
    <cfRule type="containsText" dxfId="0" priority="1" operator="containsText" text="BioA Dil2">
      <formula>NOT(ISERROR(SEARCH("BioA Dil2",AH4)))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66"/>
  <sheetViews>
    <sheetView workbookViewId="0">
      <selection activeCell="B1" sqref="B1"/>
    </sheetView>
  </sheetViews>
  <sheetFormatPr baseColWidth="10" defaultRowHeight="15" x14ac:dyDescent="0"/>
  <cols>
    <col min="9" max="10" width="14.6640625" bestFit="1" customWidth="1"/>
  </cols>
  <sheetData>
    <row r="1" spans="2:28" s="2" customFormat="1">
      <c r="B1" s="29"/>
      <c r="C1" s="29"/>
      <c r="D1" s="29" t="s">
        <v>29</v>
      </c>
      <c r="E1" s="29" t="s">
        <v>30</v>
      </c>
      <c r="F1" s="29"/>
      <c r="G1" s="29"/>
      <c r="H1" s="29"/>
      <c r="I1" s="29" t="s">
        <v>22</v>
      </c>
      <c r="J1" s="29" t="s">
        <v>23</v>
      </c>
      <c r="K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2:28">
      <c r="B2" s="9"/>
      <c r="C2" s="9"/>
      <c r="D2" s="9" t="s">
        <v>27</v>
      </c>
      <c r="E2" s="9" t="s">
        <v>27</v>
      </c>
      <c r="F2" s="9"/>
      <c r="G2" s="9"/>
      <c r="H2" s="9"/>
      <c r="I2" s="23" t="s">
        <v>26</v>
      </c>
      <c r="J2" s="23" t="s">
        <v>26</v>
      </c>
      <c r="K2" s="9"/>
      <c r="L2" s="29" t="s">
        <v>242</v>
      </c>
      <c r="M2" s="2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2:28">
      <c r="B3" s="9">
        <v>1</v>
      </c>
      <c r="C3" s="9" t="s">
        <v>345</v>
      </c>
      <c r="D3" s="9">
        <v>4.76837158203125</v>
      </c>
      <c r="E3" s="9">
        <v>19.073486328125</v>
      </c>
      <c r="F3" s="9"/>
      <c r="G3" s="9">
        <v>1</v>
      </c>
      <c r="H3" s="9" t="s">
        <v>345</v>
      </c>
      <c r="I3" s="9">
        <f>D3/400</f>
        <v>1.1920928955078125E-2</v>
      </c>
      <c r="J3" s="9">
        <f>E3/400</f>
        <v>4.76837158203125E-2</v>
      </c>
      <c r="K3" s="9" t="s">
        <v>12</v>
      </c>
      <c r="L3" s="9">
        <f>MIN(I3:I166)</f>
        <v>5.9604644775390625E-3</v>
      </c>
      <c r="M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28">
      <c r="B4" s="9">
        <v>2</v>
      </c>
      <c r="C4" s="9" t="s">
        <v>346</v>
      </c>
      <c r="D4" s="9">
        <v>2.384185791015625</v>
      </c>
      <c r="E4" s="9">
        <v>9.5367431640625</v>
      </c>
      <c r="F4" s="9"/>
      <c r="G4" s="9">
        <v>2</v>
      </c>
      <c r="H4" s="9" t="s">
        <v>346</v>
      </c>
      <c r="I4" s="9">
        <f t="shared" ref="I4:I67" si="0">D4/400</f>
        <v>5.9604644775390625E-3</v>
      </c>
      <c r="J4" s="9">
        <f t="shared" ref="J4:J67" si="1">E4/400</f>
        <v>2.384185791015625E-2</v>
      </c>
      <c r="K4" s="9" t="s">
        <v>12</v>
      </c>
      <c r="L4" s="29" t="s">
        <v>243</v>
      </c>
      <c r="M4" s="29" t="s">
        <v>504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2:28">
      <c r="B5" s="9">
        <v>3</v>
      </c>
      <c r="C5" s="9" t="s">
        <v>347</v>
      </c>
      <c r="D5" s="9">
        <v>4.76837158203125</v>
      </c>
      <c r="E5" s="9">
        <v>19.073486328125</v>
      </c>
      <c r="F5" s="9"/>
      <c r="G5" s="9">
        <v>3</v>
      </c>
      <c r="H5" s="9" t="s">
        <v>347</v>
      </c>
      <c r="I5" s="9">
        <f t="shared" si="0"/>
        <v>1.1920928955078125E-2</v>
      </c>
      <c r="J5" s="9">
        <f t="shared" si="1"/>
        <v>4.76837158203125E-2</v>
      </c>
      <c r="K5" s="9" t="s">
        <v>12</v>
      </c>
      <c r="L5" s="9">
        <f>MAX(I3:I166)</f>
        <v>80000</v>
      </c>
      <c r="M5" s="28">
        <f>L5/L3</f>
        <v>13421772.800000001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2:28">
      <c r="B6" s="9">
        <v>4</v>
      </c>
      <c r="C6" s="9" t="s">
        <v>348</v>
      </c>
      <c r="D6" s="9">
        <v>2.384185791015625</v>
      </c>
      <c r="E6" s="9">
        <v>9.5367431640625</v>
      </c>
      <c r="F6" s="9"/>
      <c r="G6" s="9">
        <v>4</v>
      </c>
      <c r="H6" s="9" t="s">
        <v>348</v>
      </c>
      <c r="I6" s="9">
        <f t="shared" si="0"/>
        <v>5.9604644775390625E-3</v>
      </c>
      <c r="J6" s="9">
        <f t="shared" si="1"/>
        <v>2.384185791015625E-2</v>
      </c>
      <c r="K6" s="9" t="s">
        <v>12</v>
      </c>
      <c r="L6" s="9"/>
      <c r="M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2:28">
      <c r="B7" s="9">
        <v>5</v>
      </c>
      <c r="C7" s="9" t="s">
        <v>349</v>
      </c>
      <c r="D7" s="9">
        <v>9.5367431640625</v>
      </c>
      <c r="E7" s="9">
        <v>38.14697265625</v>
      </c>
      <c r="F7" s="9"/>
      <c r="G7" s="9">
        <v>5</v>
      </c>
      <c r="H7" s="9" t="s">
        <v>349</v>
      </c>
      <c r="I7" s="9">
        <f t="shared" si="0"/>
        <v>2.384185791015625E-2</v>
      </c>
      <c r="J7" s="9">
        <f t="shared" si="1"/>
        <v>9.5367431640625E-2</v>
      </c>
      <c r="K7" s="9" t="s">
        <v>12</v>
      </c>
      <c r="L7" s="29" t="s">
        <v>244</v>
      </c>
      <c r="M7" s="2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2:28">
      <c r="B8" s="9">
        <v>6</v>
      </c>
      <c r="C8" s="9" t="s">
        <v>350</v>
      </c>
      <c r="D8" s="9">
        <v>4.76837158203125</v>
      </c>
      <c r="E8" s="9">
        <v>19.073486328125</v>
      </c>
      <c r="F8" s="9"/>
      <c r="G8" s="9">
        <v>6</v>
      </c>
      <c r="H8" s="9" t="s">
        <v>350</v>
      </c>
      <c r="I8" s="9">
        <f t="shared" si="0"/>
        <v>1.1920928955078125E-2</v>
      </c>
      <c r="J8" s="9">
        <f t="shared" si="1"/>
        <v>4.76837158203125E-2</v>
      </c>
      <c r="K8" s="9" t="s">
        <v>12</v>
      </c>
      <c r="L8" s="9">
        <f>MIN(J3:J166)</f>
        <v>2.384185791015625E-2</v>
      </c>
      <c r="M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2:28" s="8" customFormat="1">
      <c r="B9" s="9">
        <v>7</v>
      </c>
      <c r="C9" s="9" t="s">
        <v>351</v>
      </c>
      <c r="D9" s="9">
        <v>9.5367431640625</v>
      </c>
      <c r="E9" s="9">
        <v>38.14697265625</v>
      </c>
      <c r="F9" s="9"/>
      <c r="G9" s="9">
        <v>7</v>
      </c>
      <c r="H9" s="9" t="s">
        <v>351</v>
      </c>
      <c r="I9" s="9">
        <f t="shared" si="0"/>
        <v>2.384185791015625E-2</v>
      </c>
      <c r="J9" s="9">
        <f t="shared" si="1"/>
        <v>9.5367431640625E-2</v>
      </c>
      <c r="K9" s="9" t="s">
        <v>12</v>
      </c>
      <c r="L9" s="29" t="s">
        <v>245</v>
      </c>
      <c r="M9" s="29" t="s">
        <v>504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2:28">
      <c r="B10" s="9">
        <v>8</v>
      </c>
      <c r="C10" s="9" t="s">
        <v>352</v>
      </c>
      <c r="D10" s="9">
        <v>4.76837158203125</v>
      </c>
      <c r="E10" s="9">
        <v>19.073486328125</v>
      </c>
      <c r="F10" s="9"/>
      <c r="G10" s="9">
        <v>8</v>
      </c>
      <c r="H10" s="9" t="s">
        <v>352</v>
      </c>
      <c r="I10" s="9">
        <f t="shared" si="0"/>
        <v>1.1920928955078125E-2</v>
      </c>
      <c r="J10" s="9">
        <f t="shared" si="1"/>
        <v>4.76837158203125E-2</v>
      </c>
      <c r="K10" s="9" t="s">
        <v>12</v>
      </c>
      <c r="L10" s="9">
        <f>MAX(J3:J166)</f>
        <v>40000</v>
      </c>
      <c r="M10" s="28">
        <f>L10/L8</f>
        <v>1677721.6000000001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2:28">
      <c r="B11" s="9">
        <v>9</v>
      </c>
      <c r="C11" s="9" t="s">
        <v>353</v>
      </c>
      <c r="D11" s="9">
        <v>9.5367431640625</v>
      </c>
      <c r="E11" s="9">
        <v>38.14697265625</v>
      </c>
      <c r="F11" s="9"/>
      <c r="G11" s="9">
        <v>9</v>
      </c>
      <c r="H11" s="9" t="s">
        <v>353</v>
      </c>
      <c r="I11" s="9">
        <f t="shared" si="0"/>
        <v>2.384185791015625E-2</v>
      </c>
      <c r="J11" s="9">
        <f t="shared" si="1"/>
        <v>9.5367431640625E-2</v>
      </c>
      <c r="K11" s="9" t="s">
        <v>12</v>
      </c>
      <c r="L11" s="9"/>
      <c r="M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2:28">
      <c r="B12" s="9">
        <v>10</v>
      </c>
      <c r="C12" s="9" t="s">
        <v>354</v>
      </c>
      <c r="D12" s="9">
        <v>4.76837158203125</v>
      </c>
      <c r="E12" s="9">
        <v>19.073486328125</v>
      </c>
      <c r="F12" s="9"/>
      <c r="G12" s="9">
        <v>10</v>
      </c>
      <c r="H12" s="9" t="s">
        <v>354</v>
      </c>
      <c r="I12" s="9">
        <f t="shared" si="0"/>
        <v>1.1920928955078125E-2</v>
      </c>
      <c r="J12" s="9">
        <f t="shared" si="1"/>
        <v>4.76837158203125E-2</v>
      </c>
      <c r="K12" s="9" t="s">
        <v>12</v>
      </c>
      <c r="L12" s="9"/>
      <c r="M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2:28">
      <c r="B13" s="9">
        <v>11</v>
      </c>
      <c r="C13" s="9" t="s">
        <v>355</v>
      </c>
      <c r="D13" s="9">
        <v>19.073486328125</v>
      </c>
      <c r="E13" s="9">
        <v>76.2939453125</v>
      </c>
      <c r="F13" s="9"/>
      <c r="G13" s="9">
        <v>11</v>
      </c>
      <c r="H13" s="9" t="s">
        <v>355</v>
      </c>
      <c r="I13" s="9">
        <f t="shared" si="0"/>
        <v>4.76837158203125E-2</v>
      </c>
      <c r="J13" s="9">
        <f t="shared" si="1"/>
        <v>0.19073486328125</v>
      </c>
      <c r="K13" s="9" t="s">
        <v>12</v>
      </c>
      <c r="L13" s="9"/>
      <c r="M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2:28">
      <c r="B14" s="9">
        <v>12</v>
      </c>
      <c r="C14" s="9" t="s">
        <v>356</v>
      </c>
      <c r="D14" s="9">
        <v>9.5367431640625</v>
      </c>
      <c r="E14" s="9">
        <v>38.14697265625</v>
      </c>
      <c r="F14" s="9"/>
      <c r="G14" s="9">
        <v>12</v>
      </c>
      <c r="H14" s="9" t="s">
        <v>356</v>
      </c>
      <c r="I14" s="9">
        <f t="shared" si="0"/>
        <v>2.384185791015625E-2</v>
      </c>
      <c r="J14" s="9">
        <f t="shared" si="1"/>
        <v>9.5367431640625E-2</v>
      </c>
      <c r="K14" s="9" t="s">
        <v>12</v>
      </c>
      <c r="L14" s="9"/>
      <c r="M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2:28">
      <c r="B15" s="9">
        <v>13</v>
      </c>
      <c r="C15" s="9" t="s">
        <v>357</v>
      </c>
      <c r="D15" s="9">
        <v>19.073486328125</v>
      </c>
      <c r="E15" s="9">
        <v>76.2939453125</v>
      </c>
      <c r="F15" s="9"/>
      <c r="G15" s="9">
        <v>13</v>
      </c>
      <c r="H15" s="9" t="s">
        <v>357</v>
      </c>
      <c r="I15" s="9">
        <f t="shared" si="0"/>
        <v>4.76837158203125E-2</v>
      </c>
      <c r="J15" s="9">
        <f t="shared" si="1"/>
        <v>0.19073486328125</v>
      </c>
      <c r="K15" s="9" t="s">
        <v>12</v>
      </c>
      <c r="L15" s="9"/>
      <c r="M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2:28">
      <c r="B16" s="9">
        <v>14</v>
      </c>
      <c r="C16" s="9" t="s">
        <v>358</v>
      </c>
      <c r="D16" s="9">
        <v>9.5367431640625</v>
      </c>
      <c r="E16" s="9">
        <v>38.14697265625</v>
      </c>
      <c r="F16" s="9"/>
      <c r="G16" s="9">
        <v>14</v>
      </c>
      <c r="H16" s="9" t="s">
        <v>358</v>
      </c>
      <c r="I16" s="9">
        <f t="shared" si="0"/>
        <v>2.384185791015625E-2</v>
      </c>
      <c r="J16" s="9">
        <f t="shared" si="1"/>
        <v>9.5367431640625E-2</v>
      </c>
      <c r="K16" s="9" t="s">
        <v>12</v>
      </c>
      <c r="L16" s="9"/>
      <c r="M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2:28">
      <c r="B17" s="9">
        <v>15</v>
      </c>
      <c r="C17" s="9" t="s">
        <v>359</v>
      </c>
      <c r="D17" s="9">
        <v>19.073486328125</v>
      </c>
      <c r="E17" s="9">
        <v>76.2939453125</v>
      </c>
      <c r="F17" s="9"/>
      <c r="G17" s="9">
        <v>15</v>
      </c>
      <c r="H17" s="9" t="s">
        <v>359</v>
      </c>
      <c r="I17" s="9">
        <f t="shared" si="0"/>
        <v>4.76837158203125E-2</v>
      </c>
      <c r="J17" s="9">
        <f t="shared" si="1"/>
        <v>0.19073486328125</v>
      </c>
      <c r="K17" s="9" t="s">
        <v>12</v>
      </c>
      <c r="L17" s="9"/>
      <c r="M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2:28">
      <c r="B18" s="9">
        <v>16</v>
      </c>
      <c r="C18" s="9" t="s">
        <v>360</v>
      </c>
      <c r="D18" s="9">
        <v>9.5367431640625</v>
      </c>
      <c r="E18" s="9">
        <v>38.14697265625</v>
      </c>
      <c r="F18" s="9"/>
      <c r="G18" s="9">
        <v>16</v>
      </c>
      <c r="H18" s="9" t="s">
        <v>360</v>
      </c>
      <c r="I18" s="9">
        <f t="shared" si="0"/>
        <v>2.384185791015625E-2</v>
      </c>
      <c r="J18" s="9">
        <f t="shared" si="1"/>
        <v>9.5367431640625E-2</v>
      </c>
      <c r="K18" s="9" t="s">
        <v>12</v>
      </c>
      <c r="L18" s="9"/>
      <c r="M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2:28">
      <c r="B19" s="9">
        <v>17</v>
      </c>
      <c r="C19" s="9" t="s">
        <v>361</v>
      </c>
      <c r="D19" s="9">
        <v>38.14697265625</v>
      </c>
      <c r="E19" s="9">
        <v>152.587890625</v>
      </c>
      <c r="F19" s="9"/>
      <c r="G19" s="9">
        <v>17</v>
      </c>
      <c r="H19" s="9" t="s">
        <v>361</v>
      </c>
      <c r="I19" s="9">
        <f t="shared" si="0"/>
        <v>9.5367431640625E-2</v>
      </c>
      <c r="J19" s="9">
        <f t="shared" si="1"/>
        <v>0.3814697265625</v>
      </c>
      <c r="K19" s="9" t="s">
        <v>12</v>
      </c>
      <c r="L19" s="9"/>
      <c r="M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2:28">
      <c r="B20" s="9">
        <v>18</v>
      </c>
      <c r="C20" s="9" t="s">
        <v>362</v>
      </c>
      <c r="D20" s="9">
        <v>19.073486328125</v>
      </c>
      <c r="E20" s="9">
        <v>76.2939453125</v>
      </c>
      <c r="F20" s="9"/>
      <c r="G20" s="9">
        <v>18</v>
      </c>
      <c r="H20" s="9" t="s">
        <v>362</v>
      </c>
      <c r="I20" s="9">
        <f t="shared" si="0"/>
        <v>4.76837158203125E-2</v>
      </c>
      <c r="J20" s="9">
        <f t="shared" si="1"/>
        <v>0.19073486328125</v>
      </c>
      <c r="K20" s="9" t="s">
        <v>12</v>
      </c>
      <c r="L20" s="9"/>
      <c r="M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2:28">
      <c r="B21" s="9">
        <v>19</v>
      </c>
      <c r="C21" s="9" t="s">
        <v>363</v>
      </c>
      <c r="D21" s="9">
        <v>38.14697265625</v>
      </c>
      <c r="E21" s="9">
        <v>152.587890625</v>
      </c>
      <c r="F21" s="9"/>
      <c r="G21" s="9">
        <v>19</v>
      </c>
      <c r="H21" s="9" t="s">
        <v>363</v>
      </c>
      <c r="I21" s="9">
        <f t="shared" si="0"/>
        <v>9.5367431640625E-2</v>
      </c>
      <c r="J21" s="9">
        <f t="shared" si="1"/>
        <v>0.3814697265625</v>
      </c>
      <c r="K21" s="9" t="s">
        <v>12</v>
      </c>
      <c r="L21" s="9"/>
      <c r="M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2:28" s="8" customFormat="1">
      <c r="B22" s="9">
        <v>20</v>
      </c>
      <c r="C22" s="9" t="s">
        <v>364</v>
      </c>
      <c r="D22" s="9">
        <v>19.073486328125</v>
      </c>
      <c r="E22" s="9">
        <v>76.2939453125</v>
      </c>
      <c r="F22" s="9"/>
      <c r="G22" s="9">
        <v>20</v>
      </c>
      <c r="H22" s="9" t="s">
        <v>364</v>
      </c>
      <c r="I22" s="9">
        <f t="shared" si="0"/>
        <v>4.76837158203125E-2</v>
      </c>
      <c r="J22" s="9">
        <f t="shared" si="1"/>
        <v>0.19073486328125</v>
      </c>
      <c r="K22" s="9" t="s">
        <v>12</v>
      </c>
      <c r="L22" s="9"/>
      <c r="M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2:28">
      <c r="B23" s="9">
        <v>21</v>
      </c>
      <c r="C23" s="9" t="s">
        <v>113</v>
      </c>
      <c r="D23" s="9">
        <v>38.14697265625</v>
      </c>
      <c r="E23" s="9">
        <v>152.587890625</v>
      </c>
      <c r="F23" s="9"/>
      <c r="G23" s="9">
        <v>21</v>
      </c>
      <c r="H23" s="9" t="s">
        <v>113</v>
      </c>
      <c r="I23" s="9">
        <f t="shared" si="0"/>
        <v>9.5367431640625E-2</v>
      </c>
      <c r="J23" s="9">
        <f t="shared" si="1"/>
        <v>0.3814697265625</v>
      </c>
      <c r="K23" s="9" t="s">
        <v>12</v>
      </c>
      <c r="L23" s="9"/>
      <c r="M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2:28">
      <c r="B24" s="9">
        <v>22</v>
      </c>
      <c r="C24" s="9" t="s">
        <v>114</v>
      </c>
      <c r="D24" s="9">
        <v>19.073486328125</v>
      </c>
      <c r="E24" s="9">
        <v>76.2939453125</v>
      </c>
      <c r="F24" s="9"/>
      <c r="G24" s="9">
        <v>22</v>
      </c>
      <c r="H24" s="9" t="s">
        <v>114</v>
      </c>
      <c r="I24" s="9">
        <f t="shared" si="0"/>
        <v>4.76837158203125E-2</v>
      </c>
      <c r="J24" s="9">
        <f t="shared" si="1"/>
        <v>0.19073486328125</v>
      </c>
      <c r="K24" s="9" t="s">
        <v>12</v>
      </c>
      <c r="L24" s="9"/>
      <c r="M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2:28">
      <c r="B25" s="9">
        <v>23</v>
      </c>
      <c r="C25" s="9" t="s">
        <v>41</v>
      </c>
      <c r="D25" s="9">
        <v>76.2939453125</v>
      </c>
      <c r="E25" s="9">
        <v>305.17578125</v>
      </c>
      <c r="F25" s="9"/>
      <c r="G25" s="9">
        <v>23</v>
      </c>
      <c r="H25" s="9" t="s">
        <v>41</v>
      </c>
      <c r="I25" s="9">
        <f t="shared" si="0"/>
        <v>0.19073486328125</v>
      </c>
      <c r="J25" s="9">
        <f t="shared" si="1"/>
        <v>0.762939453125</v>
      </c>
      <c r="K25" s="9" t="s">
        <v>12</v>
      </c>
      <c r="L25" s="9"/>
      <c r="M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2:28">
      <c r="B26" s="9">
        <v>24</v>
      </c>
      <c r="C26" s="9" t="s">
        <v>42</v>
      </c>
      <c r="D26" s="9">
        <v>38.14697265625</v>
      </c>
      <c r="E26" s="9">
        <v>152.587890625</v>
      </c>
      <c r="F26" s="9"/>
      <c r="G26" s="9">
        <v>24</v>
      </c>
      <c r="H26" s="9" t="s">
        <v>42</v>
      </c>
      <c r="I26" s="9">
        <f t="shared" si="0"/>
        <v>9.5367431640625E-2</v>
      </c>
      <c r="J26" s="9">
        <f t="shared" si="1"/>
        <v>0.3814697265625</v>
      </c>
      <c r="K26" s="9" t="s">
        <v>12</v>
      </c>
      <c r="L26" s="9"/>
      <c r="M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2:28">
      <c r="B27" s="9">
        <v>25</v>
      </c>
      <c r="C27" s="9" t="s">
        <v>43</v>
      </c>
      <c r="D27" s="9">
        <v>76.2939453125</v>
      </c>
      <c r="E27" s="9">
        <v>305.17578125</v>
      </c>
      <c r="F27" s="9"/>
      <c r="G27" s="9">
        <v>25</v>
      </c>
      <c r="H27" s="9" t="s">
        <v>43</v>
      </c>
      <c r="I27" s="9">
        <f t="shared" si="0"/>
        <v>0.19073486328125</v>
      </c>
      <c r="J27" s="9">
        <f t="shared" si="1"/>
        <v>0.762939453125</v>
      </c>
      <c r="K27" s="9" t="s">
        <v>12</v>
      </c>
      <c r="L27" s="9"/>
      <c r="M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2:28">
      <c r="B28" s="9">
        <v>26</v>
      </c>
      <c r="C28" s="9" t="s">
        <v>44</v>
      </c>
      <c r="D28" s="9">
        <v>38.14697265625</v>
      </c>
      <c r="E28" s="9">
        <v>152.587890625</v>
      </c>
      <c r="F28" s="9"/>
      <c r="G28" s="9">
        <v>26</v>
      </c>
      <c r="H28" s="9" t="s">
        <v>44</v>
      </c>
      <c r="I28" s="9">
        <f t="shared" si="0"/>
        <v>9.5367431640625E-2</v>
      </c>
      <c r="J28" s="9">
        <f t="shared" si="1"/>
        <v>0.3814697265625</v>
      </c>
      <c r="K28" s="9" t="s">
        <v>12</v>
      </c>
      <c r="L28" s="9"/>
      <c r="M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2:28">
      <c r="B29" s="9">
        <v>27</v>
      </c>
      <c r="C29" s="9" t="s">
        <v>65</v>
      </c>
      <c r="D29" s="9">
        <v>76.2939453125</v>
      </c>
      <c r="E29" s="9">
        <v>305.17578125</v>
      </c>
      <c r="F29" s="9"/>
      <c r="G29" s="9">
        <v>27</v>
      </c>
      <c r="H29" s="9" t="s">
        <v>65</v>
      </c>
      <c r="I29" s="9">
        <f t="shared" si="0"/>
        <v>0.19073486328125</v>
      </c>
      <c r="J29" s="9">
        <f t="shared" si="1"/>
        <v>0.762939453125</v>
      </c>
      <c r="K29" s="9" t="s">
        <v>12</v>
      </c>
      <c r="L29" s="9"/>
      <c r="M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2:28">
      <c r="B30" s="9">
        <v>28</v>
      </c>
      <c r="C30" s="9" t="s">
        <v>66</v>
      </c>
      <c r="D30" s="9">
        <v>38.14697265625</v>
      </c>
      <c r="E30" s="9">
        <v>152.587890625</v>
      </c>
      <c r="F30" s="9"/>
      <c r="G30" s="9">
        <v>28</v>
      </c>
      <c r="H30" s="9" t="s">
        <v>66</v>
      </c>
      <c r="I30" s="9">
        <f t="shared" si="0"/>
        <v>9.5367431640625E-2</v>
      </c>
      <c r="J30" s="9">
        <f t="shared" si="1"/>
        <v>0.3814697265625</v>
      </c>
      <c r="K30" s="9" t="s">
        <v>12</v>
      </c>
      <c r="L30" s="9"/>
      <c r="M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2:28">
      <c r="B31" s="9">
        <v>29</v>
      </c>
      <c r="C31" s="9" t="s">
        <v>77</v>
      </c>
      <c r="D31" s="9">
        <v>152.587890625</v>
      </c>
      <c r="E31" s="9">
        <v>610.3515625</v>
      </c>
      <c r="F31" s="9"/>
      <c r="G31" s="9">
        <v>29</v>
      </c>
      <c r="H31" s="9" t="s">
        <v>77</v>
      </c>
      <c r="I31" s="9">
        <f t="shared" si="0"/>
        <v>0.3814697265625</v>
      </c>
      <c r="J31" s="9">
        <f t="shared" si="1"/>
        <v>1.52587890625</v>
      </c>
      <c r="K31" s="9" t="s">
        <v>12</v>
      </c>
      <c r="L31" s="9"/>
      <c r="M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2:28">
      <c r="B32" s="9">
        <v>30</v>
      </c>
      <c r="C32" s="9" t="s">
        <v>78</v>
      </c>
      <c r="D32" s="9">
        <v>76.2939453125</v>
      </c>
      <c r="E32" s="9">
        <v>305.17578125</v>
      </c>
      <c r="F32" s="9"/>
      <c r="G32" s="9">
        <v>30</v>
      </c>
      <c r="H32" s="9" t="s">
        <v>78</v>
      </c>
      <c r="I32" s="9">
        <f t="shared" si="0"/>
        <v>0.19073486328125</v>
      </c>
      <c r="J32" s="9">
        <f t="shared" si="1"/>
        <v>0.762939453125</v>
      </c>
      <c r="K32" s="9" t="s">
        <v>12</v>
      </c>
      <c r="L32" s="9"/>
      <c r="M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2:28">
      <c r="B33" s="9">
        <v>31</v>
      </c>
      <c r="C33" s="9" t="s">
        <v>82</v>
      </c>
      <c r="D33" s="9">
        <v>152.587890625</v>
      </c>
      <c r="E33" s="9">
        <v>610.3515625</v>
      </c>
      <c r="F33" s="9"/>
      <c r="G33" s="9">
        <v>31</v>
      </c>
      <c r="H33" s="9" t="s">
        <v>82</v>
      </c>
      <c r="I33" s="9">
        <f t="shared" si="0"/>
        <v>0.3814697265625</v>
      </c>
      <c r="J33" s="9">
        <f t="shared" si="1"/>
        <v>1.52587890625</v>
      </c>
      <c r="K33" s="9" t="s">
        <v>12</v>
      </c>
      <c r="L33" s="9"/>
      <c r="M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2:28">
      <c r="B34" s="9">
        <v>32</v>
      </c>
      <c r="C34" s="9" t="s">
        <v>83</v>
      </c>
      <c r="D34" s="9">
        <v>76.2939453125</v>
      </c>
      <c r="E34" s="9">
        <v>305.17578125</v>
      </c>
      <c r="F34" s="9"/>
      <c r="G34" s="9">
        <v>32</v>
      </c>
      <c r="H34" s="9" t="s">
        <v>83</v>
      </c>
      <c r="I34" s="9">
        <f t="shared" si="0"/>
        <v>0.19073486328125</v>
      </c>
      <c r="J34" s="9">
        <f t="shared" si="1"/>
        <v>0.762939453125</v>
      </c>
      <c r="K34" s="9" t="s">
        <v>12</v>
      </c>
      <c r="L34" s="9"/>
      <c r="M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2:28">
      <c r="B35" s="9">
        <v>33</v>
      </c>
      <c r="C35" s="9" t="s">
        <v>365</v>
      </c>
      <c r="D35" s="9">
        <v>13.463637408088236</v>
      </c>
      <c r="E35" s="9">
        <v>26.927274816176471</v>
      </c>
      <c r="F35" s="9"/>
      <c r="G35" s="9">
        <v>33</v>
      </c>
      <c r="H35" s="9" t="s">
        <v>365</v>
      </c>
      <c r="I35" s="9">
        <f t="shared" si="0"/>
        <v>3.365909352022059E-2</v>
      </c>
      <c r="J35" s="9">
        <f t="shared" si="1"/>
        <v>6.731818704044118E-2</v>
      </c>
      <c r="K35" s="9" t="s">
        <v>14</v>
      </c>
      <c r="L35" s="9"/>
      <c r="M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2:28">
      <c r="B36" s="9">
        <v>34</v>
      </c>
      <c r="C36" s="9" t="s">
        <v>366</v>
      </c>
      <c r="D36" s="9">
        <v>215.41819852941177</v>
      </c>
      <c r="E36" s="9">
        <v>430.83639705882354</v>
      </c>
      <c r="F36" s="9"/>
      <c r="G36" s="9">
        <v>34</v>
      </c>
      <c r="H36" s="9" t="s">
        <v>366</v>
      </c>
      <c r="I36" s="9">
        <f t="shared" si="0"/>
        <v>0.53854549632352944</v>
      </c>
      <c r="J36" s="9">
        <f t="shared" si="1"/>
        <v>1.0770909926470589</v>
      </c>
      <c r="K36" s="9" t="s">
        <v>14</v>
      </c>
      <c r="L36" s="9"/>
      <c r="M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2:28">
      <c r="B37" s="9">
        <v>35</v>
      </c>
      <c r="C37" s="9" t="s">
        <v>367</v>
      </c>
      <c r="D37" s="9">
        <v>26.927274816176471</v>
      </c>
      <c r="E37" s="9">
        <v>53.854549632352942</v>
      </c>
      <c r="F37" s="9"/>
      <c r="G37" s="9">
        <v>35</v>
      </c>
      <c r="H37" s="9" t="s">
        <v>367</v>
      </c>
      <c r="I37" s="9">
        <f t="shared" si="0"/>
        <v>6.731818704044118E-2</v>
      </c>
      <c r="J37" s="9">
        <f t="shared" si="1"/>
        <v>0.13463637408088236</v>
      </c>
      <c r="K37" s="9" t="s">
        <v>14</v>
      </c>
      <c r="L37" s="9"/>
      <c r="M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2:28">
      <c r="B38" s="9">
        <v>36</v>
      </c>
      <c r="C38" s="9" t="s">
        <v>368</v>
      </c>
      <c r="D38" s="9">
        <v>430.83639705882354</v>
      </c>
      <c r="E38" s="9">
        <v>861.67279411764707</v>
      </c>
      <c r="F38" s="9"/>
      <c r="G38" s="9">
        <v>36</v>
      </c>
      <c r="H38" s="9" t="s">
        <v>368</v>
      </c>
      <c r="I38" s="9">
        <f t="shared" si="0"/>
        <v>1.0770909926470589</v>
      </c>
      <c r="J38" s="9">
        <f t="shared" si="1"/>
        <v>2.1541819852941178</v>
      </c>
      <c r="K38" s="9" t="s">
        <v>14</v>
      </c>
      <c r="L38" s="9"/>
      <c r="M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2:28" s="8" customFormat="1">
      <c r="B39" s="9">
        <v>37</v>
      </c>
      <c r="C39" s="9" t="s">
        <v>369</v>
      </c>
      <c r="D39" s="9">
        <v>26.927274816176471</v>
      </c>
      <c r="E39" s="9">
        <v>53.854549632352942</v>
      </c>
      <c r="F39" s="9"/>
      <c r="G39" s="9">
        <v>37</v>
      </c>
      <c r="H39" s="9" t="s">
        <v>369</v>
      </c>
      <c r="I39" s="9">
        <f t="shared" si="0"/>
        <v>6.731818704044118E-2</v>
      </c>
      <c r="J39" s="9">
        <f t="shared" si="1"/>
        <v>0.13463637408088236</v>
      </c>
      <c r="K39" s="9" t="s">
        <v>14</v>
      </c>
      <c r="L39" s="9"/>
      <c r="M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2:28">
      <c r="B40" s="9">
        <v>38</v>
      </c>
      <c r="C40" s="9" t="s">
        <v>370</v>
      </c>
      <c r="D40" s="9">
        <v>430.83639705882354</v>
      </c>
      <c r="E40" s="9">
        <v>861.67279411764707</v>
      </c>
      <c r="F40" s="9"/>
      <c r="G40" s="9">
        <v>38</v>
      </c>
      <c r="H40" s="9" t="s">
        <v>370</v>
      </c>
      <c r="I40" s="9">
        <f t="shared" si="0"/>
        <v>1.0770909926470589</v>
      </c>
      <c r="J40" s="9">
        <f t="shared" si="1"/>
        <v>2.1541819852941178</v>
      </c>
      <c r="K40" s="9" t="s">
        <v>14</v>
      </c>
      <c r="L40" s="9"/>
      <c r="M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2:28">
      <c r="B41" s="9">
        <v>39</v>
      </c>
      <c r="C41" s="9" t="s">
        <v>371</v>
      </c>
      <c r="D41" s="9">
        <v>26.927274816176471</v>
      </c>
      <c r="E41" s="9">
        <v>53.854549632352942</v>
      </c>
      <c r="F41" s="9"/>
      <c r="G41" s="9">
        <v>39</v>
      </c>
      <c r="H41" s="9" t="s">
        <v>371</v>
      </c>
      <c r="I41" s="9">
        <f t="shared" si="0"/>
        <v>6.731818704044118E-2</v>
      </c>
      <c r="J41" s="9">
        <f t="shared" si="1"/>
        <v>0.13463637408088236</v>
      </c>
      <c r="K41" s="9" t="s">
        <v>14</v>
      </c>
      <c r="L41" s="9"/>
      <c r="M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2:28">
      <c r="B42" s="9">
        <v>40</v>
      </c>
      <c r="C42" s="9" t="s">
        <v>372</v>
      </c>
      <c r="D42" s="9">
        <v>430.83639705882354</v>
      </c>
      <c r="E42" s="9">
        <v>861.67279411764707</v>
      </c>
      <c r="F42" s="9"/>
      <c r="G42" s="9">
        <v>40</v>
      </c>
      <c r="H42" s="9" t="s">
        <v>372</v>
      </c>
      <c r="I42" s="9">
        <f t="shared" si="0"/>
        <v>1.0770909926470589</v>
      </c>
      <c r="J42" s="9">
        <f t="shared" si="1"/>
        <v>2.1541819852941178</v>
      </c>
      <c r="K42" s="9" t="s">
        <v>14</v>
      </c>
      <c r="L42" s="9"/>
      <c r="M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2:28">
      <c r="B43" s="9">
        <v>41</v>
      </c>
      <c r="C43" s="9" t="s">
        <v>373</v>
      </c>
      <c r="D43" s="9">
        <v>53.854549632352942</v>
      </c>
      <c r="E43" s="9">
        <v>107.70909926470588</v>
      </c>
      <c r="F43" s="9"/>
      <c r="G43" s="9">
        <v>41</v>
      </c>
      <c r="H43" s="9" t="s">
        <v>373</v>
      </c>
      <c r="I43" s="9">
        <f t="shared" si="0"/>
        <v>0.13463637408088236</v>
      </c>
      <c r="J43" s="9">
        <f t="shared" si="1"/>
        <v>0.26927274816176472</v>
      </c>
      <c r="K43" s="9" t="s">
        <v>14</v>
      </c>
      <c r="L43" s="9"/>
      <c r="M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2:28">
      <c r="B44" s="9">
        <v>42</v>
      </c>
      <c r="C44" s="9" t="s">
        <v>374</v>
      </c>
      <c r="D44" s="9">
        <v>861.67279411764707</v>
      </c>
      <c r="E44" s="9">
        <v>1723.3455882352941</v>
      </c>
      <c r="F44" s="9"/>
      <c r="G44" s="9">
        <v>42</v>
      </c>
      <c r="H44" s="9" t="s">
        <v>374</v>
      </c>
      <c r="I44" s="9">
        <f t="shared" si="0"/>
        <v>2.1541819852941178</v>
      </c>
      <c r="J44" s="9">
        <f t="shared" si="1"/>
        <v>4.3083639705882355</v>
      </c>
      <c r="K44" s="9" t="s">
        <v>14</v>
      </c>
      <c r="L44" s="9"/>
      <c r="M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2:28">
      <c r="B45" s="9">
        <v>43</v>
      </c>
      <c r="C45" s="9" t="s">
        <v>375</v>
      </c>
      <c r="D45" s="9">
        <v>53.854549632352942</v>
      </c>
      <c r="E45" s="9">
        <v>107.70909926470588</v>
      </c>
      <c r="F45" s="9"/>
      <c r="G45" s="9">
        <v>43</v>
      </c>
      <c r="H45" s="9" t="s">
        <v>375</v>
      </c>
      <c r="I45" s="9">
        <f t="shared" si="0"/>
        <v>0.13463637408088236</v>
      </c>
      <c r="J45" s="9">
        <f t="shared" si="1"/>
        <v>0.26927274816176472</v>
      </c>
      <c r="K45" s="9" t="s">
        <v>14</v>
      </c>
      <c r="L45" s="9"/>
      <c r="M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2:28">
      <c r="B46" s="9">
        <v>44</v>
      </c>
      <c r="C46" s="9" t="s">
        <v>376</v>
      </c>
      <c r="D46" s="9">
        <v>861.67279411764707</v>
      </c>
      <c r="E46" s="9">
        <v>1723.3455882352941</v>
      </c>
      <c r="F46" s="9"/>
      <c r="G46" s="9">
        <v>44</v>
      </c>
      <c r="H46" s="9" t="s">
        <v>376</v>
      </c>
      <c r="I46" s="9">
        <f t="shared" si="0"/>
        <v>2.1541819852941178</v>
      </c>
      <c r="J46" s="9">
        <f t="shared" si="1"/>
        <v>4.3083639705882355</v>
      </c>
      <c r="K46" s="9" t="s">
        <v>14</v>
      </c>
      <c r="L46" s="9"/>
      <c r="M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2:28">
      <c r="B47" s="9">
        <v>45</v>
      </c>
      <c r="C47" s="9" t="s">
        <v>377</v>
      </c>
      <c r="D47" s="9">
        <v>53.854549632352942</v>
      </c>
      <c r="E47" s="9">
        <v>107.70909926470588</v>
      </c>
      <c r="F47" s="9"/>
      <c r="G47" s="9">
        <v>45</v>
      </c>
      <c r="H47" s="9" t="s">
        <v>377</v>
      </c>
      <c r="I47" s="9">
        <f t="shared" si="0"/>
        <v>0.13463637408088236</v>
      </c>
      <c r="J47" s="9">
        <f t="shared" si="1"/>
        <v>0.26927274816176472</v>
      </c>
      <c r="K47" s="9" t="s">
        <v>14</v>
      </c>
      <c r="L47" s="9"/>
      <c r="M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2:28">
      <c r="B48" s="9">
        <v>46</v>
      </c>
      <c r="C48" s="9" t="s">
        <v>378</v>
      </c>
      <c r="D48" s="9">
        <v>861.67279411764707</v>
      </c>
      <c r="E48" s="9">
        <v>1723.3455882352941</v>
      </c>
      <c r="F48" s="9"/>
      <c r="G48" s="9">
        <v>46</v>
      </c>
      <c r="H48" s="9" t="s">
        <v>378</v>
      </c>
      <c r="I48" s="9">
        <f t="shared" si="0"/>
        <v>2.1541819852941178</v>
      </c>
      <c r="J48" s="9">
        <f t="shared" si="1"/>
        <v>4.3083639705882355</v>
      </c>
      <c r="K48" s="9" t="s">
        <v>14</v>
      </c>
      <c r="L48" s="9"/>
      <c r="M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2:28">
      <c r="B49" s="9">
        <v>47</v>
      </c>
      <c r="C49" s="9" t="s">
        <v>379</v>
      </c>
      <c r="D49" s="9">
        <v>55.48650568181818</v>
      </c>
      <c r="E49" s="9">
        <v>110.97301136363636</v>
      </c>
      <c r="F49" s="9"/>
      <c r="G49" s="9">
        <v>47</v>
      </c>
      <c r="H49" s="9" t="s">
        <v>379</v>
      </c>
      <c r="I49" s="9">
        <f t="shared" si="0"/>
        <v>0.13871626420454544</v>
      </c>
      <c r="J49" s="9">
        <f t="shared" si="1"/>
        <v>0.27743252840909088</v>
      </c>
      <c r="K49" s="9" t="s">
        <v>14</v>
      </c>
      <c r="L49" s="9"/>
      <c r="M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2:28">
      <c r="B50" s="9">
        <v>48</v>
      </c>
      <c r="C50" s="9" t="s">
        <v>380</v>
      </c>
      <c r="D50" s="9">
        <v>1775.5681818181818</v>
      </c>
      <c r="E50" s="9">
        <v>3551.1363636363635</v>
      </c>
      <c r="F50" s="9"/>
      <c r="G50" s="9">
        <v>48</v>
      </c>
      <c r="H50" s="9" t="s">
        <v>380</v>
      </c>
      <c r="I50" s="9">
        <f t="shared" si="0"/>
        <v>4.4389204545454541</v>
      </c>
      <c r="J50" s="9">
        <f t="shared" si="1"/>
        <v>8.8778409090909083</v>
      </c>
      <c r="K50" s="9" t="s">
        <v>14</v>
      </c>
      <c r="L50" s="9"/>
      <c r="M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2:28">
      <c r="B51" s="9">
        <v>49</v>
      </c>
      <c r="C51" s="9" t="s">
        <v>381</v>
      </c>
      <c r="D51" s="9">
        <v>55.48650568181818</v>
      </c>
      <c r="E51" s="9">
        <v>110.97301136363636</v>
      </c>
      <c r="F51" s="9"/>
      <c r="G51" s="9">
        <v>49</v>
      </c>
      <c r="H51" s="9" t="s">
        <v>381</v>
      </c>
      <c r="I51" s="9">
        <f t="shared" si="0"/>
        <v>0.13871626420454544</v>
      </c>
      <c r="J51" s="9">
        <f t="shared" si="1"/>
        <v>0.27743252840909088</v>
      </c>
      <c r="K51" s="9" t="s">
        <v>14</v>
      </c>
      <c r="L51" s="9"/>
      <c r="M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2:28" s="8" customFormat="1">
      <c r="B52" s="9">
        <v>50</v>
      </c>
      <c r="C52" s="9" t="s">
        <v>382</v>
      </c>
      <c r="D52" s="9">
        <v>1775.5681818181818</v>
      </c>
      <c r="E52" s="9">
        <v>3551.1363636363635</v>
      </c>
      <c r="F52" s="9"/>
      <c r="G52" s="9">
        <v>50</v>
      </c>
      <c r="H52" s="9" t="s">
        <v>382</v>
      </c>
      <c r="I52" s="9">
        <f t="shared" si="0"/>
        <v>4.4389204545454541</v>
      </c>
      <c r="J52" s="9">
        <f t="shared" si="1"/>
        <v>8.8778409090909083</v>
      </c>
      <c r="K52" s="9" t="s">
        <v>14</v>
      </c>
      <c r="L52" s="9"/>
      <c r="M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2:28" s="8" customFormat="1">
      <c r="B53" s="9">
        <v>51</v>
      </c>
      <c r="C53" s="9" t="s">
        <v>120</v>
      </c>
      <c r="D53" s="9">
        <v>55.48650568181818</v>
      </c>
      <c r="E53" s="9">
        <v>110.97301136363636</v>
      </c>
      <c r="F53" s="9"/>
      <c r="G53" s="9">
        <v>51</v>
      </c>
      <c r="H53" s="9" t="s">
        <v>120</v>
      </c>
      <c r="I53" s="9">
        <f t="shared" si="0"/>
        <v>0.13871626420454544</v>
      </c>
      <c r="J53" s="9">
        <f t="shared" si="1"/>
        <v>0.27743252840909088</v>
      </c>
      <c r="K53" s="9" t="s">
        <v>14</v>
      </c>
      <c r="L53" s="9"/>
      <c r="M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2:28" s="8" customFormat="1">
      <c r="B54" s="9">
        <v>52</v>
      </c>
      <c r="C54" s="9" t="s">
        <v>121</v>
      </c>
      <c r="D54" s="9">
        <v>1775.5681818181818</v>
      </c>
      <c r="E54" s="9">
        <v>3551.1363636363635</v>
      </c>
      <c r="F54" s="9"/>
      <c r="G54" s="9">
        <v>52</v>
      </c>
      <c r="H54" s="9" t="s">
        <v>121</v>
      </c>
      <c r="I54" s="9">
        <f t="shared" si="0"/>
        <v>4.4389204545454541</v>
      </c>
      <c r="J54" s="9">
        <f t="shared" si="1"/>
        <v>8.8778409090909083</v>
      </c>
      <c r="K54" s="9" t="s">
        <v>14</v>
      </c>
      <c r="L54" s="9"/>
      <c r="M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2:28" s="8" customFormat="1">
      <c r="B55" s="9">
        <v>53</v>
      </c>
      <c r="C55" s="9" t="s">
        <v>47</v>
      </c>
      <c r="D55" s="9">
        <v>110.97301136363636</v>
      </c>
      <c r="E55" s="9">
        <v>221.94602272727272</v>
      </c>
      <c r="F55" s="9"/>
      <c r="G55" s="9">
        <v>53</v>
      </c>
      <c r="H55" s="9" t="s">
        <v>47</v>
      </c>
      <c r="I55" s="9">
        <f t="shared" si="0"/>
        <v>0.27743252840909088</v>
      </c>
      <c r="J55" s="9">
        <f t="shared" si="1"/>
        <v>0.55486505681818177</v>
      </c>
      <c r="K55" s="9" t="s">
        <v>14</v>
      </c>
      <c r="L55" s="9"/>
      <c r="M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2:28" s="8" customFormat="1">
      <c r="B56" s="9">
        <v>54</v>
      </c>
      <c r="C56" s="9" t="s">
        <v>48</v>
      </c>
      <c r="D56" s="9">
        <v>3551.1363636363635</v>
      </c>
      <c r="E56" s="9">
        <v>7102.272727272727</v>
      </c>
      <c r="F56" s="9"/>
      <c r="G56" s="9">
        <v>54</v>
      </c>
      <c r="H56" s="9" t="s">
        <v>48</v>
      </c>
      <c r="I56" s="9">
        <f t="shared" si="0"/>
        <v>8.8778409090909083</v>
      </c>
      <c r="J56" s="9">
        <f t="shared" si="1"/>
        <v>17.755681818181817</v>
      </c>
      <c r="K56" s="9" t="s">
        <v>14</v>
      </c>
      <c r="L56" s="9"/>
      <c r="M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2:28" s="8" customFormat="1">
      <c r="B57" s="9">
        <v>55</v>
      </c>
      <c r="C57" s="9" t="s">
        <v>84</v>
      </c>
      <c r="D57" s="9">
        <v>110.97301136363636</v>
      </c>
      <c r="E57" s="9">
        <v>221.94602272727272</v>
      </c>
      <c r="F57" s="9"/>
      <c r="G57" s="9">
        <v>55</v>
      </c>
      <c r="H57" s="9" t="s">
        <v>84</v>
      </c>
      <c r="I57" s="9">
        <f t="shared" si="0"/>
        <v>0.27743252840909088</v>
      </c>
      <c r="J57" s="9">
        <f t="shared" si="1"/>
        <v>0.55486505681818177</v>
      </c>
      <c r="K57" s="9" t="s">
        <v>14</v>
      </c>
      <c r="L57" s="9"/>
      <c r="M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2:28">
      <c r="B58" s="9">
        <v>56</v>
      </c>
      <c r="C58" s="9" t="s">
        <v>85</v>
      </c>
      <c r="D58" s="9">
        <v>3551.1363636363635</v>
      </c>
      <c r="E58" s="9">
        <v>7102.272727272727</v>
      </c>
      <c r="F58" s="9"/>
      <c r="G58" s="9">
        <v>56</v>
      </c>
      <c r="H58" s="9" t="s">
        <v>85</v>
      </c>
      <c r="I58" s="9">
        <f t="shared" si="0"/>
        <v>8.8778409090909083</v>
      </c>
      <c r="J58" s="9">
        <f t="shared" si="1"/>
        <v>17.755681818181817</v>
      </c>
      <c r="K58" s="9" t="s">
        <v>14</v>
      </c>
      <c r="L58" s="9"/>
      <c r="M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2:28">
      <c r="B59" s="9">
        <v>57</v>
      </c>
      <c r="C59" s="9" t="s">
        <v>93</v>
      </c>
      <c r="D59" s="9">
        <v>110.97301136363636</v>
      </c>
      <c r="E59" s="9">
        <v>221.94602272727272</v>
      </c>
      <c r="F59" s="9"/>
      <c r="G59" s="9">
        <v>57</v>
      </c>
      <c r="H59" s="9" t="s">
        <v>93</v>
      </c>
      <c r="I59" s="9">
        <f t="shared" si="0"/>
        <v>0.27743252840909088</v>
      </c>
      <c r="J59" s="9">
        <f t="shared" si="1"/>
        <v>0.55486505681818177</v>
      </c>
      <c r="K59" s="9" t="s">
        <v>14</v>
      </c>
      <c r="L59" s="9"/>
      <c r="M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2:28">
      <c r="B60" s="9">
        <v>58</v>
      </c>
      <c r="C60" s="9" t="s">
        <v>94</v>
      </c>
      <c r="D60" s="9">
        <v>3551.1363636363635</v>
      </c>
      <c r="E60" s="9">
        <v>7102.272727272727</v>
      </c>
      <c r="F60" s="9"/>
      <c r="G60" s="9">
        <v>58</v>
      </c>
      <c r="H60" s="9" t="s">
        <v>94</v>
      </c>
      <c r="I60" s="9">
        <f t="shared" si="0"/>
        <v>8.8778409090909083</v>
      </c>
      <c r="J60" s="9">
        <f t="shared" si="1"/>
        <v>17.755681818181817</v>
      </c>
      <c r="K60" s="9" t="s">
        <v>14</v>
      </c>
      <c r="L60" s="9"/>
      <c r="M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2:28">
      <c r="B61" s="9">
        <v>59</v>
      </c>
      <c r="C61" s="9" t="s">
        <v>96</v>
      </c>
      <c r="D61" s="9">
        <v>221.94602272727272</v>
      </c>
      <c r="E61" s="9">
        <v>443.89204545454544</v>
      </c>
      <c r="F61" s="9"/>
      <c r="G61" s="9">
        <v>59</v>
      </c>
      <c r="H61" s="9" t="s">
        <v>96</v>
      </c>
      <c r="I61" s="9">
        <f t="shared" si="0"/>
        <v>0.55486505681818177</v>
      </c>
      <c r="J61" s="9">
        <f t="shared" si="1"/>
        <v>1.1097301136363635</v>
      </c>
      <c r="K61" s="9" t="s">
        <v>14</v>
      </c>
      <c r="L61" s="9"/>
      <c r="M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2:28">
      <c r="B62" s="9">
        <v>60</v>
      </c>
      <c r="C62" s="9" t="s">
        <v>97</v>
      </c>
      <c r="D62" s="9">
        <v>7102.272727272727</v>
      </c>
      <c r="E62" s="9">
        <v>14204.545454545454</v>
      </c>
      <c r="F62" s="9"/>
      <c r="G62" s="9">
        <v>60</v>
      </c>
      <c r="H62" s="9" t="s">
        <v>97</v>
      </c>
      <c r="I62" s="9">
        <f t="shared" si="0"/>
        <v>17.755681818181817</v>
      </c>
      <c r="J62" s="9">
        <f t="shared" si="1"/>
        <v>35.511363636363633</v>
      </c>
      <c r="K62" s="9" t="s">
        <v>14</v>
      </c>
      <c r="L62" s="9"/>
      <c r="M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2:28">
      <c r="B63" s="9">
        <v>61</v>
      </c>
      <c r="C63" s="9" t="s">
        <v>34</v>
      </c>
      <c r="D63" s="9">
        <v>221.94602272727272</v>
      </c>
      <c r="E63" s="9">
        <v>443.89204545454544</v>
      </c>
      <c r="F63" s="9"/>
      <c r="G63" s="9">
        <v>61</v>
      </c>
      <c r="H63" s="9" t="s">
        <v>34</v>
      </c>
      <c r="I63" s="9">
        <f t="shared" si="0"/>
        <v>0.55486505681818177</v>
      </c>
      <c r="J63" s="9">
        <f t="shared" si="1"/>
        <v>1.1097301136363635</v>
      </c>
      <c r="K63" s="9" t="s">
        <v>14</v>
      </c>
      <c r="L63" s="9"/>
      <c r="M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2:28">
      <c r="B64">
        <v>62</v>
      </c>
      <c r="C64" t="s">
        <v>35</v>
      </c>
      <c r="D64">
        <v>7102.272727272727</v>
      </c>
      <c r="E64">
        <v>14204.545454545454</v>
      </c>
      <c r="G64">
        <v>62</v>
      </c>
      <c r="H64" t="s">
        <v>35</v>
      </c>
      <c r="I64" s="9">
        <f t="shared" si="0"/>
        <v>17.755681818181817</v>
      </c>
      <c r="J64" s="9">
        <f t="shared" si="1"/>
        <v>35.511363636363633</v>
      </c>
      <c r="K64" t="s">
        <v>14</v>
      </c>
    </row>
    <row r="65" spans="2:11">
      <c r="B65">
        <v>63</v>
      </c>
      <c r="C65" t="s">
        <v>383</v>
      </c>
      <c r="D65">
        <v>7324.21875</v>
      </c>
      <c r="E65">
        <v>7324.21875</v>
      </c>
      <c r="G65">
        <v>63</v>
      </c>
      <c r="H65" t="s">
        <v>383</v>
      </c>
      <c r="I65" s="9">
        <f t="shared" si="0"/>
        <v>18.310546875</v>
      </c>
      <c r="J65" s="9">
        <f t="shared" si="1"/>
        <v>18.310546875</v>
      </c>
      <c r="K65" t="s">
        <v>14</v>
      </c>
    </row>
    <row r="66" spans="2:11">
      <c r="B66">
        <v>64</v>
      </c>
      <c r="C66" t="s">
        <v>384</v>
      </c>
      <c r="D66">
        <v>813.80208333333326</v>
      </c>
      <c r="E66">
        <v>813.80208333333326</v>
      </c>
      <c r="G66">
        <v>64</v>
      </c>
      <c r="H66" t="s">
        <v>384</v>
      </c>
      <c r="I66" s="9">
        <f t="shared" si="0"/>
        <v>2.034505208333333</v>
      </c>
      <c r="J66" s="9">
        <f t="shared" si="1"/>
        <v>2.034505208333333</v>
      </c>
      <c r="K66" t="s">
        <v>14</v>
      </c>
    </row>
    <row r="67" spans="2:11">
      <c r="B67">
        <v>65</v>
      </c>
      <c r="C67" t="s">
        <v>385</v>
      </c>
      <c r="D67">
        <v>6510.4166666666661</v>
      </c>
      <c r="E67">
        <v>6510.4166666666661</v>
      </c>
      <c r="G67">
        <v>65</v>
      </c>
      <c r="H67" t="s">
        <v>385</v>
      </c>
      <c r="I67" s="9">
        <f t="shared" si="0"/>
        <v>16.276041666666664</v>
      </c>
      <c r="J67" s="9">
        <f t="shared" si="1"/>
        <v>16.276041666666664</v>
      </c>
      <c r="K67" t="s">
        <v>14</v>
      </c>
    </row>
    <row r="68" spans="2:11">
      <c r="B68">
        <v>66</v>
      </c>
      <c r="C68" t="s">
        <v>386</v>
      </c>
      <c r="D68">
        <v>1627.6041666666665</v>
      </c>
      <c r="E68">
        <v>1627.6041666666665</v>
      </c>
      <c r="G68">
        <v>66</v>
      </c>
      <c r="H68" t="s">
        <v>386</v>
      </c>
      <c r="I68" s="9">
        <f t="shared" ref="I68:I131" si="2">D68/400</f>
        <v>4.0690104166666661</v>
      </c>
      <c r="J68" s="9">
        <f t="shared" ref="J68:J131" si="3">E68/400</f>
        <v>4.0690104166666661</v>
      </c>
      <c r="K68" t="s">
        <v>14</v>
      </c>
    </row>
    <row r="69" spans="2:11">
      <c r="B69">
        <v>67</v>
      </c>
      <c r="C69" t="s">
        <v>387</v>
      </c>
      <c r="D69">
        <v>13020.833333333332</v>
      </c>
      <c r="E69">
        <v>13020.833333333332</v>
      </c>
      <c r="G69">
        <v>67</v>
      </c>
      <c r="H69" t="s">
        <v>387</v>
      </c>
      <c r="I69" s="9">
        <f t="shared" si="2"/>
        <v>32.552083333333329</v>
      </c>
      <c r="J69" s="9">
        <f t="shared" si="3"/>
        <v>32.552083333333329</v>
      </c>
      <c r="K69" t="s">
        <v>14</v>
      </c>
    </row>
    <row r="70" spans="2:11">
      <c r="B70">
        <v>68</v>
      </c>
      <c r="C70" t="s">
        <v>388</v>
      </c>
      <c r="D70">
        <v>1627.6041666666665</v>
      </c>
      <c r="E70">
        <v>1627.6041666666665</v>
      </c>
      <c r="G70">
        <v>68</v>
      </c>
      <c r="H70" t="s">
        <v>388</v>
      </c>
      <c r="I70" s="9">
        <f t="shared" si="2"/>
        <v>4.0690104166666661</v>
      </c>
      <c r="J70" s="9">
        <f t="shared" si="3"/>
        <v>4.0690104166666661</v>
      </c>
      <c r="K70" t="s">
        <v>14</v>
      </c>
    </row>
    <row r="71" spans="2:11">
      <c r="B71">
        <v>69</v>
      </c>
      <c r="C71" t="s">
        <v>389</v>
      </c>
      <c r="D71">
        <v>13020.833333333332</v>
      </c>
      <c r="E71">
        <v>13020.833333333332</v>
      </c>
      <c r="G71">
        <v>69</v>
      </c>
      <c r="H71" t="s">
        <v>389</v>
      </c>
      <c r="I71" s="9">
        <f t="shared" si="2"/>
        <v>32.552083333333329</v>
      </c>
      <c r="J71" s="9">
        <f t="shared" si="3"/>
        <v>32.552083333333329</v>
      </c>
      <c r="K71" t="s">
        <v>14</v>
      </c>
    </row>
    <row r="72" spans="2:11">
      <c r="B72">
        <v>70</v>
      </c>
      <c r="C72" t="s">
        <v>390</v>
      </c>
      <c r="D72">
        <v>14648.4375</v>
      </c>
      <c r="E72">
        <v>14648.4375</v>
      </c>
      <c r="G72">
        <v>70</v>
      </c>
      <c r="H72" t="s">
        <v>390</v>
      </c>
      <c r="I72" s="9">
        <f t="shared" si="2"/>
        <v>36.62109375</v>
      </c>
      <c r="J72" s="9">
        <f t="shared" si="3"/>
        <v>36.62109375</v>
      </c>
      <c r="K72" t="s">
        <v>14</v>
      </c>
    </row>
    <row r="73" spans="2:11">
      <c r="B73">
        <v>71</v>
      </c>
      <c r="C73" t="s">
        <v>391</v>
      </c>
      <c r="D73">
        <v>1627.6041666666665</v>
      </c>
      <c r="E73">
        <v>1627.6041666666665</v>
      </c>
      <c r="G73">
        <v>71</v>
      </c>
      <c r="H73" t="s">
        <v>391</v>
      </c>
      <c r="I73" s="9">
        <f t="shared" si="2"/>
        <v>4.0690104166666661</v>
      </c>
      <c r="J73" s="9">
        <f t="shared" si="3"/>
        <v>4.0690104166666661</v>
      </c>
      <c r="K73" t="s">
        <v>14</v>
      </c>
    </row>
    <row r="74" spans="2:11">
      <c r="B74">
        <v>72</v>
      </c>
      <c r="C74" t="s">
        <v>392</v>
      </c>
      <c r="D74">
        <v>13020.833333333332</v>
      </c>
      <c r="E74">
        <v>13020.833333333332</v>
      </c>
      <c r="G74">
        <v>72</v>
      </c>
      <c r="H74" t="s">
        <v>392</v>
      </c>
      <c r="I74" s="9">
        <f t="shared" si="2"/>
        <v>32.552083333333329</v>
      </c>
      <c r="J74" s="9">
        <f t="shared" si="3"/>
        <v>32.552083333333329</v>
      </c>
      <c r="K74" t="s">
        <v>14</v>
      </c>
    </row>
    <row r="75" spans="2:11">
      <c r="B75">
        <v>73</v>
      </c>
      <c r="C75" t="s">
        <v>393</v>
      </c>
      <c r="D75">
        <v>3255.208333333333</v>
      </c>
      <c r="E75">
        <v>3255.208333333333</v>
      </c>
      <c r="G75">
        <v>73</v>
      </c>
      <c r="H75" t="s">
        <v>393</v>
      </c>
      <c r="I75" s="9">
        <f t="shared" si="2"/>
        <v>8.1380208333333321</v>
      </c>
      <c r="J75" s="9">
        <f t="shared" si="3"/>
        <v>8.1380208333333321</v>
      </c>
      <c r="K75" t="s">
        <v>14</v>
      </c>
    </row>
    <row r="76" spans="2:11">
      <c r="B76">
        <v>74</v>
      </c>
      <c r="C76" t="s">
        <v>394</v>
      </c>
      <c r="D76">
        <v>26041.666666666664</v>
      </c>
      <c r="E76">
        <v>26041.666666666664</v>
      </c>
      <c r="G76">
        <v>74</v>
      </c>
      <c r="H76" t="s">
        <v>394</v>
      </c>
      <c r="I76" s="9">
        <f t="shared" si="2"/>
        <v>65.104166666666657</v>
      </c>
      <c r="J76" s="9">
        <f t="shared" si="3"/>
        <v>65.104166666666657</v>
      </c>
      <c r="K76" t="s">
        <v>14</v>
      </c>
    </row>
    <row r="77" spans="2:11">
      <c r="B77">
        <v>75</v>
      </c>
      <c r="C77" t="s">
        <v>395</v>
      </c>
      <c r="D77">
        <v>14648.4375</v>
      </c>
      <c r="E77">
        <v>14648.4375</v>
      </c>
      <c r="G77">
        <v>75</v>
      </c>
      <c r="H77" t="s">
        <v>395</v>
      </c>
      <c r="I77" s="9">
        <f t="shared" si="2"/>
        <v>36.62109375</v>
      </c>
      <c r="J77" s="9">
        <f t="shared" si="3"/>
        <v>36.62109375</v>
      </c>
      <c r="K77" t="s">
        <v>14</v>
      </c>
    </row>
    <row r="78" spans="2:11">
      <c r="B78">
        <v>76</v>
      </c>
      <c r="C78" t="s">
        <v>396</v>
      </c>
      <c r="D78">
        <v>14648.4375</v>
      </c>
      <c r="E78">
        <v>14648.4375</v>
      </c>
      <c r="G78">
        <v>76</v>
      </c>
      <c r="H78" t="s">
        <v>396</v>
      </c>
      <c r="I78" s="9">
        <f t="shared" si="2"/>
        <v>36.62109375</v>
      </c>
      <c r="J78" s="9">
        <f t="shared" si="3"/>
        <v>36.62109375</v>
      </c>
      <c r="K78" t="s">
        <v>14</v>
      </c>
    </row>
    <row r="79" spans="2:11">
      <c r="B79">
        <v>77</v>
      </c>
      <c r="C79" t="s">
        <v>397</v>
      </c>
      <c r="D79">
        <v>7.152557373046875</v>
      </c>
      <c r="E79">
        <v>28.6102294921875</v>
      </c>
      <c r="G79">
        <v>77</v>
      </c>
      <c r="H79" t="s">
        <v>397</v>
      </c>
      <c r="I79" s="9">
        <f t="shared" si="2"/>
        <v>1.7881393432617188E-2</v>
      </c>
      <c r="J79" s="9">
        <f t="shared" si="3"/>
        <v>7.152557373046875E-2</v>
      </c>
      <c r="K79" t="s">
        <v>14</v>
      </c>
    </row>
    <row r="80" spans="2:11">
      <c r="B80">
        <v>78</v>
      </c>
      <c r="C80" t="s">
        <v>398</v>
      </c>
      <c r="D80">
        <v>14648.4375</v>
      </c>
      <c r="E80">
        <v>14648.4375</v>
      </c>
      <c r="G80">
        <v>78</v>
      </c>
      <c r="H80" t="s">
        <v>398</v>
      </c>
      <c r="I80" s="9">
        <f t="shared" si="2"/>
        <v>36.62109375</v>
      </c>
      <c r="J80" s="9">
        <f t="shared" si="3"/>
        <v>36.62109375</v>
      </c>
      <c r="K80" t="s">
        <v>14</v>
      </c>
    </row>
    <row r="81" spans="2:11">
      <c r="B81">
        <v>79</v>
      </c>
      <c r="C81" t="s">
        <v>399</v>
      </c>
      <c r="D81">
        <v>14648.4375</v>
      </c>
      <c r="E81">
        <v>14648.4375</v>
      </c>
      <c r="G81">
        <v>79</v>
      </c>
      <c r="H81" t="s">
        <v>399</v>
      </c>
      <c r="I81" s="9">
        <f t="shared" si="2"/>
        <v>36.62109375</v>
      </c>
      <c r="J81" s="9">
        <f t="shared" si="3"/>
        <v>36.62109375</v>
      </c>
      <c r="K81" t="s">
        <v>14</v>
      </c>
    </row>
    <row r="82" spans="2:11">
      <c r="B82">
        <v>80</v>
      </c>
      <c r="C82" t="s">
        <v>400</v>
      </c>
      <c r="D82">
        <v>29296.875</v>
      </c>
      <c r="E82">
        <v>29296.875</v>
      </c>
      <c r="G82">
        <v>80</v>
      </c>
      <c r="H82" t="s">
        <v>400</v>
      </c>
      <c r="I82" s="9">
        <f t="shared" si="2"/>
        <v>73.2421875</v>
      </c>
      <c r="J82" s="9">
        <f t="shared" si="3"/>
        <v>73.2421875</v>
      </c>
      <c r="K82" t="s">
        <v>14</v>
      </c>
    </row>
    <row r="83" spans="2:11">
      <c r="B83">
        <v>81</v>
      </c>
      <c r="C83" t="s">
        <v>401</v>
      </c>
      <c r="D83">
        <v>29296.875</v>
      </c>
      <c r="E83">
        <v>29296.875</v>
      </c>
      <c r="G83">
        <v>81</v>
      </c>
      <c r="H83" t="s">
        <v>401</v>
      </c>
      <c r="I83" s="9">
        <f t="shared" si="2"/>
        <v>73.2421875</v>
      </c>
      <c r="J83" s="9">
        <f t="shared" si="3"/>
        <v>73.2421875</v>
      </c>
      <c r="K83" t="s">
        <v>14</v>
      </c>
    </row>
    <row r="84" spans="2:11">
      <c r="B84">
        <v>82</v>
      </c>
      <c r="C84" t="s">
        <v>402</v>
      </c>
      <c r="D84">
        <v>29296.875</v>
      </c>
      <c r="E84">
        <v>29296.875</v>
      </c>
      <c r="G84">
        <v>82</v>
      </c>
      <c r="H84" t="s">
        <v>402</v>
      </c>
      <c r="I84" s="9">
        <f t="shared" si="2"/>
        <v>73.2421875</v>
      </c>
      <c r="J84" s="9">
        <f t="shared" si="3"/>
        <v>73.2421875</v>
      </c>
      <c r="K84" t="s">
        <v>14</v>
      </c>
    </row>
    <row r="85" spans="2:11">
      <c r="B85">
        <v>83</v>
      </c>
      <c r="C85" t="s">
        <v>403</v>
      </c>
      <c r="D85">
        <v>29296.875</v>
      </c>
      <c r="E85">
        <v>29296.875</v>
      </c>
      <c r="G85">
        <v>83</v>
      </c>
      <c r="H85" t="s">
        <v>403</v>
      </c>
      <c r="I85" s="9">
        <f t="shared" si="2"/>
        <v>73.2421875</v>
      </c>
      <c r="J85" s="9">
        <f t="shared" si="3"/>
        <v>73.2421875</v>
      </c>
      <c r="K85" t="s">
        <v>14</v>
      </c>
    </row>
    <row r="86" spans="2:11">
      <c r="B86">
        <v>84</v>
      </c>
      <c r="C86" t="s">
        <v>404</v>
      </c>
      <c r="D86">
        <v>29296.875</v>
      </c>
      <c r="E86">
        <v>29296.875</v>
      </c>
      <c r="G86">
        <v>84</v>
      </c>
      <c r="H86" t="s">
        <v>404</v>
      </c>
      <c r="I86" s="9">
        <f t="shared" si="2"/>
        <v>73.2421875</v>
      </c>
      <c r="J86" s="9">
        <f t="shared" si="3"/>
        <v>73.2421875</v>
      </c>
      <c r="K86" t="s">
        <v>14</v>
      </c>
    </row>
    <row r="87" spans="2:11">
      <c r="B87">
        <v>85</v>
      </c>
      <c r="C87" t="s">
        <v>405</v>
      </c>
      <c r="D87">
        <v>29296.875</v>
      </c>
      <c r="E87">
        <v>29296.875</v>
      </c>
      <c r="G87">
        <v>85</v>
      </c>
      <c r="H87" t="s">
        <v>405</v>
      </c>
      <c r="I87" s="9">
        <f t="shared" si="2"/>
        <v>73.2421875</v>
      </c>
      <c r="J87" s="9">
        <f t="shared" si="3"/>
        <v>73.2421875</v>
      </c>
      <c r="K87" t="s">
        <v>14</v>
      </c>
    </row>
    <row r="88" spans="2:11">
      <c r="B88">
        <v>86</v>
      </c>
      <c r="C88" t="s">
        <v>341</v>
      </c>
      <c r="D88">
        <v>117187.5</v>
      </c>
      <c r="E88">
        <v>117187.5</v>
      </c>
      <c r="G88">
        <v>86</v>
      </c>
      <c r="H88" t="s">
        <v>341</v>
      </c>
      <c r="I88" s="9">
        <f t="shared" si="2"/>
        <v>292.96875</v>
      </c>
      <c r="J88" s="9">
        <f t="shared" si="3"/>
        <v>292.96875</v>
      </c>
      <c r="K88" t="s">
        <v>14</v>
      </c>
    </row>
    <row r="89" spans="2:11">
      <c r="B89">
        <v>87</v>
      </c>
      <c r="C89" t="s">
        <v>342</v>
      </c>
      <c r="D89">
        <v>117187.5</v>
      </c>
      <c r="E89">
        <v>117187.5</v>
      </c>
      <c r="G89">
        <v>87</v>
      </c>
      <c r="H89" t="s">
        <v>342</v>
      </c>
      <c r="I89" s="9">
        <f t="shared" si="2"/>
        <v>292.96875</v>
      </c>
      <c r="J89" s="9">
        <f t="shared" si="3"/>
        <v>292.96875</v>
      </c>
      <c r="K89" t="s">
        <v>237</v>
      </c>
    </row>
    <row r="90" spans="2:11">
      <c r="B90">
        <v>88</v>
      </c>
      <c r="C90" t="s">
        <v>31</v>
      </c>
      <c r="D90">
        <v>117187.5</v>
      </c>
      <c r="E90">
        <v>117187.5</v>
      </c>
      <c r="G90">
        <v>88</v>
      </c>
      <c r="H90" t="s">
        <v>31</v>
      </c>
      <c r="I90" s="9">
        <f t="shared" si="2"/>
        <v>292.96875</v>
      </c>
      <c r="J90" s="9">
        <f t="shared" si="3"/>
        <v>292.96875</v>
      </c>
      <c r="K90" t="s">
        <v>237</v>
      </c>
    </row>
    <row r="91" spans="2:11">
      <c r="B91">
        <v>89</v>
      </c>
      <c r="C91" t="s">
        <v>112</v>
      </c>
      <c r="D91">
        <v>117187.5</v>
      </c>
      <c r="E91">
        <v>117187.5</v>
      </c>
      <c r="G91">
        <v>89</v>
      </c>
      <c r="H91" t="s">
        <v>112</v>
      </c>
      <c r="I91" s="9">
        <f t="shared" si="2"/>
        <v>292.96875</v>
      </c>
      <c r="J91" s="9">
        <f t="shared" si="3"/>
        <v>292.96875</v>
      </c>
      <c r="K91" t="s">
        <v>237</v>
      </c>
    </row>
    <row r="92" spans="2:11">
      <c r="B92">
        <v>90</v>
      </c>
      <c r="C92" t="s">
        <v>118</v>
      </c>
      <c r="D92">
        <v>58593.75</v>
      </c>
      <c r="E92">
        <v>58593.75</v>
      </c>
      <c r="G92">
        <v>90</v>
      </c>
      <c r="H92" t="s">
        <v>118</v>
      </c>
      <c r="I92" s="9">
        <f t="shared" si="2"/>
        <v>146.484375</v>
      </c>
      <c r="J92" s="9">
        <f t="shared" si="3"/>
        <v>146.484375</v>
      </c>
      <c r="K92" t="s">
        <v>237</v>
      </c>
    </row>
    <row r="93" spans="2:11">
      <c r="B93">
        <v>91</v>
      </c>
      <c r="C93" t="s">
        <v>119</v>
      </c>
      <c r="D93">
        <v>58593.75</v>
      </c>
      <c r="E93">
        <v>58593.75</v>
      </c>
      <c r="G93">
        <v>91</v>
      </c>
      <c r="H93" t="s">
        <v>119</v>
      </c>
      <c r="I93" s="9">
        <f t="shared" si="2"/>
        <v>146.484375</v>
      </c>
      <c r="J93" s="9">
        <f t="shared" si="3"/>
        <v>146.484375</v>
      </c>
      <c r="K93" t="s">
        <v>237</v>
      </c>
    </row>
    <row r="94" spans="2:11">
      <c r="B94">
        <v>92</v>
      </c>
      <c r="C94" t="s">
        <v>125</v>
      </c>
      <c r="D94">
        <v>117187.5</v>
      </c>
      <c r="E94">
        <v>117187.5</v>
      </c>
      <c r="G94">
        <v>92</v>
      </c>
      <c r="H94" t="s">
        <v>125</v>
      </c>
      <c r="I94" s="9">
        <f t="shared" si="2"/>
        <v>292.96875</v>
      </c>
      <c r="J94" s="9">
        <f t="shared" si="3"/>
        <v>292.96875</v>
      </c>
      <c r="K94" t="s">
        <v>237</v>
      </c>
    </row>
    <row r="95" spans="2:11">
      <c r="B95">
        <v>93</v>
      </c>
      <c r="C95" t="s">
        <v>126</v>
      </c>
      <c r="D95">
        <v>117187.5</v>
      </c>
      <c r="E95">
        <v>117187.5</v>
      </c>
      <c r="G95">
        <v>93</v>
      </c>
      <c r="H95" t="s">
        <v>126</v>
      </c>
      <c r="I95" s="9">
        <f t="shared" si="2"/>
        <v>292.96875</v>
      </c>
      <c r="J95" s="9">
        <f t="shared" si="3"/>
        <v>292.96875</v>
      </c>
      <c r="K95" t="s">
        <v>237</v>
      </c>
    </row>
    <row r="96" spans="2:11">
      <c r="B96">
        <v>94</v>
      </c>
      <c r="C96" t="s">
        <v>130</v>
      </c>
      <c r="D96">
        <v>117187.5</v>
      </c>
      <c r="E96">
        <v>117187.5</v>
      </c>
      <c r="G96">
        <v>94</v>
      </c>
      <c r="H96" t="s">
        <v>130</v>
      </c>
      <c r="I96" s="9">
        <f t="shared" si="2"/>
        <v>292.96875</v>
      </c>
      <c r="J96" s="9">
        <f t="shared" si="3"/>
        <v>292.96875</v>
      </c>
      <c r="K96" t="s">
        <v>237</v>
      </c>
    </row>
    <row r="97" spans="2:11">
      <c r="B97">
        <v>95</v>
      </c>
      <c r="C97" t="s">
        <v>131</v>
      </c>
      <c r="D97">
        <v>117187.5</v>
      </c>
      <c r="E97">
        <v>117187.5</v>
      </c>
      <c r="G97">
        <v>95</v>
      </c>
      <c r="H97" t="s">
        <v>131</v>
      </c>
      <c r="I97" s="9">
        <f t="shared" si="2"/>
        <v>292.96875</v>
      </c>
      <c r="J97" s="9">
        <f t="shared" si="3"/>
        <v>292.96875</v>
      </c>
      <c r="K97" t="s">
        <v>237</v>
      </c>
    </row>
    <row r="98" spans="2:11">
      <c r="B98">
        <v>96</v>
      </c>
      <c r="C98" t="s">
        <v>39</v>
      </c>
      <c r="D98">
        <v>117187.5</v>
      </c>
      <c r="E98">
        <v>117187.5</v>
      </c>
      <c r="G98">
        <v>96</v>
      </c>
      <c r="H98" t="s">
        <v>39</v>
      </c>
      <c r="I98" s="9">
        <f t="shared" si="2"/>
        <v>292.96875</v>
      </c>
      <c r="J98" s="9">
        <f t="shared" si="3"/>
        <v>292.96875</v>
      </c>
      <c r="K98" t="s">
        <v>237</v>
      </c>
    </row>
    <row r="99" spans="2:11">
      <c r="B99">
        <v>97</v>
      </c>
      <c r="C99" t="s">
        <v>40</v>
      </c>
      <c r="D99">
        <v>117187.5</v>
      </c>
      <c r="E99">
        <v>117187.5</v>
      </c>
      <c r="G99">
        <v>97</v>
      </c>
      <c r="H99" t="s">
        <v>40</v>
      </c>
      <c r="I99" s="9">
        <f t="shared" si="2"/>
        <v>292.96875</v>
      </c>
      <c r="J99" s="9">
        <f t="shared" si="3"/>
        <v>292.96875</v>
      </c>
      <c r="K99" t="s">
        <v>237</v>
      </c>
    </row>
    <row r="100" spans="2:11">
      <c r="B100">
        <v>98</v>
      </c>
      <c r="C100" t="s">
        <v>45</v>
      </c>
      <c r="D100">
        <v>52083.333333333328</v>
      </c>
      <c r="E100">
        <v>52083.333333333328</v>
      </c>
      <c r="G100">
        <v>98</v>
      </c>
      <c r="H100" t="s">
        <v>45</v>
      </c>
      <c r="I100" s="9">
        <f t="shared" si="2"/>
        <v>130.20833333333331</v>
      </c>
      <c r="J100" s="9">
        <f t="shared" si="3"/>
        <v>130.20833333333331</v>
      </c>
      <c r="K100" t="s">
        <v>237</v>
      </c>
    </row>
    <row r="101" spans="2:11">
      <c r="B101">
        <v>99</v>
      </c>
      <c r="C101" t="s">
        <v>46</v>
      </c>
      <c r="D101">
        <v>416666.66666666663</v>
      </c>
      <c r="E101">
        <v>416666.66666666663</v>
      </c>
      <c r="G101">
        <v>99</v>
      </c>
      <c r="H101" t="s">
        <v>46</v>
      </c>
      <c r="I101" s="9">
        <f t="shared" si="2"/>
        <v>1041.6666666666665</v>
      </c>
      <c r="J101" s="9">
        <f t="shared" si="3"/>
        <v>1041.6666666666665</v>
      </c>
      <c r="K101" t="s">
        <v>237</v>
      </c>
    </row>
    <row r="102" spans="2:11">
      <c r="B102">
        <v>100</v>
      </c>
      <c r="C102" t="s">
        <v>49</v>
      </c>
      <c r="D102">
        <v>52083.333333333328</v>
      </c>
      <c r="E102">
        <v>52083.333333333328</v>
      </c>
      <c r="G102">
        <v>100</v>
      </c>
      <c r="H102" t="s">
        <v>49</v>
      </c>
      <c r="I102" s="9">
        <f t="shared" si="2"/>
        <v>130.20833333333331</v>
      </c>
      <c r="J102" s="9">
        <f t="shared" si="3"/>
        <v>130.20833333333331</v>
      </c>
      <c r="K102" t="s">
        <v>237</v>
      </c>
    </row>
    <row r="103" spans="2:11">
      <c r="B103">
        <v>101</v>
      </c>
      <c r="C103" t="s">
        <v>50</v>
      </c>
      <c r="D103">
        <v>416666.66666666663</v>
      </c>
      <c r="E103">
        <v>416666.66666666663</v>
      </c>
      <c r="G103">
        <v>101</v>
      </c>
      <c r="H103" t="s">
        <v>50</v>
      </c>
      <c r="I103" s="9">
        <f t="shared" si="2"/>
        <v>1041.6666666666665</v>
      </c>
      <c r="J103" s="9">
        <f t="shared" si="3"/>
        <v>1041.6666666666665</v>
      </c>
      <c r="K103" t="s">
        <v>237</v>
      </c>
    </row>
    <row r="104" spans="2:11">
      <c r="B104">
        <v>102</v>
      </c>
      <c r="C104" t="s">
        <v>57</v>
      </c>
      <c r="D104">
        <v>7.152557373046875</v>
      </c>
      <c r="E104">
        <v>28.6102294921875</v>
      </c>
      <c r="G104">
        <v>102</v>
      </c>
      <c r="H104" t="s">
        <v>57</v>
      </c>
      <c r="I104" s="9">
        <f t="shared" si="2"/>
        <v>1.7881393432617188E-2</v>
      </c>
      <c r="J104" s="9">
        <f t="shared" si="3"/>
        <v>7.152557373046875E-2</v>
      </c>
      <c r="K104" t="s">
        <v>237</v>
      </c>
    </row>
    <row r="105" spans="2:11">
      <c r="B105">
        <v>103</v>
      </c>
      <c r="C105" t="s">
        <v>86</v>
      </c>
      <c r="D105">
        <v>27573.529411764706</v>
      </c>
      <c r="E105">
        <v>27573.529411764706</v>
      </c>
      <c r="G105">
        <v>103</v>
      </c>
      <c r="H105" t="s">
        <v>86</v>
      </c>
      <c r="I105" s="9">
        <f t="shared" si="2"/>
        <v>68.933823529411768</v>
      </c>
      <c r="J105" s="9">
        <f t="shared" si="3"/>
        <v>68.933823529411768</v>
      </c>
      <c r="K105" t="s">
        <v>237</v>
      </c>
    </row>
    <row r="106" spans="2:11">
      <c r="B106">
        <v>104</v>
      </c>
      <c r="C106" t="s">
        <v>87</v>
      </c>
      <c r="D106">
        <v>441176.4705882353</v>
      </c>
      <c r="E106">
        <v>441176.4705882353</v>
      </c>
      <c r="G106">
        <v>104</v>
      </c>
      <c r="H106" t="s">
        <v>87</v>
      </c>
      <c r="I106" s="9">
        <f t="shared" si="2"/>
        <v>1102.9411764705883</v>
      </c>
      <c r="J106" s="9">
        <f t="shared" si="3"/>
        <v>1102.9411764705883</v>
      </c>
      <c r="K106" t="s">
        <v>237</v>
      </c>
    </row>
    <row r="107" spans="2:11">
      <c r="B107">
        <v>105</v>
      </c>
      <c r="C107" t="s">
        <v>32</v>
      </c>
      <c r="D107">
        <v>55147.058823529413</v>
      </c>
      <c r="E107">
        <v>55147.058823529413</v>
      </c>
      <c r="G107">
        <v>105</v>
      </c>
      <c r="H107" t="s">
        <v>32</v>
      </c>
      <c r="I107" s="9">
        <f t="shared" si="2"/>
        <v>137.86764705882354</v>
      </c>
      <c r="J107" s="9">
        <f t="shared" si="3"/>
        <v>137.86764705882354</v>
      </c>
      <c r="K107" t="s">
        <v>237</v>
      </c>
    </row>
    <row r="108" spans="2:11">
      <c r="B108">
        <v>106</v>
      </c>
      <c r="C108" t="s">
        <v>33</v>
      </c>
      <c r="D108">
        <v>882352.9411764706</v>
      </c>
      <c r="E108">
        <v>882352.9411764706</v>
      </c>
      <c r="G108">
        <v>106</v>
      </c>
      <c r="H108" t="s">
        <v>33</v>
      </c>
      <c r="I108" s="9">
        <f t="shared" si="2"/>
        <v>2205.8823529411766</v>
      </c>
      <c r="J108" s="9">
        <f t="shared" si="3"/>
        <v>2205.8823529411766</v>
      </c>
      <c r="K108" t="s">
        <v>237</v>
      </c>
    </row>
    <row r="109" spans="2:11">
      <c r="B109">
        <v>107</v>
      </c>
      <c r="C109" t="s">
        <v>91</v>
      </c>
      <c r="D109">
        <v>55147.058823529413</v>
      </c>
      <c r="E109">
        <v>55147.058823529413</v>
      </c>
      <c r="G109">
        <v>107</v>
      </c>
      <c r="H109" t="s">
        <v>91</v>
      </c>
      <c r="I109" s="9">
        <f t="shared" si="2"/>
        <v>137.86764705882354</v>
      </c>
      <c r="J109" s="9">
        <f t="shared" si="3"/>
        <v>137.86764705882354</v>
      </c>
      <c r="K109" t="s">
        <v>237</v>
      </c>
    </row>
    <row r="110" spans="2:11">
      <c r="B110">
        <v>108</v>
      </c>
      <c r="C110" t="s">
        <v>92</v>
      </c>
      <c r="D110">
        <v>882352.9411764706</v>
      </c>
      <c r="E110">
        <v>882352.9411764706</v>
      </c>
      <c r="G110">
        <v>108</v>
      </c>
      <c r="H110" t="s">
        <v>92</v>
      </c>
      <c r="I110" s="9">
        <f t="shared" si="2"/>
        <v>2205.8823529411766</v>
      </c>
      <c r="J110" s="9">
        <f t="shared" si="3"/>
        <v>2205.8823529411766</v>
      </c>
      <c r="K110" t="s">
        <v>237</v>
      </c>
    </row>
    <row r="111" spans="2:11">
      <c r="B111">
        <v>109</v>
      </c>
      <c r="C111" t="s">
        <v>95</v>
      </c>
      <c r="D111">
        <v>937500</v>
      </c>
      <c r="E111">
        <v>937500</v>
      </c>
      <c r="G111">
        <v>109</v>
      </c>
      <c r="H111" t="s">
        <v>95</v>
      </c>
      <c r="I111" s="9">
        <f t="shared" si="2"/>
        <v>2343.75</v>
      </c>
      <c r="J111" s="9">
        <f t="shared" si="3"/>
        <v>2343.75</v>
      </c>
      <c r="K111" t="s">
        <v>237</v>
      </c>
    </row>
    <row r="112" spans="2:11">
      <c r="B112">
        <v>110</v>
      </c>
      <c r="C112" t="s">
        <v>98</v>
      </c>
      <c r="D112">
        <v>937500</v>
      </c>
      <c r="E112">
        <v>937500</v>
      </c>
      <c r="G112">
        <v>110</v>
      </c>
      <c r="H112" t="s">
        <v>98</v>
      </c>
      <c r="I112" s="9">
        <f t="shared" si="2"/>
        <v>2343.75</v>
      </c>
      <c r="J112" s="9">
        <f t="shared" si="3"/>
        <v>2343.75</v>
      </c>
      <c r="K112" t="s">
        <v>237</v>
      </c>
    </row>
    <row r="113" spans="2:11">
      <c r="B113">
        <v>111</v>
      </c>
      <c r="C113" t="s">
        <v>99</v>
      </c>
      <c r="D113">
        <v>56818.181818181816</v>
      </c>
      <c r="E113">
        <v>56818.181818181816</v>
      </c>
      <c r="G113">
        <v>111</v>
      </c>
      <c r="H113" t="s">
        <v>99</v>
      </c>
      <c r="I113" s="9">
        <f t="shared" si="2"/>
        <v>142.04545454545453</v>
      </c>
      <c r="J113" s="9">
        <f t="shared" si="3"/>
        <v>142.04545454545453</v>
      </c>
      <c r="K113" t="s">
        <v>237</v>
      </c>
    </row>
    <row r="114" spans="2:11">
      <c r="B114">
        <v>112</v>
      </c>
      <c r="C114" t="s">
        <v>100</v>
      </c>
      <c r="D114">
        <v>1818181.8181818181</v>
      </c>
      <c r="E114">
        <v>1818181.8181818181</v>
      </c>
      <c r="G114">
        <v>112</v>
      </c>
      <c r="H114" t="s">
        <v>100</v>
      </c>
      <c r="I114" s="9">
        <f t="shared" si="2"/>
        <v>4545.454545454545</v>
      </c>
      <c r="J114" s="9">
        <f t="shared" si="3"/>
        <v>4545.454545454545</v>
      </c>
      <c r="K114" t="s">
        <v>237</v>
      </c>
    </row>
    <row r="115" spans="2:11">
      <c r="B115">
        <v>113</v>
      </c>
      <c r="C115" t="s">
        <v>101</v>
      </c>
      <c r="D115">
        <v>56818.181818181816</v>
      </c>
      <c r="E115">
        <v>56818.181818181816</v>
      </c>
      <c r="G115">
        <v>113</v>
      </c>
      <c r="H115" t="s">
        <v>101</v>
      </c>
      <c r="I115" s="9">
        <f t="shared" si="2"/>
        <v>142.04545454545453</v>
      </c>
      <c r="J115" s="9">
        <f t="shared" si="3"/>
        <v>142.04545454545453</v>
      </c>
      <c r="K115" t="s">
        <v>237</v>
      </c>
    </row>
    <row r="116" spans="2:11">
      <c r="B116">
        <v>114</v>
      </c>
      <c r="C116" t="s">
        <v>102</v>
      </c>
      <c r="D116">
        <v>1818181.8181818181</v>
      </c>
      <c r="E116">
        <v>1818181.8181818181</v>
      </c>
      <c r="G116">
        <v>114</v>
      </c>
      <c r="H116" t="s">
        <v>102</v>
      </c>
      <c r="I116" s="9">
        <f t="shared" si="2"/>
        <v>4545.454545454545</v>
      </c>
      <c r="J116" s="9">
        <f t="shared" si="3"/>
        <v>4545.454545454545</v>
      </c>
      <c r="K116" t="s">
        <v>237</v>
      </c>
    </row>
    <row r="117" spans="2:11">
      <c r="B117">
        <v>115</v>
      </c>
      <c r="C117" t="s">
        <v>107</v>
      </c>
      <c r="D117">
        <v>56818.181818181816</v>
      </c>
      <c r="E117">
        <v>56818.181818181816</v>
      </c>
      <c r="G117">
        <v>115</v>
      </c>
      <c r="H117" t="s">
        <v>107</v>
      </c>
      <c r="I117" s="9">
        <f t="shared" si="2"/>
        <v>142.04545454545453</v>
      </c>
      <c r="J117" s="9">
        <f t="shared" si="3"/>
        <v>142.04545454545453</v>
      </c>
      <c r="K117" t="s">
        <v>237</v>
      </c>
    </row>
    <row r="118" spans="2:11">
      <c r="B118">
        <v>116</v>
      </c>
      <c r="C118" t="s">
        <v>108</v>
      </c>
      <c r="D118">
        <v>1818181.8181818181</v>
      </c>
      <c r="E118">
        <v>1818181.8181818181</v>
      </c>
      <c r="G118">
        <v>116</v>
      </c>
      <c r="H118" t="s">
        <v>108</v>
      </c>
      <c r="I118" s="9">
        <f t="shared" si="2"/>
        <v>4545.454545454545</v>
      </c>
      <c r="J118" s="9">
        <f t="shared" si="3"/>
        <v>4545.454545454545</v>
      </c>
      <c r="K118" t="s">
        <v>237</v>
      </c>
    </row>
    <row r="119" spans="2:11">
      <c r="B119">
        <v>117</v>
      </c>
      <c r="C119" t="s">
        <v>115</v>
      </c>
      <c r="D119">
        <v>535714.28571428568</v>
      </c>
      <c r="E119">
        <v>267857.14285714284</v>
      </c>
      <c r="G119">
        <v>117</v>
      </c>
      <c r="H119" t="s">
        <v>115</v>
      </c>
      <c r="I119" s="9">
        <f t="shared" si="2"/>
        <v>1339.2857142857142</v>
      </c>
      <c r="J119" s="9">
        <f t="shared" si="3"/>
        <v>669.64285714285711</v>
      </c>
      <c r="K119" t="s">
        <v>235</v>
      </c>
    </row>
    <row r="120" spans="2:11">
      <c r="B120">
        <v>118</v>
      </c>
      <c r="C120" t="s">
        <v>116</v>
      </c>
      <c r="D120">
        <v>1071428.5714285714</v>
      </c>
      <c r="E120">
        <v>535714.28571428568</v>
      </c>
      <c r="G120">
        <v>118</v>
      </c>
      <c r="H120" t="s">
        <v>116</v>
      </c>
      <c r="I120" s="9">
        <f t="shared" si="2"/>
        <v>2678.5714285714284</v>
      </c>
      <c r="J120" s="9">
        <f t="shared" si="3"/>
        <v>1339.2857142857142</v>
      </c>
      <c r="K120" t="s">
        <v>235</v>
      </c>
    </row>
    <row r="121" spans="2:11">
      <c r="B121">
        <v>119</v>
      </c>
      <c r="C121" t="s">
        <v>117</v>
      </c>
      <c r="D121">
        <v>2142857.1428571427</v>
      </c>
      <c r="E121">
        <v>1071428.5714285714</v>
      </c>
      <c r="G121">
        <v>119</v>
      </c>
      <c r="H121" t="s">
        <v>117</v>
      </c>
      <c r="I121" s="9">
        <f t="shared" si="2"/>
        <v>5357.1428571428569</v>
      </c>
      <c r="J121" s="9">
        <f t="shared" si="3"/>
        <v>2678.5714285714284</v>
      </c>
      <c r="K121" t="s">
        <v>235</v>
      </c>
    </row>
    <row r="122" spans="2:11">
      <c r="B122">
        <v>120</v>
      </c>
      <c r="C122" t="s">
        <v>36</v>
      </c>
      <c r="D122">
        <v>535714.28571428568</v>
      </c>
      <c r="E122">
        <v>267857.14285714284</v>
      </c>
      <c r="G122">
        <v>120</v>
      </c>
      <c r="H122" t="s">
        <v>36</v>
      </c>
      <c r="I122" s="9">
        <f t="shared" si="2"/>
        <v>1339.2857142857142</v>
      </c>
      <c r="J122" s="9">
        <f t="shared" si="3"/>
        <v>669.64285714285711</v>
      </c>
      <c r="K122" t="s">
        <v>235</v>
      </c>
    </row>
    <row r="123" spans="2:11">
      <c r="B123">
        <v>121</v>
      </c>
      <c r="C123" t="s">
        <v>37</v>
      </c>
      <c r="D123">
        <v>1071428.5714285714</v>
      </c>
      <c r="E123">
        <v>535714.28571428568</v>
      </c>
      <c r="G123">
        <v>121</v>
      </c>
      <c r="H123" t="s">
        <v>37</v>
      </c>
      <c r="I123" s="9">
        <f t="shared" si="2"/>
        <v>2678.5714285714284</v>
      </c>
      <c r="J123" s="9">
        <f t="shared" si="3"/>
        <v>1339.2857142857142</v>
      </c>
      <c r="K123" t="s">
        <v>235</v>
      </c>
    </row>
    <row r="124" spans="2:11">
      <c r="B124">
        <v>122</v>
      </c>
      <c r="C124" t="s">
        <v>38</v>
      </c>
      <c r="D124">
        <v>2142857.1428571427</v>
      </c>
      <c r="E124">
        <v>1071428.5714285714</v>
      </c>
      <c r="G124">
        <v>122</v>
      </c>
      <c r="H124" t="s">
        <v>38</v>
      </c>
      <c r="I124" s="9">
        <f t="shared" si="2"/>
        <v>5357.1428571428569</v>
      </c>
      <c r="J124" s="9">
        <f t="shared" si="3"/>
        <v>2678.5714285714284</v>
      </c>
      <c r="K124" t="s">
        <v>235</v>
      </c>
    </row>
    <row r="125" spans="2:11">
      <c r="B125">
        <v>123</v>
      </c>
      <c r="C125" t="s">
        <v>122</v>
      </c>
      <c r="D125">
        <v>535714.28571428568</v>
      </c>
      <c r="E125">
        <v>267857.14285714284</v>
      </c>
      <c r="G125">
        <v>123</v>
      </c>
      <c r="H125" t="s">
        <v>122</v>
      </c>
      <c r="I125" s="9">
        <f t="shared" si="2"/>
        <v>1339.2857142857142</v>
      </c>
      <c r="J125" s="9">
        <f t="shared" si="3"/>
        <v>669.64285714285711</v>
      </c>
      <c r="K125" t="s">
        <v>235</v>
      </c>
    </row>
    <row r="126" spans="2:11">
      <c r="B126">
        <v>124</v>
      </c>
      <c r="C126" t="s">
        <v>123</v>
      </c>
      <c r="D126">
        <v>1071428.5714285714</v>
      </c>
      <c r="E126">
        <v>535714.28571428568</v>
      </c>
      <c r="G126">
        <v>124</v>
      </c>
      <c r="H126" t="s">
        <v>123</v>
      </c>
      <c r="I126" s="9">
        <f t="shared" si="2"/>
        <v>2678.5714285714284</v>
      </c>
      <c r="J126" s="9">
        <f t="shared" si="3"/>
        <v>1339.2857142857142</v>
      </c>
      <c r="K126" t="s">
        <v>235</v>
      </c>
    </row>
    <row r="127" spans="2:11">
      <c r="B127">
        <v>125</v>
      </c>
      <c r="C127" t="s">
        <v>124</v>
      </c>
      <c r="D127">
        <v>2142857.1428571427</v>
      </c>
      <c r="E127">
        <v>1071428.5714285714</v>
      </c>
      <c r="G127">
        <v>125</v>
      </c>
      <c r="H127" t="s">
        <v>124</v>
      </c>
      <c r="I127" s="9">
        <f t="shared" si="2"/>
        <v>5357.1428571428569</v>
      </c>
      <c r="J127" s="9">
        <f t="shared" si="3"/>
        <v>2678.5714285714284</v>
      </c>
      <c r="K127" t="s">
        <v>235</v>
      </c>
    </row>
    <row r="128" spans="2:11">
      <c r="B128">
        <v>126</v>
      </c>
      <c r="C128" t="s">
        <v>127</v>
      </c>
      <c r="D128">
        <v>1071428.5714285714</v>
      </c>
      <c r="E128">
        <v>535714.28571428568</v>
      </c>
      <c r="G128">
        <v>126</v>
      </c>
      <c r="H128" t="s">
        <v>127</v>
      </c>
      <c r="I128" s="9">
        <f t="shared" si="2"/>
        <v>2678.5714285714284</v>
      </c>
      <c r="J128" s="9">
        <f t="shared" si="3"/>
        <v>1339.2857142857142</v>
      </c>
      <c r="K128" t="s">
        <v>235</v>
      </c>
    </row>
    <row r="129" spans="2:11">
      <c r="B129">
        <v>127</v>
      </c>
      <c r="C129" t="s">
        <v>128</v>
      </c>
      <c r="D129">
        <v>2142857.1428571427</v>
      </c>
      <c r="E129">
        <v>1071428.5714285714</v>
      </c>
      <c r="G129">
        <v>127</v>
      </c>
      <c r="H129" t="s">
        <v>128</v>
      </c>
      <c r="I129" s="9">
        <f t="shared" si="2"/>
        <v>5357.1428571428569</v>
      </c>
      <c r="J129" s="9">
        <f t="shared" si="3"/>
        <v>2678.5714285714284</v>
      </c>
      <c r="K129" t="s">
        <v>235</v>
      </c>
    </row>
    <row r="130" spans="2:11">
      <c r="B130">
        <v>128</v>
      </c>
      <c r="C130" t="s">
        <v>129</v>
      </c>
      <c r="D130">
        <v>4285714.2857142854</v>
      </c>
      <c r="E130">
        <v>2142857.1428571427</v>
      </c>
      <c r="G130">
        <v>128</v>
      </c>
      <c r="H130" t="s">
        <v>129</v>
      </c>
      <c r="I130" s="9">
        <f t="shared" si="2"/>
        <v>10714.285714285714</v>
      </c>
      <c r="J130" s="9">
        <f t="shared" si="3"/>
        <v>5357.1428571428569</v>
      </c>
      <c r="K130" t="s">
        <v>235</v>
      </c>
    </row>
    <row r="131" spans="2:11">
      <c r="B131">
        <v>129</v>
      </c>
      <c r="C131" t="s">
        <v>51</v>
      </c>
      <c r="D131">
        <v>1071428.5714285714</v>
      </c>
      <c r="E131">
        <v>535714.28571428568</v>
      </c>
      <c r="G131">
        <v>129</v>
      </c>
      <c r="H131" t="s">
        <v>51</v>
      </c>
      <c r="I131" s="9">
        <f t="shared" si="2"/>
        <v>2678.5714285714284</v>
      </c>
      <c r="J131" s="9">
        <f t="shared" si="3"/>
        <v>1339.2857142857142</v>
      </c>
      <c r="K131" t="s">
        <v>235</v>
      </c>
    </row>
    <row r="132" spans="2:11">
      <c r="B132">
        <v>130</v>
      </c>
      <c r="C132" t="s">
        <v>52</v>
      </c>
      <c r="D132">
        <v>2142857.1428571427</v>
      </c>
      <c r="E132">
        <v>1071428.5714285714</v>
      </c>
      <c r="G132">
        <v>130</v>
      </c>
      <c r="H132" t="s">
        <v>52</v>
      </c>
      <c r="I132" s="9">
        <f t="shared" ref="I132:I166" si="4">D132/400</f>
        <v>5357.1428571428569</v>
      </c>
      <c r="J132" s="9">
        <f t="shared" ref="J132:J166" si="5">E132/400</f>
        <v>2678.5714285714284</v>
      </c>
      <c r="K132" t="s">
        <v>235</v>
      </c>
    </row>
    <row r="133" spans="2:11">
      <c r="B133">
        <v>131</v>
      </c>
      <c r="C133" t="s">
        <v>53</v>
      </c>
      <c r="D133">
        <v>4285714.2857142854</v>
      </c>
      <c r="E133">
        <v>2142857.1428571427</v>
      </c>
      <c r="G133">
        <v>131</v>
      </c>
      <c r="H133" t="s">
        <v>53</v>
      </c>
      <c r="I133" s="9">
        <f t="shared" si="4"/>
        <v>10714.285714285714</v>
      </c>
      <c r="J133" s="9">
        <f t="shared" si="5"/>
        <v>5357.1428571428569</v>
      </c>
      <c r="K133" t="s">
        <v>235</v>
      </c>
    </row>
    <row r="134" spans="2:11">
      <c r="B134">
        <v>132</v>
      </c>
      <c r="C134" t="s">
        <v>54</v>
      </c>
      <c r="D134">
        <v>1071428.5714285714</v>
      </c>
      <c r="E134">
        <v>535714.28571428568</v>
      </c>
      <c r="G134">
        <v>132</v>
      </c>
      <c r="H134" t="s">
        <v>54</v>
      </c>
      <c r="I134" s="9">
        <f t="shared" si="4"/>
        <v>2678.5714285714284</v>
      </c>
      <c r="J134" s="9">
        <f t="shared" si="5"/>
        <v>1339.2857142857142</v>
      </c>
      <c r="K134" t="s">
        <v>235</v>
      </c>
    </row>
    <row r="135" spans="2:11">
      <c r="B135">
        <v>133</v>
      </c>
      <c r="C135" t="s">
        <v>55</v>
      </c>
      <c r="D135">
        <v>2142857.1428571427</v>
      </c>
      <c r="E135">
        <v>1071428.5714285714</v>
      </c>
      <c r="G135">
        <v>133</v>
      </c>
      <c r="H135" t="s">
        <v>55</v>
      </c>
      <c r="I135" s="9">
        <f t="shared" si="4"/>
        <v>5357.1428571428569</v>
      </c>
      <c r="J135" s="9">
        <f t="shared" si="5"/>
        <v>2678.5714285714284</v>
      </c>
      <c r="K135" t="s">
        <v>235</v>
      </c>
    </row>
    <row r="136" spans="2:11">
      <c r="B136">
        <v>134</v>
      </c>
      <c r="C136" t="s">
        <v>56</v>
      </c>
      <c r="D136">
        <v>4285714.2857142854</v>
      </c>
      <c r="E136">
        <v>2142857.1428571427</v>
      </c>
      <c r="G136">
        <v>134</v>
      </c>
      <c r="H136" t="s">
        <v>56</v>
      </c>
      <c r="I136" s="9">
        <f t="shared" si="4"/>
        <v>10714.285714285714</v>
      </c>
      <c r="J136" s="9">
        <f t="shared" si="5"/>
        <v>5357.1428571428569</v>
      </c>
      <c r="K136" t="s">
        <v>235</v>
      </c>
    </row>
    <row r="137" spans="2:11">
      <c r="B137">
        <v>135</v>
      </c>
      <c r="C137" t="s">
        <v>58</v>
      </c>
      <c r="D137">
        <v>2142857.1428571427</v>
      </c>
      <c r="E137">
        <v>1071428.5714285714</v>
      </c>
      <c r="G137">
        <v>135</v>
      </c>
      <c r="H137" t="s">
        <v>58</v>
      </c>
      <c r="I137" s="9">
        <f t="shared" si="4"/>
        <v>5357.1428571428569</v>
      </c>
      <c r="J137" s="9">
        <f t="shared" si="5"/>
        <v>2678.5714285714284</v>
      </c>
      <c r="K137" t="s">
        <v>235</v>
      </c>
    </row>
    <row r="138" spans="2:11">
      <c r="B138">
        <v>136</v>
      </c>
      <c r="C138" t="s">
        <v>59</v>
      </c>
      <c r="D138">
        <v>4285714.2857142854</v>
      </c>
      <c r="E138">
        <v>2142857.1428571427</v>
      </c>
      <c r="G138">
        <v>136</v>
      </c>
      <c r="H138" t="s">
        <v>59</v>
      </c>
      <c r="I138" s="9">
        <f t="shared" si="4"/>
        <v>10714.285714285714</v>
      </c>
      <c r="J138" s="9">
        <f t="shared" si="5"/>
        <v>5357.1428571428569</v>
      </c>
      <c r="K138" t="s">
        <v>235</v>
      </c>
    </row>
    <row r="139" spans="2:11">
      <c r="B139">
        <v>137</v>
      </c>
      <c r="C139" t="s">
        <v>60</v>
      </c>
      <c r="D139">
        <v>8571428.5714285709</v>
      </c>
      <c r="E139">
        <v>4285714.2857142854</v>
      </c>
      <c r="G139">
        <v>137</v>
      </c>
      <c r="H139" t="s">
        <v>60</v>
      </c>
      <c r="I139" s="9">
        <f t="shared" si="4"/>
        <v>21428.571428571428</v>
      </c>
      <c r="J139" s="9">
        <f t="shared" si="5"/>
        <v>10714.285714285714</v>
      </c>
      <c r="K139" t="s">
        <v>235</v>
      </c>
    </row>
    <row r="140" spans="2:11">
      <c r="B140">
        <v>138</v>
      </c>
      <c r="C140" t="s">
        <v>67</v>
      </c>
      <c r="D140">
        <v>2142857.1428571427</v>
      </c>
      <c r="E140">
        <v>1071428.5714285714</v>
      </c>
      <c r="G140">
        <v>138</v>
      </c>
      <c r="H140" t="s">
        <v>67</v>
      </c>
      <c r="I140" s="9">
        <f t="shared" si="4"/>
        <v>5357.1428571428569</v>
      </c>
      <c r="J140" s="9">
        <f t="shared" si="5"/>
        <v>2678.5714285714284</v>
      </c>
      <c r="K140" t="s">
        <v>235</v>
      </c>
    </row>
    <row r="141" spans="2:11">
      <c r="B141">
        <v>139</v>
      </c>
      <c r="C141" t="s">
        <v>68</v>
      </c>
      <c r="D141">
        <v>4285714.2857142854</v>
      </c>
      <c r="E141">
        <v>2142857.1428571427</v>
      </c>
      <c r="G141">
        <v>139</v>
      </c>
      <c r="H141" t="s">
        <v>68</v>
      </c>
      <c r="I141" s="9">
        <f t="shared" si="4"/>
        <v>10714.285714285714</v>
      </c>
      <c r="J141" s="9">
        <f t="shared" si="5"/>
        <v>5357.1428571428569</v>
      </c>
      <c r="K141" t="s">
        <v>235</v>
      </c>
    </row>
    <row r="142" spans="2:11">
      <c r="B142">
        <v>140</v>
      </c>
      <c r="C142" t="s">
        <v>69</v>
      </c>
      <c r="D142">
        <v>8571428.5714285709</v>
      </c>
      <c r="E142">
        <v>4285714.2857142854</v>
      </c>
      <c r="G142">
        <v>140</v>
      </c>
      <c r="H142" t="s">
        <v>69</v>
      </c>
      <c r="I142" s="9">
        <f t="shared" si="4"/>
        <v>21428.571428571428</v>
      </c>
      <c r="J142" s="9">
        <f t="shared" si="5"/>
        <v>10714.285714285714</v>
      </c>
      <c r="K142" t="s">
        <v>235</v>
      </c>
    </row>
    <row r="143" spans="2:11">
      <c r="B143">
        <v>141</v>
      </c>
      <c r="C143" t="s">
        <v>74</v>
      </c>
      <c r="D143">
        <v>2142857.1428571427</v>
      </c>
      <c r="E143">
        <v>1071428.5714285714</v>
      </c>
      <c r="G143">
        <v>141</v>
      </c>
      <c r="H143" t="s">
        <v>74</v>
      </c>
      <c r="I143" s="9">
        <f t="shared" si="4"/>
        <v>5357.1428571428569</v>
      </c>
      <c r="J143" s="9">
        <f t="shared" si="5"/>
        <v>2678.5714285714284</v>
      </c>
      <c r="K143" t="s">
        <v>235</v>
      </c>
    </row>
    <row r="144" spans="2:11">
      <c r="B144">
        <v>142</v>
      </c>
      <c r="C144" t="s">
        <v>75</v>
      </c>
      <c r="D144">
        <v>4285714.2857142854</v>
      </c>
      <c r="E144">
        <v>2142857.1428571427</v>
      </c>
      <c r="G144">
        <v>142</v>
      </c>
      <c r="H144" t="s">
        <v>75</v>
      </c>
      <c r="I144" s="9">
        <f t="shared" si="4"/>
        <v>10714.285714285714</v>
      </c>
      <c r="J144" s="9">
        <f t="shared" si="5"/>
        <v>5357.1428571428569</v>
      </c>
      <c r="K144" t="s">
        <v>235</v>
      </c>
    </row>
    <row r="145" spans="2:11">
      <c r="B145">
        <v>143</v>
      </c>
      <c r="C145" t="s">
        <v>76</v>
      </c>
      <c r="D145">
        <v>8571428.5714285709</v>
      </c>
      <c r="E145">
        <v>4285714.2857142854</v>
      </c>
      <c r="G145">
        <v>143</v>
      </c>
      <c r="H145" t="s">
        <v>76</v>
      </c>
      <c r="I145" s="9">
        <f t="shared" si="4"/>
        <v>21428.571428571428</v>
      </c>
      <c r="J145" s="9">
        <f t="shared" si="5"/>
        <v>10714.285714285714</v>
      </c>
      <c r="K145" t="s">
        <v>235</v>
      </c>
    </row>
    <row r="146" spans="2:11">
      <c r="B146">
        <v>144</v>
      </c>
      <c r="C146" t="s">
        <v>79</v>
      </c>
      <c r="D146">
        <v>4285714.2857142854</v>
      </c>
      <c r="E146">
        <v>2142857.1428571427</v>
      </c>
      <c r="G146">
        <v>144</v>
      </c>
      <c r="H146" t="s">
        <v>79</v>
      </c>
      <c r="I146" s="9">
        <f t="shared" si="4"/>
        <v>10714.285714285714</v>
      </c>
      <c r="J146" s="9">
        <f t="shared" si="5"/>
        <v>5357.1428571428569</v>
      </c>
      <c r="K146" t="s">
        <v>235</v>
      </c>
    </row>
    <row r="147" spans="2:11">
      <c r="B147">
        <v>145</v>
      </c>
      <c r="C147" t="s">
        <v>80</v>
      </c>
      <c r="D147">
        <v>8571428.5714285709</v>
      </c>
      <c r="E147">
        <v>4285714.2857142854</v>
      </c>
      <c r="G147">
        <v>145</v>
      </c>
      <c r="H147" t="s">
        <v>80</v>
      </c>
      <c r="I147" s="9">
        <f t="shared" si="4"/>
        <v>21428.571428571428</v>
      </c>
      <c r="J147" s="9">
        <f t="shared" si="5"/>
        <v>10714.285714285714</v>
      </c>
      <c r="K147" t="s">
        <v>235</v>
      </c>
    </row>
    <row r="148" spans="2:11">
      <c r="B148">
        <v>146</v>
      </c>
      <c r="C148" t="s">
        <v>81</v>
      </c>
      <c r="D148">
        <v>17142857.142857142</v>
      </c>
      <c r="E148">
        <v>8571428.5714285709</v>
      </c>
      <c r="G148">
        <v>146</v>
      </c>
      <c r="H148" t="s">
        <v>81</v>
      </c>
      <c r="I148" s="9">
        <f t="shared" si="4"/>
        <v>42857.142857142855</v>
      </c>
      <c r="J148" s="9">
        <f t="shared" si="5"/>
        <v>21428.571428571428</v>
      </c>
      <c r="K148" t="s">
        <v>235</v>
      </c>
    </row>
    <row r="149" spans="2:11">
      <c r="B149">
        <v>147</v>
      </c>
      <c r="C149" t="s">
        <v>88</v>
      </c>
      <c r="D149">
        <v>4285714.2857142854</v>
      </c>
      <c r="E149">
        <v>2142857.1428571427</v>
      </c>
      <c r="G149">
        <v>147</v>
      </c>
      <c r="H149" t="s">
        <v>88</v>
      </c>
      <c r="I149" s="9">
        <f t="shared" si="4"/>
        <v>10714.285714285714</v>
      </c>
      <c r="J149" s="9">
        <f t="shared" si="5"/>
        <v>5357.1428571428569</v>
      </c>
      <c r="K149" t="s">
        <v>235</v>
      </c>
    </row>
    <row r="150" spans="2:11">
      <c r="B150">
        <v>148</v>
      </c>
      <c r="C150" t="s">
        <v>89</v>
      </c>
      <c r="D150">
        <v>8571428.5714285709</v>
      </c>
      <c r="E150">
        <v>4285714.2857142854</v>
      </c>
      <c r="G150">
        <v>148</v>
      </c>
      <c r="H150" t="s">
        <v>89</v>
      </c>
      <c r="I150" s="9">
        <f t="shared" si="4"/>
        <v>21428.571428571428</v>
      </c>
      <c r="J150" s="9">
        <f t="shared" si="5"/>
        <v>10714.285714285714</v>
      </c>
      <c r="K150" t="s">
        <v>235</v>
      </c>
    </row>
    <row r="151" spans="2:11">
      <c r="B151">
        <v>149</v>
      </c>
      <c r="C151" t="s">
        <v>90</v>
      </c>
      <c r="D151">
        <v>17142857.142857142</v>
      </c>
      <c r="E151">
        <v>8571428.5714285709</v>
      </c>
      <c r="G151">
        <v>149</v>
      </c>
      <c r="H151" t="s">
        <v>90</v>
      </c>
      <c r="I151" s="9">
        <f t="shared" si="4"/>
        <v>42857.142857142855</v>
      </c>
      <c r="J151" s="9">
        <f t="shared" si="5"/>
        <v>21428.571428571428</v>
      </c>
      <c r="K151" t="s">
        <v>235</v>
      </c>
    </row>
    <row r="152" spans="2:11">
      <c r="B152">
        <v>150</v>
      </c>
      <c r="C152" t="s">
        <v>109</v>
      </c>
      <c r="D152">
        <v>4285714.2857142854</v>
      </c>
      <c r="E152">
        <v>2142857.1428571427</v>
      </c>
      <c r="G152">
        <v>150</v>
      </c>
      <c r="H152" t="s">
        <v>109</v>
      </c>
      <c r="I152" s="9">
        <f t="shared" si="4"/>
        <v>10714.285714285714</v>
      </c>
      <c r="J152" s="9">
        <f t="shared" si="5"/>
        <v>5357.1428571428569</v>
      </c>
      <c r="K152" t="s">
        <v>235</v>
      </c>
    </row>
    <row r="153" spans="2:11">
      <c r="B153">
        <v>151</v>
      </c>
      <c r="C153" t="s">
        <v>110</v>
      </c>
      <c r="D153">
        <v>8571428.5714285709</v>
      </c>
      <c r="E153">
        <v>4285714.2857142854</v>
      </c>
      <c r="G153">
        <v>151</v>
      </c>
      <c r="H153" t="s">
        <v>110</v>
      </c>
      <c r="I153" s="9">
        <f t="shared" si="4"/>
        <v>21428.571428571428</v>
      </c>
      <c r="J153" s="9">
        <f t="shared" si="5"/>
        <v>10714.285714285714</v>
      </c>
      <c r="K153" t="s">
        <v>235</v>
      </c>
    </row>
    <row r="154" spans="2:11">
      <c r="B154">
        <v>152</v>
      </c>
      <c r="C154" t="s">
        <v>111</v>
      </c>
      <c r="D154">
        <v>17142857.142857142</v>
      </c>
      <c r="E154">
        <v>8571428.5714285709</v>
      </c>
      <c r="G154">
        <v>152</v>
      </c>
      <c r="H154" t="s">
        <v>111</v>
      </c>
      <c r="I154" s="9">
        <f t="shared" si="4"/>
        <v>42857.142857142855</v>
      </c>
      <c r="J154" s="9">
        <f t="shared" si="5"/>
        <v>21428.571428571428</v>
      </c>
      <c r="K154" t="s">
        <v>235</v>
      </c>
    </row>
    <row r="155" spans="2:11">
      <c r="B155">
        <v>153</v>
      </c>
      <c r="C155" t="s">
        <v>61</v>
      </c>
      <c r="D155">
        <v>4000000</v>
      </c>
      <c r="E155">
        <v>2000000</v>
      </c>
      <c r="G155">
        <v>153</v>
      </c>
      <c r="H155" t="s">
        <v>61</v>
      </c>
      <c r="I155" s="9">
        <f t="shared" si="4"/>
        <v>10000</v>
      </c>
      <c r="J155" s="9">
        <f t="shared" si="5"/>
        <v>5000</v>
      </c>
      <c r="K155" t="s">
        <v>236</v>
      </c>
    </row>
    <row r="156" spans="2:11">
      <c r="B156">
        <v>154</v>
      </c>
      <c r="C156" t="s">
        <v>62</v>
      </c>
      <c r="D156">
        <v>8000000</v>
      </c>
      <c r="E156">
        <v>4000000</v>
      </c>
      <c r="G156">
        <v>154</v>
      </c>
      <c r="H156" t="s">
        <v>62</v>
      </c>
      <c r="I156" s="9">
        <f t="shared" si="4"/>
        <v>20000</v>
      </c>
      <c r="J156" s="9">
        <f t="shared" si="5"/>
        <v>10000</v>
      </c>
      <c r="K156" t="s">
        <v>236</v>
      </c>
    </row>
    <row r="157" spans="2:11">
      <c r="B157">
        <v>155</v>
      </c>
      <c r="C157" t="s">
        <v>63</v>
      </c>
      <c r="D157">
        <v>16000000</v>
      </c>
      <c r="E157">
        <v>8000000</v>
      </c>
      <c r="G157">
        <v>155</v>
      </c>
      <c r="H157" t="s">
        <v>63</v>
      </c>
      <c r="I157" s="9">
        <f t="shared" si="4"/>
        <v>40000</v>
      </c>
      <c r="J157" s="9">
        <f t="shared" si="5"/>
        <v>20000</v>
      </c>
      <c r="K157" t="s">
        <v>236</v>
      </c>
    </row>
    <row r="158" spans="2:11">
      <c r="B158">
        <v>156</v>
      </c>
      <c r="C158" t="s">
        <v>64</v>
      </c>
      <c r="D158">
        <v>32000000</v>
      </c>
      <c r="E158">
        <v>16000000</v>
      </c>
      <c r="G158">
        <v>156</v>
      </c>
      <c r="H158" t="s">
        <v>64</v>
      </c>
      <c r="I158" s="9">
        <f t="shared" si="4"/>
        <v>80000</v>
      </c>
      <c r="J158" s="9">
        <f t="shared" si="5"/>
        <v>40000</v>
      </c>
      <c r="K158" t="s">
        <v>236</v>
      </c>
    </row>
    <row r="159" spans="2:11">
      <c r="B159">
        <v>157</v>
      </c>
      <c r="C159" t="s">
        <v>70</v>
      </c>
      <c r="D159">
        <v>4000000</v>
      </c>
      <c r="E159">
        <v>2000000</v>
      </c>
      <c r="G159">
        <v>157</v>
      </c>
      <c r="H159" t="s">
        <v>70</v>
      </c>
      <c r="I159" s="9">
        <f t="shared" si="4"/>
        <v>10000</v>
      </c>
      <c r="J159" s="9">
        <f t="shared" si="5"/>
        <v>5000</v>
      </c>
      <c r="K159" t="s">
        <v>236</v>
      </c>
    </row>
    <row r="160" spans="2:11">
      <c r="B160">
        <v>158</v>
      </c>
      <c r="C160" t="s">
        <v>71</v>
      </c>
      <c r="D160">
        <v>8000000</v>
      </c>
      <c r="E160">
        <v>4000000</v>
      </c>
      <c r="G160">
        <v>158</v>
      </c>
      <c r="H160" t="s">
        <v>71</v>
      </c>
      <c r="I160" s="9">
        <f t="shared" si="4"/>
        <v>20000</v>
      </c>
      <c r="J160" s="9">
        <f t="shared" si="5"/>
        <v>10000</v>
      </c>
      <c r="K160" t="s">
        <v>236</v>
      </c>
    </row>
    <row r="161" spans="2:11">
      <c r="B161">
        <v>159</v>
      </c>
      <c r="C161" t="s">
        <v>72</v>
      </c>
      <c r="D161">
        <v>16000000</v>
      </c>
      <c r="E161">
        <v>8000000</v>
      </c>
      <c r="G161">
        <v>159</v>
      </c>
      <c r="H161" t="s">
        <v>72</v>
      </c>
      <c r="I161" s="9">
        <f t="shared" si="4"/>
        <v>40000</v>
      </c>
      <c r="J161" s="9">
        <f t="shared" si="5"/>
        <v>20000</v>
      </c>
      <c r="K161" t="s">
        <v>236</v>
      </c>
    </row>
    <row r="162" spans="2:11">
      <c r="B162">
        <v>160</v>
      </c>
      <c r="C162" t="s">
        <v>73</v>
      </c>
      <c r="D162">
        <v>32000000</v>
      </c>
      <c r="E162">
        <v>16000000</v>
      </c>
      <c r="G162">
        <v>160</v>
      </c>
      <c r="H162" t="s">
        <v>73</v>
      </c>
      <c r="I162" s="9">
        <f t="shared" si="4"/>
        <v>80000</v>
      </c>
      <c r="J162" s="9">
        <f t="shared" si="5"/>
        <v>40000</v>
      </c>
      <c r="K162" t="s">
        <v>236</v>
      </c>
    </row>
    <row r="163" spans="2:11">
      <c r="B163">
        <v>161</v>
      </c>
      <c r="C163" t="s">
        <v>103</v>
      </c>
      <c r="D163">
        <v>4000000</v>
      </c>
      <c r="E163">
        <v>2000000</v>
      </c>
      <c r="G163">
        <v>161</v>
      </c>
      <c r="H163" t="s">
        <v>103</v>
      </c>
      <c r="I163" s="9">
        <f t="shared" si="4"/>
        <v>10000</v>
      </c>
      <c r="J163" s="9">
        <f t="shared" si="5"/>
        <v>5000</v>
      </c>
      <c r="K163" t="s">
        <v>236</v>
      </c>
    </row>
    <row r="164" spans="2:11">
      <c r="B164">
        <v>162</v>
      </c>
      <c r="C164" t="s">
        <v>104</v>
      </c>
      <c r="D164">
        <v>8000000</v>
      </c>
      <c r="E164">
        <v>4000000</v>
      </c>
      <c r="G164">
        <v>162</v>
      </c>
      <c r="H164" t="s">
        <v>104</v>
      </c>
      <c r="I164" s="9">
        <f t="shared" si="4"/>
        <v>20000</v>
      </c>
      <c r="J164" s="9">
        <f t="shared" si="5"/>
        <v>10000</v>
      </c>
      <c r="K164" t="s">
        <v>236</v>
      </c>
    </row>
    <row r="165" spans="2:11">
      <c r="B165">
        <v>163</v>
      </c>
      <c r="C165" t="s">
        <v>105</v>
      </c>
      <c r="D165">
        <v>16000000</v>
      </c>
      <c r="E165">
        <v>8000000</v>
      </c>
      <c r="G165">
        <v>163</v>
      </c>
      <c r="H165" t="s">
        <v>105</v>
      </c>
      <c r="I165" s="9">
        <f t="shared" si="4"/>
        <v>40000</v>
      </c>
      <c r="J165" s="9">
        <f t="shared" si="5"/>
        <v>20000</v>
      </c>
      <c r="K165" t="s">
        <v>236</v>
      </c>
    </row>
    <row r="166" spans="2:11">
      <c r="B166">
        <v>164</v>
      </c>
      <c r="C166" t="s">
        <v>106</v>
      </c>
      <c r="D166">
        <v>32000000</v>
      </c>
      <c r="E166">
        <v>16000000</v>
      </c>
      <c r="G166">
        <v>164</v>
      </c>
      <c r="H166" t="s">
        <v>106</v>
      </c>
      <c r="I166" s="9">
        <f t="shared" si="4"/>
        <v>80000</v>
      </c>
      <c r="J166" s="9">
        <f t="shared" si="5"/>
        <v>40000</v>
      </c>
      <c r="K166" t="s">
        <v>236</v>
      </c>
    </row>
  </sheetData>
  <sortState ref="AA3:AB63">
    <sortCondition ref="AB3:AB6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workbookViewId="0">
      <selection activeCell="L80" sqref="L80"/>
    </sheetView>
  </sheetViews>
  <sheetFormatPr baseColWidth="10" defaultRowHeight="15" x14ac:dyDescent="0"/>
  <cols>
    <col min="5" max="5" width="10.83203125" style="12"/>
  </cols>
  <sheetData>
    <row r="1" spans="1:13">
      <c r="A1" t="s">
        <v>418</v>
      </c>
      <c r="C1" t="s">
        <v>419</v>
      </c>
      <c r="H1" t="s">
        <v>418</v>
      </c>
      <c r="I1" t="s">
        <v>497</v>
      </c>
      <c r="J1" t="s">
        <v>498</v>
      </c>
      <c r="K1" t="s">
        <v>499</v>
      </c>
      <c r="L1" t="s">
        <v>419</v>
      </c>
    </row>
    <row r="2" spans="1:13">
      <c r="A2">
        <v>1</v>
      </c>
      <c r="B2" t="s">
        <v>345</v>
      </c>
      <c r="C2">
        <v>1</v>
      </c>
      <c r="G2" s="12"/>
      <c r="H2">
        <v>1</v>
      </c>
      <c r="I2" s="12" t="s">
        <v>420</v>
      </c>
      <c r="J2">
        <v>7.152557373046875</v>
      </c>
      <c r="K2">
        <v>28.6102294921875</v>
      </c>
      <c r="L2">
        <v>1</v>
      </c>
      <c r="M2" t="s">
        <v>422</v>
      </c>
    </row>
    <row r="3" spans="1:13">
      <c r="A3">
        <v>2</v>
      </c>
      <c r="B3" t="s">
        <v>346</v>
      </c>
      <c r="C3">
        <v>2</v>
      </c>
      <c r="G3" s="12"/>
      <c r="H3">
        <v>2</v>
      </c>
      <c r="I3" s="12" t="s">
        <v>421</v>
      </c>
      <c r="J3">
        <v>7.152557373046875</v>
      </c>
      <c r="K3">
        <v>28.6102294921875</v>
      </c>
      <c r="L3">
        <v>2</v>
      </c>
      <c r="M3" t="s">
        <v>437</v>
      </c>
    </row>
    <row r="4" spans="1:13">
      <c r="A4">
        <v>3</v>
      </c>
      <c r="B4" t="s">
        <v>347</v>
      </c>
      <c r="C4">
        <v>3</v>
      </c>
      <c r="G4" s="12"/>
      <c r="H4">
        <v>3</v>
      </c>
      <c r="I4" s="12" t="s">
        <v>422</v>
      </c>
      <c r="J4">
        <v>14.30511474609375</v>
      </c>
      <c r="K4">
        <v>57.220458984375</v>
      </c>
      <c r="L4">
        <v>3</v>
      </c>
      <c r="M4" t="s">
        <v>451</v>
      </c>
    </row>
    <row r="5" spans="1:13">
      <c r="A5">
        <v>4</v>
      </c>
      <c r="B5" t="s">
        <v>348</v>
      </c>
      <c r="C5">
        <v>4</v>
      </c>
      <c r="G5" s="12"/>
      <c r="H5">
        <v>4</v>
      </c>
      <c r="I5" s="12" t="s">
        <v>423</v>
      </c>
      <c r="J5">
        <v>14.30511474609375</v>
      </c>
      <c r="K5">
        <v>57.220458984375</v>
      </c>
      <c r="L5">
        <v>4</v>
      </c>
      <c r="M5" t="s">
        <v>420</v>
      </c>
    </row>
    <row r="6" spans="1:13">
      <c r="A6">
        <v>5</v>
      </c>
      <c r="B6" t="s">
        <v>349</v>
      </c>
      <c r="C6">
        <v>5</v>
      </c>
      <c r="G6" s="12"/>
      <c r="H6">
        <v>5</v>
      </c>
      <c r="I6" s="12" t="s">
        <v>424</v>
      </c>
      <c r="J6">
        <v>14.30511474609375</v>
      </c>
      <c r="K6">
        <v>57.220458984375</v>
      </c>
      <c r="L6">
        <v>5</v>
      </c>
      <c r="M6" t="s">
        <v>436</v>
      </c>
    </row>
    <row r="7" spans="1:13">
      <c r="A7">
        <v>6</v>
      </c>
      <c r="B7" t="s">
        <v>350</v>
      </c>
      <c r="C7">
        <v>6</v>
      </c>
      <c r="G7" s="12"/>
      <c r="H7">
        <v>6</v>
      </c>
      <c r="I7" s="12" t="s">
        <v>425</v>
      </c>
      <c r="J7">
        <v>28.6102294921875</v>
      </c>
      <c r="K7">
        <v>114.44091796875</v>
      </c>
      <c r="L7">
        <v>6</v>
      </c>
      <c r="M7" t="s">
        <v>421</v>
      </c>
    </row>
    <row r="8" spans="1:13">
      <c r="A8">
        <v>7</v>
      </c>
      <c r="B8" t="s">
        <v>351</v>
      </c>
      <c r="C8">
        <v>7</v>
      </c>
      <c r="G8" s="12"/>
      <c r="H8">
        <v>7</v>
      </c>
      <c r="I8" s="12" t="s">
        <v>426</v>
      </c>
      <c r="J8">
        <v>28.6102294921875</v>
      </c>
      <c r="K8">
        <v>114.44091796875</v>
      </c>
      <c r="L8">
        <v>7</v>
      </c>
      <c r="M8" t="s">
        <v>450</v>
      </c>
    </row>
    <row r="9" spans="1:13">
      <c r="A9">
        <v>8</v>
      </c>
      <c r="B9" t="s">
        <v>352</v>
      </c>
      <c r="C9">
        <v>8</v>
      </c>
      <c r="G9" s="12"/>
      <c r="H9">
        <v>8</v>
      </c>
      <c r="I9" s="12" t="s">
        <v>427</v>
      </c>
      <c r="J9">
        <v>28.6102294921875</v>
      </c>
      <c r="K9">
        <v>114.44091796875</v>
      </c>
      <c r="L9">
        <v>8</v>
      </c>
      <c r="M9" t="s">
        <v>452</v>
      </c>
    </row>
    <row r="10" spans="1:13">
      <c r="A10">
        <v>9</v>
      </c>
      <c r="B10" t="s">
        <v>353</v>
      </c>
      <c r="C10">
        <v>9</v>
      </c>
      <c r="G10" s="12"/>
      <c r="H10">
        <v>9</v>
      </c>
      <c r="I10" s="12" t="s">
        <v>428</v>
      </c>
      <c r="J10">
        <v>57.220458984375</v>
      </c>
      <c r="K10">
        <v>228.8818359375</v>
      </c>
      <c r="L10">
        <v>9</v>
      </c>
      <c r="M10" t="s">
        <v>453</v>
      </c>
    </row>
    <row r="11" spans="1:13">
      <c r="A11">
        <v>10</v>
      </c>
      <c r="B11" t="s">
        <v>354</v>
      </c>
      <c r="C11">
        <v>10</v>
      </c>
      <c r="G11" s="12"/>
      <c r="H11">
        <v>10</v>
      </c>
      <c r="I11" s="12" t="s">
        <v>429</v>
      </c>
      <c r="J11">
        <v>57.220458984375</v>
      </c>
      <c r="K11">
        <v>228.8818359375</v>
      </c>
      <c r="L11">
        <v>10</v>
      </c>
      <c r="M11" t="s">
        <v>438</v>
      </c>
    </row>
    <row r="12" spans="1:13">
      <c r="A12">
        <v>11</v>
      </c>
      <c r="B12" t="s">
        <v>355</v>
      </c>
      <c r="C12">
        <v>11</v>
      </c>
      <c r="G12" s="12"/>
      <c r="H12">
        <v>11</v>
      </c>
      <c r="I12" s="12" t="s">
        <v>430</v>
      </c>
      <c r="J12">
        <v>57.220458984375</v>
      </c>
      <c r="K12">
        <v>228.8818359375</v>
      </c>
      <c r="L12">
        <v>11</v>
      </c>
      <c r="M12" t="s">
        <v>454</v>
      </c>
    </row>
    <row r="13" spans="1:13">
      <c r="A13">
        <v>12</v>
      </c>
      <c r="B13" t="s">
        <v>356</v>
      </c>
      <c r="C13">
        <v>12</v>
      </c>
      <c r="G13" s="12"/>
      <c r="H13">
        <v>12</v>
      </c>
      <c r="I13" s="12" t="s">
        <v>431</v>
      </c>
      <c r="J13">
        <v>114.44091796875</v>
      </c>
      <c r="K13">
        <v>457.763671875</v>
      </c>
      <c r="L13">
        <v>12</v>
      </c>
      <c r="M13" t="s">
        <v>455</v>
      </c>
    </row>
    <row r="14" spans="1:13">
      <c r="A14">
        <v>13</v>
      </c>
      <c r="B14" t="s">
        <v>357</v>
      </c>
      <c r="C14">
        <v>13</v>
      </c>
      <c r="G14" s="12"/>
      <c r="H14">
        <v>13</v>
      </c>
      <c r="I14" s="12" t="s">
        <v>432</v>
      </c>
      <c r="J14">
        <v>114.44091796875</v>
      </c>
      <c r="K14">
        <v>457.763671875</v>
      </c>
      <c r="L14">
        <v>13</v>
      </c>
      <c r="M14" t="s">
        <v>439</v>
      </c>
    </row>
    <row r="15" spans="1:13">
      <c r="A15">
        <v>14</v>
      </c>
      <c r="B15" t="s">
        <v>358</v>
      </c>
      <c r="C15">
        <v>14</v>
      </c>
      <c r="G15" s="12"/>
      <c r="H15">
        <v>14</v>
      </c>
      <c r="I15" s="12" t="s">
        <v>433</v>
      </c>
      <c r="J15">
        <v>114.44091796875</v>
      </c>
      <c r="K15">
        <v>457.763671875</v>
      </c>
      <c r="L15">
        <v>14</v>
      </c>
      <c r="M15" t="s">
        <v>423</v>
      </c>
    </row>
    <row r="16" spans="1:13">
      <c r="A16">
        <v>15</v>
      </c>
      <c r="B16" t="s">
        <v>359</v>
      </c>
      <c r="C16">
        <v>15</v>
      </c>
      <c r="G16" s="12"/>
      <c r="H16">
        <v>15</v>
      </c>
      <c r="I16" s="12" t="s">
        <v>434</v>
      </c>
      <c r="J16">
        <v>228.8818359375</v>
      </c>
      <c r="K16">
        <v>915.52734375</v>
      </c>
      <c r="L16">
        <v>15</v>
      </c>
      <c r="M16" t="s">
        <v>440</v>
      </c>
    </row>
    <row r="17" spans="1:13">
      <c r="A17">
        <v>16</v>
      </c>
      <c r="B17" t="s">
        <v>360</v>
      </c>
      <c r="C17">
        <v>16</v>
      </c>
      <c r="G17" s="12"/>
      <c r="H17">
        <v>16</v>
      </c>
      <c r="I17" s="12" t="s">
        <v>435</v>
      </c>
      <c r="J17">
        <v>228.8818359375</v>
      </c>
      <c r="K17">
        <v>915.52734375</v>
      </c>
      <c r="L17">
        <v>16</v>
      </c>
      <c r="M17" t="s">
        <v>424</v>
      </c>
    </row>
    <row r="18" spans="1:13">
      <c r="A18">
        <v>17</v>
      </c>
      <c r="B18" t="s">
        <v>361</v>
      </c>
      <c r="C18">
        <v>17</v>
      </c>
      <c r="G18" s="12"/>
      <c r="H18">
        <v>17</v>
      </c>
      <c r="I18" s="12" t="s">
        <v>436</v>
      </c>
      <c r="J18">
        <v>228.8818359375</v>
      </c>
      <c r="K18">
        <v>457.763671875</v>
      </c>
      <c r="L18">
        <v>17</v>
      </c>
      <c r="M18" t="s">
        <v>456</v>
      </c>
    </row>
    <row r="19" spans="1:13">
      <c r="A19">
        <v>18</v>
      </c>
      <c r="B19" t="s">
        <v>362</v>
      </c>
      <c r="C19">
        <v>18</v>
      </c>
      <c r="G19" s="12"/>
      <c r="H19">
        <v>18</v>
      </c>
      <c r="I19" s="12" t="s">
        <v>437</v>
      </c>
      <c r="J19">
        <v>457.763671875</v>
      </c>
      <c r="K19">
        <v>915.52734375</v>
      </c>
      <c r="L19">
        <v>18</v>
      </c>
      <c r="M19" t="s">
        <v>457</v>
      </c>
    </row>
    <row r="20" spans="1:13">
      <c r="A20">
        <v>19</v>
      </c>
      <c r="B20" t="s">
        <v>363</v>
      </c>
      <c r="C20">
        <v>19</v>
      </c>
      <c r="G20" s="12"/>
      <c r="H20">
        <v>19</v>
      </c>
      <c r="I20" s="12" t="s">
        <v>438</v>
      </c>
      <c r="J20">
        <v>457.763671875</v>
      </c>
      <c r="K20">
        <v>915.52734375</v>
      </c>
      <c r="L20">
        <v>19</v>
      </c>
      <c r="M20" t="s">
        <v>425</v>
      </c>
    </row>
    <row r="21" spans="1:13">
      <c r="A21">
        <v>20</v>
      </c>
      <c r="B21" t="s">
        <v>364</v>
      </c>
      <c r="C21">
        <v>20</v>
      </c>
      <c r="G21" s="12"/>
      <c r="H21">
        <v>20</v>
      </c>
      <c r="I21" s="12" t="s">
        <v>439</v>
      </c>
      <c r="J21">
        <v>457.763671875</v>
      </c>
      <c r="K21">
        <v>915.52734375</v>
      </c>
      <c r="L21">
        <v>20</v>
      </c>
      <c r="M21" t="s">
        <v>458</v>
      </c>
    </row>
    <row r="22" spans="1:13">
      <c r="A22">
        <v>21</v>
      </c>
      <c r="B22" t="s">
        <v>113</v>
      </c>
      <c r="C22">
        <v>21</v>
      </c>
      <c r="G22" s="12"/>
      <c r="H22">
        <v>21</v>
      </c>
      <c r="I22" s="12" t="s">
        <v>440</v>
      </c>
      <c r="J22">
        <v>915.52734375</v>
      </c>
      <c r="K22">
        <v>1831.0546875</v>
      </c>
      <c r="L22">
        <v>21</v>
      </c>
      <c r="M22" t="s">
        <v>441</v>
      </c>
    </row>
    <row r="23" spans="1:13">
      <c r="A23">
        <v>22</v>
      </c>
      <c r="B23" t="s">
        <v>114</v>
      </c>
      <c r="C23">
        <v>22</v>
      </c>
      <c r="G23" s="12"/>
      <c r="H23">
        <v>22</v>
      </c>
      <c r="I23" s="12" t="s">
        <v>441</v>
      </c>
      <c r="J23">
        <v>915.52734375</v>
      </c>
      <c r="K23">
        <v>1831.0546875</v>
      </c>
      <c r="L23">
        <v>22</v>
      </c>
      <c r="M23" t="s">
        <v>426</v>
      </c>
    </row>
    <row r="24" spans="1:13">
      <c r="A24">
        <v>23</v>
      </c>
      <c r="B24" t="s">
        <v>41</v>
      </c>
      <c r="C24">
        <v>23</v>
      </c>
      <c r="G24" s="12"/>
      <c r="H24">
        <v>23</v>
      </c>
      <c r="I24" s="12" t="s">
        <v>442</v>
      </c>
      <c r="J24">
        <v>915.52734375</v>
      </c>
      <c r="K24">
        <v>1831.0546875</v>
      </c>
      <c r="L24">
        <v>23</v>
      </c>
      <c r="M24" t="s">
        <v>442</v>
      </c>
    </row>
    <row r="25" spans="1:13">
      <c r="A25">
        <v>24</v>
      </c>
      <c r="B25" t="s">
        <v>42</v>
      </c>
      <c r="C25">
        <v>24</v>
      </c>
      <c r="G25" s="12"/>
      <c r="H25">
        <v>24</v>
      </c>
      <c r="I25" s="12" t="s">
        <v>443</v>
      </c>
      <c r="J25">
        <v>1831.0546875</v>
      </c>
      <c r="K25">
        <v>3662.109375</v>
      </c>
      <c r="L25">
        <v>24</v>
      </c>
      <c r="M25" t="s">
        <v>459</v>
      </c>
    </row>
    <row r="26" spans="1:13">
      <c r="A26">
        <v>25</v>
      </c>
      <c r="B26" t="s">
        <v>43</v>
      </c>
      <c r="C26">
        <v>25</v>
      </c>
      <c r="G26" s="12"/>
      <c r="H26">
        <v>25</v>
      </c>
      <c r="I26" s="12" t="s">
        <v>444</v>
      </c>
      <c r="J26">
        <v>1831.0546875</v>
      </c>
      <c r="K26">
        <v>3662.109375</v>
      </c>
      <c r="L26">
        <v>25</v>
      </c>
      <c r="M26" t="s">
        <v>427</v>
      </c>
    </row>
    <row r="27" spans="1:13">
      <c r="A27">
        <v>26</v>
      </c>
      <c r="B27" t="s">
        <v>44</v>
      </c>
      <c r="C27">
        <v>26</v>
      </c>
      <c r="G27" s="12"/>
      <c r="H27">
        <v>26</v>
      </c>
      <c r="I27" s="12" t="s">
        <v>445</v>
      </c>
      <c r="J27">
        <v>1831.0546875</v>
      </c>
      <c r="K27">
        <v>3662.109375</v>
      </c>
      <c r="L27">
        <v>26</v>
      </c>
      <c r="M27" t="s">
        <v>428</v>
      </c>
    </row>
    <row r="28" spans="1:13">
      <c r="A28">
        <v>27</v>
      </c>
      <c r="B28" t="s">
        <v>65</v>
      </c>
      <c r="C28">
        <v>27</v>
      </c>
      <c r="G28" s="12"/>
      <c r="H28">
        <v>27</v>
      </c>
      <c r="I28" s="12" t="s">
        <v>446</v>
      </c>
      <c r="J28">
        <v>3662.109375</v>
      </c>
      <c r="K28">
        <v>7324.21875</v>
      </c>
      <c r="L28">
        <v>27</v>
      </c>
      <c r="M28" t="s">
        <v>460</v>
      </c>
    </row>
    <row r="29" spans="1:13">
      <c r="A29">
        <v>28</v>
      </c>
      <c r="B29" t="s">
        <v>66</v>
      </c>
      <c r="C29">
        <v>28</v>
      </c>
      <c r="G29" s="12"/>
      <c r="H29">
        <v>28</v>
      </c>
      <c r="I29" s="12" t="s">
        <v>447</v>
      </c>
      <c r="J29">
        <v>3662.109375</v>
      </c>
      <c r="K29">
        <v>7324.21875</v>
      </c>
      <c r="L29">
        <v>28</v>
      </c>
      <c r="M29" t="s">
        <v>443</v>
      </c>
    </row>
    <row r="30" spans="1:13">
      <c r="A30">
        <v>29</v>
      </c>
      <c r="B30" t="s">
        <v>77</v>
      </c>
      <c r="C30">
        <v>29</v>
      </c>
      <c r="G30" s="12"/>
      <c r="H30">
        <v>29</v>
      </c>
      <c r="I30" s="12" t="s">
        <v>448</v>
      </c>
      <c r="J30">
        <v>3662.109375</v>
      </c>
      <c r="K30">
        <v>7324.21875</v>
      </c>
      <c r="L30">
        <v>29</v>
      </c>
      <c r="M30" t="s">
        <v>429</v>
      </c>
    </row>
    <row r="31" spans="1:13">
      <c r="A31">
        <v>30</v>
      </c>
      <c r="B31" t="s">
        <v>78</v>
      </c>
      <c r="C31">
        <v>30</v>
      </c>
      <c r="G31" s="12"/>
      <c r="H31">
        <v>30</v>
      </c>
      <c r="I31" s="12" t="s">
        <v>449</v>
      </c>
      <c r="J31">
        <v>7324.21875</v>
      </c>
      <c r="K31">
        <v>14648.4375</v>
      </c>
      <c r="L31">
        <v>30</v>
      </c>
      <c r="M31" t="s">
        <v>444</v>
      </c>
    </row>
    <row r="32" spans="1:13">
      <c r="A32">
        <v>31</v>
      </c>
      <c r="B32" t="s">
        <v>82</v>
      </c>
      <c r="C32">
        <v>31</v>
      </c>
      <c r="G32" s="12"/>
      <c r="H32">
        <v>31</v>
      </c>
      <c r="I32" s="12" t="s">
        <v>500</v>
      </c>
      <c r="J32">
        <v>7324.21875</v>
      </c>
      <c r="K32">
        <v>14648.4375</v>
      </c>
      <c r="L32">
        <v>31</v>
      </c>
      <c r="M32" t="s">
        <v>461</v>
      </c>
    </row>
    <row r="33" spans="1:13">
      <c r="A33">
        <v>32</v>
      </c>
      <c r="B33" t="s">
        <v>83</v>
      </c>
      <c r="C33">
        <v>32</v>
      </c>
      <c r="G33" s="12"/>
      <c r="H33">
        <v>32</v>
      </c>
      <c r="I33" s="12" t="s">
        <v>450</v>
      </c>
      <c r="J33">
        <v>7324.21875</v>
      </c>
      <c r="K33">
        <v>7324.21875</v>
      </c>
      <c r="L33">
        <v>32</v>
      </c>
      <c r="M33" t="s">
        <v>462</v>
      </c>
    </row>
    <row r="34" spans="1:13">
      <c r="A34">
        <v>33</v>
      </c>
      <c r="B34" t="s">
        <v>365</v>
      </c>
      <c r="C34">
        <v>33</v>
      </c>
      <c r="G34" s="12"/>
      <c r="H34">
        <v>33</v>
      </c>
      <c r="I34" s="12" t="s">
        <v>451</v>
      </c>
      <c r="J34">
        <v>7324.21875</v>
      </c>
      <c r="K34">
        <v>7324.21875</v>
      </c>
      <c r="L34">
        <v>33</v>
      </c>
      <c r="M34" t="s">
        <v>495</v>
      </c>
    </row>
    <row r="35" spans="1:13">
      <c r="A35">
        <v>34</v>
      </c>
      <c r="B35" t="s">
        <v>366</v>
      </c>
      <c r="C35">
        <v>34</v>
      </c>
      <c r="G35" s="12"/>
      <c r="H35">
        <v>34</v>
      </c>
      <c r="I35" s="12" t="s">
        <v>452</v>
      </c>
      <c r="J35">
        <v>14648.4375</v>
      </c>
      <c r="K35">
        <v>14648.4375</v>
      </c>
      <c r="L35">
        <v>34</v>
      </c>
      <c r="M35" t="s">
        <v>465</v>
      </c>
    </row>
    <row r="36" spans="1:13">
      <c r="A36">
        <v>35</v>
      </c>
      <c r="B36" t="s">
        <v>367</v>
      </c>
      <c r="C36">
        <v>35</v>
      </c>
      <c r="G36" s="12"/>
      <c r="H36">
        <v>35</v>
      </c>
      <c r="I36" s="12" t="s">
        <v>453</v>
      </c>
      <c r="J36">
        <v>14648.4375</v>
      </c>
      <c r="K36">
        <v>14648.4375</v>
      </c>
      <c r="L36">
        <v>35</v>
      </c>
      <c r="M36" t="s">
        <v>430</v>
      </c>
    </row>
    <row r="37" spans="1:13">
      <c r="A37">
        <v>36</v>
      </c>
      <c r="B37" t="s">
        <v>368</v>
      </c>
      <c r="C37">
        <v>36</v>
      </c>
      <c r="G37" s="12"/>
      <c r="H37">
        <v>36</v>
      </c>
      <c r="I37" s="12" t="s">
        <v>454</v>
      </c>
      <c r="J37">
        <v>14648.4375</v>
      </c>
      <c r="K37">
        <v>14648.4375</v>
      </c>
      <c r="L37">
        <v>36</v>
      </c>
      <c r="M37" t="s">
        <v>480</v>
      </c>
    </row>
    <row r="38" spans="1:13">
      <c r="A38">
        <v>37</v>
      </c>
      <c r="B38" t="s">
        <v>369</v>
      </c>
      <c r="C38">
        <v>37</v>
      </c>
      <c r="G38" s="12"/>
      <c r="H38">
        <v>37</v>
      </c>
      <c r="I38" s="12" t="s">
        <v>455</v>
      </c>
      <c r="J38">
        <v>14648.4375</v>
      </c>
      <c r="K38">
        <v>14648.4375</v>
      </c>
      <c r="L38">
        <v>37</v>
      </c>
      <c r="M38" t="s">
        <v>466</v>
      </c>
    </row>
    <row r="39" spans="1:13">
      <c r="A39">
        <v>38</v>
      </c>
      <c r="B39" t="s">
        <v>370</v>
      </c>
      <c r="C39">
        <v>38</v>
      </c>
      <c r="G39" s="12"/>
      <c r="H39">
        <v>38</v>
      </c>
      <c r="I39" s="12" t="s">
        <v>456</v>
      </c>
      <c r="J39">
        <v>29296.875</v>
      </c>
      <c r="K39">
        <v>29296.875</v>
      </c>
      <c r="L39">
        <v>38</v>
      </c>
      <c r="M39" t="s">
        <v>481</v>
      </c>
    </row>
    <row r="40" spans="1:13">
      <c r="A40">
        <v>39</v>
      </c>
      <c r="B40" t="s">
        <v>371</v>
      </c>
      <c r="C40">
        <v>39</v>
      </c>
      <c r="G40" s="12"/>
      <c r="H40">
        <v>39</v>
      </c>
      <c r="I40" s="12" t="s">
        <v>457</v>
      </c>
      <c r="J40">
        <v>29296.875</v>
      </c>
      <c r="K40">
        <v>29296.875</v>
      </c>
      <c r="L40">
        <v>39</v>
      </c>
      <c r="M40" t="s">
        <v>463</v>
      </c>
    </row>
    <row r="41" spans="1:13">
      <c r="A41">
        <v>40</v>
      </c>
      <c r="B41" t="s">
        <v>372</v>
      </c>
      <c r="C41">
        <v>40</v>
      </c>
      <c r="G41" s="12"/>
      <c r="H41">
        <v>40</v>
      </c>
      <c r="I41" s="12" t="s">
        <v>458</v>
      </c>
      <c r="J41">
        <v>7.152557373046875</v>
      </c>
      <c r="K41">
        <v>28.6102294921875</v>
      </c>
      <c r="L41">
        <v>40</v>
      </c>
      <c r="M41" t="s">
        <v>464</v>
      </c>
    </row>
    <row r="42" spans="1:13">
      <c r="A42">
        <v>41</v>
      </c>
      <c r="B42" t="s">
        <v>373</v>
      </c>
      <c r="C42">
        <v>41</v>
      </c>
      <c r="G42" s="12"/>
      <c r="H42">
        <v>41</v>
      </c>
      <c r="I42" s="12" t="s">
        <v>459</v>
      </c>
      <c r="J42">
        <v>29296.875</v>
      </c>
      <c r="K42">
        <v>29296.875</v>
      </c>
      <c r="L42">
        <v>41</v>
      </c>
      <c r="M42" t="s">
        <v>445</v>
      </c>
    </row>
    <row r="43" spans="1:13">
      <c r="A43">
        <v>42</v>
      </c>
      <c r="B43" t="s">
        <v>374</v>
      </c>
      <c r="C43">
        <v>42</v>
      </c>
      <c r="G43" s="12"/>
      <c r="H43">
        <v>42</v>
      </c>
      <c r="I43" s="12" t="s">
        <v>460</v>
      </c>
      <c r="J43">
        <v>58593.75</v>
      </c>
      <c r="K43">
        <v>58593.75</v>
      </c>
      <c r="L43">
        <v>42</v>
      </c>
      <c r="M43" t="s">
        <v>482</v>
      </c>
    </row>
    <row r="44" spans="1:13">
      <c r="A44">
        <v>43</v>
      </c>
      <c r="B44" t="s">
        <v>375</v>
      </c>
      <c r="C44">
        <v>43</v>
      </c>
      <c r="G44" s="12"/>
      <c r="H44">
        <v>43</v>
      </c>
      <c r="I44" s="12" t="s">
        <v>461</v>
      </c>
      <c r="J44">
        <v>58593.75</v>
      </c>
      <c r="K44">
        <v>58593.75</v>
      </c>
      <c r="L44">
        <v>43</v>
      </c>
      <c r="M44" t="s">
        <v>467</v>
      </c>
    </row>
    <row r="45" spans="1:13">
      <c r="A45">
        <v>44</v>
      </c>
      <c r="B45" t="s">
        <v>376</v>
      </c>
      <c r="C45">
        <v>44</v>
      </c>
      <c r="G45" s="12"/>
      <c r="H45">
        <v>44</v>
      </c>
      <c r="I45" s="12" t="s">
        <v>462</v>
      </c>
      <c r="J45">
        <v>58593.75</v>
      </c>
      <c r="K45">
        <v>58593.75</v>
      </c>
      <c r="L45">
        <v>44</v>
      </c>
      <c r="M45" t="s">
        <v>483</v>
      </c>
    </row>
    <row r="46" spans="1:13">
      <c r="A46">
        <v>45</v>
      </c>
      <c r="B46" t="s">
        <v>377</v>
      </c>
      <c r="C46">
        <v>45</v>
      </c>
      <c r="G46" s="12"/>
      <c r="H46">
        <v>45</v>
      </c>
      <c r="I46" s="12" t="s">
        <v>463</v>
      </c>
      <c r="J46">
        <v>117187.5</v>
      </c>
      <c r="K46">
        <v>117187.5</v>
      </c>
      <c r="L46">
        <v>45</v>
      </c>
      <c r="M46" t="s">
        <v>468</v>
      </c>
    </row>
    <row r="47" spans="1:13">
      <c r="A47">
        <v>46</v>
      </c>
      <c r="B47" t="s">
        <v>378</v>
      </c>
      <c r="C47">
        <v>46</v>
      </c>
      <c r="G47" s="12"/>
      <c r="H47">
        <v>46</v>
      </c>
      <c r="I47" s="12" t="s">
        <v>464</v>
      </c>
      <c r="J47">
        <v>117187.5</v>
      </c>
      <c r="K47">
        <v>117187.5</v>
      </c>
      <c r="L47">
        <v>46</v>
      </c>
      <c r="M47" t="s">
        <v>469</v>
      </c>
    </row>
    <row r="48" spans="1:13">
      <c r="A48">
        <v>47</v>
      </c>
      <c r="B48" t="s">
        <v>379</v>
      </c>
      <c r="C48">
        <v>47</v>
      </c>
      <c r="G48" s="12"/>
      <c r="H48">
        <v>47</v>
      </c>
      <c r="I48" s="12" t="s">
        <v>495</v>
      </c>
      <c r="J48">
        <v>117187.5</v>
      </c>
      <c r="K48">
        <v>117187.5</v>
      </c>
      <c r="L48">
        <v>47</v>
      </c>
      <c r="M48" t="s">
        <v>431</v>
      </c>
    </row>
    <row r="49" spans="1:13">
      <c r="A49">
        <v>48</v>
      </c>
      <c r="B49" t="s">
        <v>380</v>
      </c>
      <c r="C49">
        <v>48</v>
      </c>
      <c r="G49" s="12"/>
      <c r="H49">
        <v>48</v>
      </c>
      <c r="I49" s="12" t="s">
        <v>465</v>
      </c>
      <c r="J49">
        <v>117187.5</v>
      </c>
      <c r="K49">
        <v>117187.5</v>
      </c>
      <c r="L49">
        <v>48</v>
      </c>
      <c r="M49" t="s">
        <v>432</v>
      </c>
    </row>
    <row r="50" spans="1:13">
      <c r="A50">
        <v>49</v>
      </c>
      <c r="B50" t="s">
        <v>381</v>
      </c>
      <c r="C50">
        <v>49</v>
      </c>
      <c r="G50" s="12"/>
      <c r="H50">
        <v>49</v>
      </c>
      <c r="I50" s="12" t="s">
        <v>466</v>
      </c>
      <c r="J50">
        <v>117187.5</v>
      </c>
      <c r="K50">
        <v>117187.5</v>
      </c>
      <c r="L50">
        <v>49</v>
      </c>
      <c r="M50" t="s">
        <v>470</v>
      </c>
    </row>
    <row r="51" spans="1:13">
      <c r="A51">
        <v>50</v>
      </c>
      <c r="B51" t="s">
        <v>382</v>
      </c>
      <c r="C51">
        <v>50</v>
      </c>
      <c r="G51" s="12"/>
      <c r="H51">
        <v>50</v>
      </c>
      <c r="I51" s="12" t="s">
        <v>467</v>
      </c>
      <c r="J51">
        <v>234375</v>
      </c>
      <c r="K51">
        <v>234375</v>
      </c>
      <c r="L51">
        <v>50</v>
      </c>
      <c r="M51" t="s">
        <v>446</v>
      </c>
    </row>
    <row r="52" spans="1:13">
      <c r="A52">
        <v>51</v>
      </c>
      <c r="B52" t="s">
        <v>120</v>
      </c>
      <c r="C52">
        <v>51</v>
      </c>
      <c r="G52" s="12"/>
      <c r="H52">
        <v>51</v>
      </c>
      <c r="I52" s="12" t="s">
        <v>468</v>
      </c>
      <c r="J52">
        <v>234375</v>
      </c>
      <c r="K52">
        <v>234375</v>
      </c>
      <c r="L52">
        <v>51</v>
      </c>
      <c r="M52" t="s">
        <v>471</v>
      </c>
    </row>
    <row r="53" spans="1:13">
      <c r="A53">
        <v>52</v>
      </c>
      <c r="B53" t="s">
        <v>121</v>
      </c>
      <c r="C53">
        <v>52</v>
      </c>
      <c r="G53" s="12"/>
      <c r="H53">
        <v>52</v>
      </c>
      <c r="I53" s="12" t="s">
        <v>469</v>
      </c>
      <c r="J53">
        <v>234375</v>
      </c>
      <c r="K53">
        <v>234375</v>
      </c>
      <c r="L53">
        <v>52</v>
      </c>
      <c r="M53" t="s">
        <v>484</v>
      </c>
    </row>
    <row r="54" spans="1:13">
      <c r="A54">
        <v>53</v>
      </c>
      <c r="B54" t="s">
        <v>47</v>
      </c>
      <c r="C54">
        <v>53</v>
      </c>
      <c r="G54" s="12"/>
      <c r="H54">
        <v>53</v>
      </c>
      <c r="I54" s="12" t="s">
        <v>470</v>
      </c>
      <c r="J54">
        <v>468750</v>
      </c>
      <c r="K54">
        <v>468750</v>
      </c>
      <c r="L54">
        <v>53</v>
      </c>
      <c r="M54" t="s">
        <v>485</v>
      </c>
    </row>
    <row r="55" spans="1:13">
      <c r="A55">
        <v>54</v>
      </c>
      <c r="B55" t="s">
        <v>48</v>
      </c>
      <c r="C55">
        <v>54</v>
      </c>
      <c r="G55" s="12"/>
      <c r="H55">
        <v>54</v>
      </c>
      <c r="I55" s="12" t="s">
        <v>471</v>
      </c>
      <c r="J55">
        <v>468750</v>
      </c>
      <c r="K55">
        <v>468750</v>
      </c>
      <c r="L55">
        <v>54</v>
      </c>
      <c r="M55" t="s">
        <v>472</v>
      </c>
    </row>
    <row r="56" spans="1:13">
      <c r="A56">
        <v>55</v>
      </c>
      <c r="B56" t="s">
        <v>84</v>
      </c>
      <c r="C56">
        <v>55</v>
      </c>
      <c r="G56" s="12"/>
      <c r="H56">
        <v>55</v>
      </c>
      <c r="I56" s="12" t="s">
        <v>472</v>
      </c>
      <c r="J56">
        <v>7.152557373046875</v>
      </c>
      <c r="K56">
        <v>28.6102294921875</v>
      </c>
      <c r="L56">
        <v>55</v>
      </c>
      <c r="M56" t="s">
        <v>486</v>
      </c>
    </row>
    <row r="57" spans="1:13">
      <c r="A57">
        <v>56</v>
      </c>
      <c r="B57" t="s">
        <v>85</v>
      </c>
      <c r="C57">
        <v>56</v>
      </c>
      <c r="G57" s="12"/>
      <c r="H57">
        <v>56</v>
      </c>
      <c r="I57" s="12" t="s">
        <v>473</v>
      </c>
      <c r="J57">
        <v>468750</v>
      </c>
      <c r="K57">
        <v>468750</v>
      </c>
      <c r="L57">
        <v>56</v>
      </c>
      <c r="M57" t="s">
        <v>492</v>
      </c>
    </row>
    <row r="58" spans="1:13">
      <c r="A58">
        <v>57</v>
      </c>
      <c r="B58" t="s">
        <v>93</v>
      </c>
      <c r="C58">
        <v>57</v>
      </c>
      <c r="G58" s="12"/>
      <c r="H58">
        <v>57</v>
      </c>
      <c r="I58" s="12" t="s">
        <v>496</v>
      </c>
      <c r="J58">
        <v>937500</v>
      </c>
      <c r="K58">
        <v>937500</v>
      </c>
      <c r="L58">
        <v>57</v>
      </c>
      <c r="M58" t="s">
        <v>433</v>
      </c>
    </row>
    <row r="59" spans="1:13">
      <c r="A59">
        <v>58</v>
      </c>
      <c r="B59" t="s">
        <v>94</v>
      </c>
      <c r="C59">
        <v>58</v>
      </c>
      <c r="G59" s="12"/>
      <c r="H59">
        <v>58</v>
      </c>
      <c r="I59" s="12" t="s">
        <v>474</v>
      </c>
      <c r="J59">
        <v>937500</v>
      </c>
      <c r="K59">
        <v>937500</v>
      </c>
      <c r="L59">
        <v>58</v>
      </c>
      <c r="M59" t="s">
        <v>487</v>
      </c>
    </row>
    <row r="60" spans="1:13">
      <c r="A60">
        <v>59</v>
      </c>
      <c r="B60" t="s">
        <v>96</v>
      </c>
      <c r="C60">
        <v>59</v>
      </c>
      <c r="G60" s="12"/>
      <c r="H60">
        <v>59</v>
      </c>
      <c r="I60" s="12" t="s">
        <v>475</v>
      </c>
      <c r="J60">
        <v>937500</v>
      </c>
      <c r="K60">
        <v>937500</v>
      </c>
      <c r="L60">
        <v>59</v>
      </c>
      <c r="M60" t="s">
        <v>493</v>
      </c>
    </row>
    <row r="61" spans="1:13">
      <c r="A61">
        <v>60</v>
      </c>
      <c r="B61" t="s">
        <v>97</v>
      </c>
      <c r="C61">
        <v>60</v>
      </c>
      <c r="G61" s="12"/>
      <c r="H61">
        <v>60</v>
      </c>
      <c r="I61" s="12" t="s">
        <v>476</v>
      </c>
      <c r="J61">
        <v>937500</v>
      </c>
      <c r="K61">
        <v>937500</v>
      </c>
      <c r="L61">
        <v>60</v>
      </c>
      <c r="M61" t="s">
        <v>488</v>
      </c>
    </row>
    <row r="62" spans="1:13">
      <c r="A62">
        <v>61</v>
      </c>
      <c r="B62" t="s">
        <v>34</v>
      </c>
      <c r="C62">
        <v>61</v>
      </c>
      <c r="G62" s="12"/>
      <c r="H62">
        <v>61</v>
      </c>
      <c r="I62" s="12" t="s">
        <v>477</v>
      </c>
      <c r="J62">
        <v>1875000</v>
      </c>
      <c r="K62">
        <v>1875000</v>
      </c>
      <c r="L62">
        <v>61</v>
      </c>
      <c r="M62" t="s">
        <v>434</v>
      </c>
    </row>
    <row r="63" spans="1:13">
      <c r="A63">
        <v>62</v>
      </c>
      <c r="B63" t="s">
        <v>35</v>
      </c>
      <c r="C63">
        <v>62</v>
      </c>
      <c r="G63" s="12"/>
      <c r="H63">
        <v>62</v>
      </c>
      <c r="I63" s="12" t="s">
        <v>478</v>
      </c>
      <c r="J63">
        <v>1875000</v>
      </c>
      <c r="K63">
        <v>1875000</v>
      </c>
      <c r="L63">
        <v>62</v>
      </c>
      <c r="M63" t="s">
        <v>489</v>
      </c>
    </row>
    <row r="64" spans="1:13">
      <c r="A64">
        <v>63</v>
      </c>
      <c r="B64" t="s">
        <v>383</v>
      </c>
      <c r="C64">
        <v>63</v>
      </c>
      <c r="G64" s="22"/>
      <c r="H64">
        <v>63</v>
      </c>
      <c r="I64" s="12" t="s">
        <v>479</v>
      </c>
      <c r="J64">
        <v>1875000</v>
      </c>
      <c r="K64">
        <v>1875000</v>
      </c>
      <c r="L64">
        <v>63</v>
      </c>
      <c r="M64" t="s">
        <v>435</v>
      </c>
    </row>
    <row r="65" spans="1:13">
      <c r="A65">
        <v>64</v>
      </c>
      <c r="B65" t="s">
        <v>384</v>
      </c>
      <c r="C65">
        <v>64</v>
      </c>
      <c r="G65" s="22"/>
      <c r="H65">
        <v>64</v>
      </c>
      <c r="I65" s="12" t="s">
        <v>480</v>
      </c>
      <c r="J65">
        <v>3750000</v>
      </c>
      <c r="K65">
        <v>1875000</v>
      </c>
      <c r="L65">
        <v>64</v>
      </c>
      <c r="M65" t="s">
        <v>447</v>
      </c>
    </row>
    <row r="66" spans="1:13">
      <c r="A66">
        <v>65</v>
      </c>
      <c r="B66" t="s">
        <v>385</v>
      </c>
      <c r="C66">
        <v>65</v>
      </c>
      <c r="G66" s="22"/>
      <c r="H66">
        <v>65</v>
      </c>
      <c r="I66" s="12" t="s">
        <v>481</v>
      </c>
      <c r="J66">
        <v>3750000</v>
      </c>
      <c r="K66">
        <v>1875000</v>
      </c>
      <c r="L66">
        <v>65</v>
      </c>
      <c r="M66" t="s">
        <v>473</v>
      </c>
    </row>
    <row r="67" spans="1:13">
      <c r="A67">
        <v>66</v>
      </c>
      <c r="B67" t="s">
        <v>386</v>
      </c>
      <c r="C67">
        <v>66</v>
      </c>
      <c r="G67" s="22"/>
      <c r="H67">
        <v>66</v>
      </c>
      <c r="I67" s="12" t="s">
        <v>482</v>
      </c>
      <c r="J67">
        <v>3750000</v>
      </c>
      <c r="K67">
        <v>1875000</v>
      </c>
      <c r="L67">
        <v>66</v>
      </c>
      <c r="M67" t="s">
        <v>490</v>
      </c>
    </row>
    <row r="68" spans="1:13">
      <c r="A68">
        <v>67</v>
      </c>
      <c r="B68" t="s">
        <v>387</v>
      </c>
      <c r="C68">
        <v>67</v>
      </c>
      <c r="G68" s="22"/>
      <c r="H68">
        <v>67</v>
      </c>
      <c r="I68" s="12" t="s">
        <v>483</v>
      </c>
      <c r="J68">
        <v>7500000</v>
      </c>
      <c r="K68">
        <v>3750000</v>
      </c>
      <c r="L68">
        <v>67</v>
      </c>
      <c r="M68" t="s">
        <v>496</v>
      </c>
    </row>
    <row r="69" spans="1:13">
      <c r="A69">
        <v>68</v>
      </c>
      <c r="B69" t="s">
        <v>388</v>
      </c>
      <c r="C69">
        <v>68</v>
      </c>
      <c r="G69" s="22"/>
      <c r="H69">
        <v>68</v>
      </c>
      <c r="I69" s="12" t="s">
        <v>484</v>
      </c>
      <c r="J69">
        <v>7500000</v>
      </c>
      <c r="K69">
        <v>3750000</v>
      </c>
      <c r="L69">
        <v>68</v>
      </c>
      <c r="M69" t="s">
        <v>474</v>
      </c>
    </row>
    <row r="70" spans="1:13">
      <c r="A70">
        <v>69</v>
      </c>
      <c r="B70" t="s">
        <v>389</v>
      </c>
      <c r="C70">
        <v>69</v>
      </c>
      <c r="G70" s="22"/>
      <c r="H70">
        <v>69</v>
      </c>
      <c r="I70" s="12" t="s">
        <v>485</v>
      </c>
      <c r="J70">
        <v>7500000</v>
      </c>
      <c r="K70">
        <v>3750000</v>
      </c>
      <c r="L70">
        <v>69</v>
      </c>
      <c r="M70" t="s">
        <v>448</v>
      </c>
    </row>
    <row r="71" spans="1:13">
      <c r="A71">
        <v>70</v>
      </c>
      <c r="B71" t="s">
        <v>390</v>
      </c>
      <c r="C71">
        <v>70</v>
      </c>
      <c r="G71" s="22"/>
      <c r="H71">
        <v>70</v>
      </c>
      <c r="I71" s="12" t="s">
        <v>486</v>
      </c>
      <c r="J71">
        <v>15000000</v>
      </c>
      <c r="K71">
        <v>7500000</v>
      </c>
      <c r="L71">
        <v>70</v>
      </c>
      <c r="M71" t="s">
        <v>475</v>
      </c>
    </row>
    <row r="72" spans="1:13">
      <c r="A72">
        <v>71</v>
      </c>
      <c r="B72" t="s">
        <v>391</v>
      </c>
      <c r="C72">
        <v>71</v>
      </c>
      <c r="G72" s="22"/>
      <c r="H72">
        <v>71</v>
      </c>
      <c r="I72" s="12" t="s">
        <v>487</v>
      </c>
      <c r="J72">
        <v>15000000</v>
      </c>
      <c r="K72">
        <v>7500000</v>
      </c>
      <c r="L72">
        <v>71</v>
      </c>
      <c r="M72" t="s">
        <v>449</v>
      </c>
    </row>
    <row r="73" spans="1:13">
      <c r="A73">
        <v>72</v>
      </c>
      <c r="B73" t="s">
        <v>392</v>
      </c>
      <c r="C73">
        <v>72</v>
      </c>
      <c r="G73" s="22"/>
      <c r="H73">
        <v>72</v>
      </c>
      <c r="I73" s="12" t="s">
        <v>488</v>
      </c>
      <c r="J73">
        <v>15000000</v>
      </c>
      <c r="K73">
        <v>7500000</v>
      </c>
      <c r="L73">
        <v>72</v>
      </c>
      <c r="M73" t="s">
        <v>476</v>
      </c>
    </row>
    <row r="74" spans="1:13">
      <c r="A74">
        <v>73</v>
      </c>
      <c r="B74" t="s">
        <v>393</v>
      </c>
      <c r="C74">
        <v>73</v>
      </c>
      <c r="G74" s="22"/>
      <c r="H74">
        <v>73</v>
      </c>
      <c r="I74" s="12" t="s">
        <v>489</v>
      </c>
      <c r="J74">
        <v>30000000</v>
      </c>
      <c r="K74">
        <v>15000000</v>
      </c>
      <c r="L74">
        <v>73</v>
      </c>
      <c r="M74" t="s">
        <v>477</v>
      </c>
    </row>
    <row r="75" spans="1:13">
      <c r="A75">
        <v>74</v>
      </c>
      <c r="B75" t="s">
        <v>394</v>
      </c>
      <c r="C75">
        <v>74</v>
      </c>
      <c r="G75" s="22"/>
      <c r="H75">
        <v>74</v>
      </c>
      <c r="I75" s="12" t="s">
        <v>490</v>
      </c>
      <c r="J75">
        <v>30000000</v>
      </c>
      <c r="K75">
        <v>15000000</v>
      </c>
      <c r="L75">
        <v>74</v>
      </c>
      <c r="M75" t="s">
        <v>501</v>
      </c>
    </row>
    <row r="76" spans="1:13">
      <c r="A76">
        <v>75</v>
      </c>
      <c r="B76" t="s">
        <v>395</v>
      </c>
      <c r="C76">
        <v>75</v>
      </c>
      <c r="G76" s="22"/>
      <c r="H76">
        <v>75</v>
      </c>
      <c r="I76" s="12" t="s">
        <v>491</v>
      </c>
      <c r="J76">
        <v>30000000</v>
      </c>
      <c r="K76">
        <v>15000000</v>
      </c>
      <c r="L76">
        <v>75</v>
      </c>
      <c r="M76" t="s">
        <v>478</v>
      </c>
    </row>
    <row r="77" spans="1:13">
      <c r="A77">
        <v>76</v>
      </c>
      <c r="B77" t="s">
        <v>396</v>
      </c>
      <c r="C77">
        <v>76</v>
      </c>
      <c r="G77" s="22"/>
      <c r="H77">
        <v>76</v>
      </c>
      <c r="I77" s="12" t="s">
        <v>492</v>
      </c>
      <c r="J77">
        <v>60000000</v>
      </c>
      <c r="K77">
        <v>30000000</v>
      </c>
      <c r="L77">
        <v>76</v>
      </c>
      <c r="M77" t="s">
        <v>494</v>
      </c>
    </row>
    <row r="78" spans="1:13">
      <c r="A78">
        <v>77</v>
      </c>
      <c r="B78" t="s">
        <v>397</v>
      </c>
      <c r="C78">
        <v>77</v>
      </c>
      <c r="G78" s="22"/>
      <c r="H78">
        <v>77</v>
      </c>
      <c r="I78" s="12" t="s">
        <v>493</v>
      </c>
      <c r="J78">
        <v>60000000</v>
      </c>
      <c r="K78">
        <v>30000000</v>
      </c>
      <c r="L78">
        <v>77</v>
      </c>
      <c r="M78" t="s">
        <v>479</v>
      </c>
    </row>
    <row r="79" spans="1:13">
      <c r="A79">
        <v>78</v>
      </c>
      <c r="B79" t="s">
        <v>398</v>
      </c>
      <c r="C79">
        <v>78</v>
      </c>
      <c r="G79" s="22"/>
      <c r="H79">
        <v>78</v>
      </c>
      <c r="I79" s="12" t="s">
        <v>494</v>
      </c>
      <c r="J79">
        <v>60000000</v>
      </c>
      <c r="K79">
        <v>30000000</v>
      </c>
      <c r="L79">
        <v>78</v>
      </c>
      <c r="M79" t="s">
        <v>491</v>
      </c>
    </row>
    <row r="80" spans="1:13">
      <c r="A80">
        <v>79</v>
      </c>
      <c r="B80" t="s">
        <v>399</v>
      </c>
      <c r="C80">
        <v>79</v>
      </c>
      <c r="G80" s="22"/>
    </row>
    <row r="81" spans="1:7">
      <c r="A81">
        <v>80</v>
      </c>
      <c r="B81" t="s">
        <v>400</v>
      </c>
      <c r="C81">
        <v>80</v>
      </c>
      <c r="E81" s="22"/>
    </row>
    <row r="82" spans="1:7">
      <c r="A82">
        <v>81</v>
      </c>
      <c r="B82" t="s">
        <v>401</v>
      </c>
      <c r="C82">
        <v>81</v>
      </c>
      <c r="E82" s="22"/>
    </row>
    <row r="83" spans="1:7">
      <c r="A83">
        <v>82</v>
      </c>
      <c r="B83" t="s">
        <v>402</v>
      </c>
      <c r="C83">
        <v>82</v>
      </c>
      <c r="E83" s="22"/>
    </row>
    <row r="84" spans="1:7">
      <c r="A84">
        <v>83</v>
      </c>
      <c r="B84" t="s">
        <v>403</v>
      </c>
      <c r="C84">
        <v>83</v>
      </c>
      <c r="G84" s="22"/>
    </row>
    <row r="85" spans="1:7">
      <c r="A85">
        <v>84</v>
      </c>
      <c r="B85" t="s">
        <v>404</v>
      </c>
      <c r="C85">
        <v>84</v>
      </c>
      <c r="G85" s="22"/>
    </row>
    <row r="86" spans="1:7">
      <c r="A86">
        <v>85</v>
      </c>
      <c r="B86" t="s">
        <v>405</v>
      </c>
      <c r="C86">
        <v>85</v>
      </c>
      <c r="G86" s="22"/>
    </row>
    <row r="87" spans="1:7">
      <c r="A87">
        <v>86</v>
      </c>
      <c r="B87" t="s">
        <v>341</v>
      </c>
      <c r="C87">
        <v>86</v>
      </c>
      <c r="G87" s="22"/>
    </row>
    <row r="88" spans="1:7">
      <c r="A88">
        <v>87</v>
      </c>
      <c r="B88" t="s">
        <v>342</v>
      </c>
      <c r="C88">
        <v>87</v>
      </c>
      <c r="G88" s="22"/>
    </row>
    <row r="89" spans="1:7">
      <c r="A89">
        <v>88</v>
      </c>
      <c r="B89" t="s">
        <v>31</v>
      </c>
      <c r="C89">
        <v>88</v>
      </c>
      <c r="G89" s="22"/>
    </row>
    <row r="90" spans="1:7">
      <c r="A90">
        <v>89</v>
      </c>
      <c r="B90" t="s">
        <v>112</v>
      </c>
      <c r="C90">
        <v>89</v>
      </c>
      <c r="G90" s="22"/>
    </row>
    <row r="91" spans="1:7">
      <c r="A91">
        <v>90</v>
      </c>
      <c r="B91" t="s">
        <v>118</v>
      </c>
      <c r="C91">
        <v>90</v>
      </c>
      <c r="G91" s="22"/>
    </row>
    <row r="92" spans="1:7">
      <c r="A92">
        <v>91</v>
      </c>
      <c r="B92" t="s">
        <v>119</v>
      </c>
      <c r="C92">
        <v>91</v>
      </c>
      <c r="G92" s="22"/>
    </row>
    <row r="93" spans="1:7">
      <c r="A93">
        <v>92</v>
      </c>
      <c r="B93" t="s">
        <v>125</v>
      </c>
      <c r="C93">
        <v>92</v>
      </c>
      <c r="G93" s="22"/>
    </row>
    <row r="94" spans="1:7">
      <c r="A94">
        <v>93</v>
      </c>
      <c r="B94" t="s">
        <v>126</v>
      </c>
      <c r="C94">
        <v>93</v>
      </c>
      <c r="G94" s="22"/>
    </row>
    <row r="95" spans="1:7">
      <c r="A95">
        <v>94</v>
      </c>
      <c r="B95" t="s">
        <v>130</v>
      </c>
      <c r="C95">
        <v>94</v>
      </c>
      <c r="G95" s="22"/>
    </row>
    <row r="96" spans="1:7">
      <c r="A96">
        <v>95</v>
      </c>
      <c r="B96" t="s">
        <v>131</v>
      </c>
      <c r="C96">
        <v>95</v>
      </c>
      <c r="G96" s="22"/>
    </row>
    <row r="97" spans="1:7">
      <c r="A97">
        <v>96</v>
      </c>
      <c r="B97" t="s">
        <v>39</v>
      </c>
      <c r="C97">
        <v>96</v>
      </c>
      <c r="G97" s="22"/>
    </row>
    <row r="98" spans="1:7">
      <c r="A98">
        <v>97</v>
      </c>
      <c r="B98" t="s">
        <v>40</v>
      </c>
      <c r="C98">
        <v>97</v>
      </c>
      <c r="G98" s="22"/>
    </row>
    <row r="99" spans="1:7">
      <c r="A99">
        <v>98</v>
      </c>
      <c r="B99" t="s">
        <v>45</v>
      </c>
      <c r="C99">
        <v>98</v>
      </c>
      <c r="G99" s="22"/>
    </row>
    <row r="100" spans="1:7">
      <c r="A100">
        <v>99</v>
      </c>
      <c r="B100" t="s">
        <v>46</v>
      </c>
      <c r="C100">
        <v>99</v>
      </c>
      <c r="G100" s="22"/>
    </row>
    <row r="101" spans="1:7">
      <c r="A101">
        <v>100</v>
      </c>
      <c r="B101" t="s">
        <v>49</v>
      </c>
      <c r="C101">
        <v>100</v>
      </c>
      <c r="G101" s="22"/>
    </row>
    <row r="102" spans="1:7">
      <c r="A102">
        <v>101</v>
      </c>
      <c r="B102" t="s">
        <v>50</v>
      </c>
      <c r="C102">
        <v>101</v>
      </c>
      <c r="G102" s="22"/>
    </row>
    <row r="103" spans="1:7">
      <c r="A103">
        <v>102</v>
      </c>
      <c r="B103" t="s">
        <v>57</v>
      </c>
      <c r="C103">
        <v>102</v>
      </c>
      <c r="G103" s="22"/>
    </row>
    <row r="104" spans="1:7">
      <c r="A104">
        <v>103</v>
      </c>
      <c r="B104" t="s">
        <v>86</v>
      </c>
      <c r="C104">
        <v>103</v>
      </c>
      <c r="G104" s="22"/>
    </row>
    <row r="105" spans="1:7">
      <c r="A105">
        <v>104</v>
      </c>
      <c r="B105" t="s">
        <v>87</v>
      </c>
      <c r="C105">
        <v>104</v>
      </c>
      <c r="G105" s="22"/>
    </row>
    <row r="106" spans="1:7">
      <c r="A106">
        <v>105</v>
      </c>
      <c r="B106" t="s">
        <v>32</v>
      </c>
      <c r="C106">
        <v>105</v>
      </c>
      <c r="G106" s="22"/>
    </row>
    <row r="107" spans="1:7">
      <c r="A107">
        <v>106</v>
      </c>
      <c r="B107" t="s">
        <v>33</v>
      </c>
      <c r="C107">
        <v>106</v>
      </c>
      <c r="G107" s="22"/>
    </row>
    <row r="108" spans="1:7">
      <c r="A108">
        <v>107</v>
      </c>
      <c r="B108" t="s">
        <v>91</v>
      </c>
      <c r="C108">
        <v>107</v>
      </c>
      <c r="G108" s="22"/>
    </row>
    <row r="109" spans="1:7">
      <c r="A109">
        <v>108</v>
      </c>
      <c r="B109" t="s">
        <v>92</v>
      </c>
      <c r="C109">
        <v>108</v>
      </c>
      <c r="G109" s="22"/>
    </row>
    <row r="110" spans="1:7">
      <c r="A110">
        <v>109</v>
      </c>
      <c r="B110" t="s">
        <v>95</v>
      </c>
      <c r="C110">
        <v>109</v>
      </c>
      <c r="G110" s="22"/>
    </row>
    <row r="111" spans="1:7">
      <c r="A111">
        <v>110</v>
      </c>
      <c r="B111" t="s">
        <v>98</v>
      </c>
      <c r="C111">
        <v>110</v>
      </c>
      <c r="G111" s="22"/>
    </row>
    <row r="112" spans="1:7">
      <c r="A112">
        <v>111</v>
      </c>
      <c r="B112" t="s">
        <v>99</v>
      </c>
      <c r="C112">
        <v>111</v>
      </c>
      <c r="G112" s="22"/>
    </row>
    <row r="113" spans="1:7">
      <c r="A113">
        <v>112</v>
      </c>
      <c r="B113" t="s">
        <v>100</v>
      </c>
      <c r="C113">
        <v>112</v>
      </c>
      <c r="G113" s="22"/>
    </row>
    <row r="114" spans="1:7">
      <c r="A114">
        <v>113</v>
      </c>
      <c r="B114" t="s">
        <v>101</v>
      </c>
      <c r="C114">
        <v>113</v>
      </c>
      <c r="G114" s="22"/>
    </row>
    <row r="115" spans="1:7">
      <c r="A115">
        <v>114</v>
      </c>
      <c r="B115" t="s">
        <v>102</v>
      </c>
      <c r="C115">
        <v>114</v>
      </c>
      <c r="G115" s="22"/>
    </row>
    <row r="116" spans="1:7">
      <c r="A116">
        <v>115</v>
      </c>
      <c r="B116" t="s">
        <v>107</v>
      </c>
      <c r="C116">
        <v>115</v>
      </c>
      <c r="G116" s="22"/>
    </row>
    <row r="117" spans="1:7">
      <c r="A117">
        <v>116</v>
      </c>
      <c r="B117" t="s">
        <v>108</v>
      </c>
      <c r="C117">
        <v>116</v>
      </c>
      <c r="G117" s="22"/>
    </row>
    <row r="118" spans="1:7">
      <c r="A118">
        <v>117</v>
      </c>
      <c r="B118" t="s">
        <v>115</v>
      </c>
      <c r="C118">
        <v>117</v>
      </c>
      <c r="G118" s="22"/>
    </row>
    <row r="119" spans="1:7">
      <c r="A119">
        <v>118</v>
      </c>
      <c r="B119" t="s">
        <v>116</v>
      </c>
      <c r="C119">
        <v>118</v>
      </c>
      <c r="G119" s="22"/>
    </row>
    <row r="120" spans="1:7">
      <c r="A120">
        <v>119</v>
      </c>
      <c r="B120" t="s">
        <v>117</v>
      </c>
      <c r="C120">
        <v>119</v>
      </c>
      <c r="G120" s="22"/>
    </row>
    <row r="121" spans="1:7">
      <c r="A121">
        <v>120</v>
      </c>
      <c r="B121" t="s">
        <v>36</v>
      </c>
      <c r="C121">
        <v>120</v>
      </c>
      <c r="G121" s="22"/>
    </row>
    <row r="122" spans="1:7">
      <c r="A122">
        <v>121</v>
      </c>
      <c r="B122" t="s">
        <v>37</v>
      </c>
      <c r="C122">
        <v>121</v>
      </c>
      <c r="G122" s="22"/>
    </row>
    <row r="123" spans="1:7">
      <c r="A123">
        <v>122</v>
      </c>
      <c r="B123" t="s">
        <v>38</v>
      </c>
      <c r="C123">
        <v>122</v>
      </c>
      <c r="G123" s="22"/>
    </row>
    <row r="124" spans="1:7">
      <c r="A124">
        <v>123</v>
      </c>
      <c r="B124" t="s">
        <v>122</v>
      </c>
      <c r="C124">
        <v>123</v>
      </c>
      <c r="G124" s="22"/>
    </row>
    <row r="125" spans="1:7">
      <c r="A125">
        <v>124</v>
      </c>
      <c r="B125" t="s">
        <v>123</v>
      </c>
      <c r="C125">
        <v>124</v>
      </c>
      <c r="G125" s="22"/>
    </row>
    <row r="126" spans="1:7">
      <c r="A126">
        <v>125</v>
      </c>
      <c r="B126" t="s">
        <v>124</v>
      </c>
      <c r="C126">
        <v>125</v>
      </c>
      <c r="G126" s="22"/>
    </row>
    <row r="127" spans="1:7">
      <c r="A127">
        <v>126</v>
      </c>
      <c r="B127" t="s">
        <v>127</v>
      </c>
      <c r="C127">
        <v>126</v>
      </c>
      <c r="G127" s="22"/>
    </row>
    <row r="128" spans="1:7">
      <c r="A128">
        <v>127</v>
      </c>
      <c r="B128" t="s">
        <v>128</v>
      </c>
      <c r="C128">
        <v>127</v>
      </c>
      <c r="G128" s="22"/>
    </row>
    <row r="129" spans="1:7">
      <c r="A129">
        <v>128</v>
      </c>
      <c r="B129" t="s">
        <v>129</v>
      </c>
      <c r="C129">
        <v>128</v>
      </c>
      <c r="G129" s="22"/>
    </row>
    <row r="130" spans="1:7">
      <c r="A130">
        <v>129</v>
      </c>
      <c r="B130" t="s">
        <v>51</v>
      </c>
      <c r="C130">
        <v>129</v>
      </c>
      <c r="G130" s="22"/>
    </row>
    <row r="131" spans="1:7">
      <c r="A131">
        <v>130</v>
      </c>
      <c r="B131" t="s">
        <v>52</v>
      </c>
      <c r="C131">
        <v>130</v>
      </c>
      <c r="G131" s="22"/>
    </row>
    <row r="132" spans="1:7">
      <c r="A132">
        <v>131</v>
      </c>
      <c r="B132" t="s">
        <v>53</v>
      </c>
      <c r="C132">
        <v>131</v>
      </c>
      <c r="G132" s="22"/>
    </row>
    <row r="133" spans="1:7">
      <c r="A133">
        <v>132</v>
      </c>
      <c r="B133" t="s">
        <v>54</v>
      </c>
      <c r="C133">
        <v>132</v>
      </c>
      <c r="G133" s="22"/>
    </row>
    <row r="134" spans="1:7">
      <c r="A134">
        <v>133</v>
      </c>
      <c r="B134" t="s">
        <v>55</v>
      </c>
      <c r="C134">
        <v>133</v>
      </c>
      <c r="G134" s="22"/>
    </row>
    <row r="135" spans="1:7">
      <c r="A135">
        <v>134</v>
      </c>
      <c r="B135" t="s">
        <v>56</v>
      </c>
      <c r="C135">
        <v>134</v>
      </c>
      <c r="G135" s="22"/>
    </row>
    <row r="136" spans="1:7">
      <c r="A136">
        <v>135</v>
      </c>
      <c r="B136" t="s">
        <v>58</v>
      </c>
      <c r="C136">
        <v>135</v>
      </c>
      <c r="G136" s="22"/>
    </row>
    <row r="137" spans="1:7">
      <c r="A137">
        <v>136</v>
      </c>
      <c r="B137" t="s">
        <v>59</v>
      </c>
      <c r="C137">
        <v>136</v>
      </c>
      <c r="G137" s="22"/>
    </row>
    <row r="138" spans="1:7">
      <c r="A138">
        <v>137</v>
      </c>
      <c r="B138" t="s">
        <v>60</v>
      </c>
      <c r="C138">
        <v>137</v>
      </c>
      <c r="G138" s="22"/>
    </row>
    <row r="139" spans="1:7">
      <c r="A139">
        <v>138</v>
      </c>
      <c r="B139" t="s">
        <v>67</v>
      </c>
      <c r="C139">
        <v>138</v>
      </c>
      <c r="G139" s="22"/>
    </row>
    <row r="140" spans="1:7">
      <c r="A140">
        <v>139</v>
      </c>
      <c r="B140" t="s">
        <v>68</v>
      </c>
      <c r="C140">
        <v>139</v>
      </c>
      <c r="G140" s="22"/>
    </row>
    <row r="141" spans="1:7">
      <c r="A141">
        <v>140</v>
      </c>
      <c r="B141" t="s">
        <v>69</v>
      </c>
      <c r="C141">
        <v>140</v>
      </c>
      <c r="G141" s="22"/>
    </row>
    <row r="142" spans="1:7">
      <c r="A142">
        <v>141</v>
      </c>
      <c r="B142" t="s">
        <v>74</v>
      </c>
      <c r="C142">
        <v>141</v>
      </c>
      <c r="G142" s="22"/>
    </row>
    <row r="143" spans="1:7">
      <c r="A143">
        <v>142</v>
      </c>
      <c r="B143" t="s">
        <v>75</v>
      </c>
      <c r="C143">
        <v>142</v>
      </c>
      <c r="G143" s="22"/>
    </row>
    <row r="144" spans="1:7">
      <c r="A144">
        <v>143</v>
      </c>
      <c r="B144" t="s">
        <v>76</v>
      </c>
      <c r="C144">
        <v>143</v>
      </c>
      <c r="G144" s="22"/>
    </row>
    <row r="145" spans="1:7">
      <c r="A145">
        <v>144</v>
      </c>
      <c r="B145" t="s">
        <v>79</v>
      </c>
      <c r="C145">
        <v>144</v>
      </c>
      <c r="G145" s="22"/>
    </row>
    <row r="146" spans="1:7">
      <c r="A146">
        <v>145</v>
      </c>
      <c r="B146" t="s">
        <v>80</v>
      </c>
      <c r="C146">
        <v>145</v>
      </c>
      <c r="G146" s="22"/>
    </row>
    <row r="147" spans="1:7">
      <c r="A147">
        <v>146</v>
      </c>
      <c r="B147" t="s">
        <v>81</v>
      </c>
      <c r="C147">
        <v>146</v>
      </c>
      <c r="G147" s="22"/>
    </row>
    <row r="148" spans="1:7">
      <c r="A148">
        <v>147</v>
      </c>
      <c r="B148" t="s">
        <v>88</v>
      </c>
      <c r="C148">
        <v>147</v>
      </c>
      <c r="G148" s="22"/>
    </row>
    <row r="149" spans="1:7">
      <c r="A149">
        <v>148</v>
      </c>
      <c r="B149" t="s">
        <v>89</v>
      </c>
      <c r="C149">
        <v>148</v>
      </c>
      <c r="G149" s="22"/>
    </row>
    <row r="150" spans="1:7">
      <c r="A150">
        <v>149</v>
      </c>
      <c r="B150" t="s">
        <v>90</v>
      </c>
      <c r="C150">
        <v>149</v>
      </c>
      <c r="G150" s="22"/>
    </row>
    <row r="151" spans="1:7">
      <c r="A151">
        <v>150</v>
      </c>
      <c r="B151" t="s">
        <v>109</v>
      </c>
      <c r="C151">
        <v>150</v>
      </c>
      <c r="G151" s="22"/>
    </row>
    <row r="152" spans="1:7">
      <c r="A152">
        <v>151</v>
      </c>
      <c r="B152" t="s">
        <v>110</v>
      </c>
      <c r="C152">
        <v>151</v>
      </c>
      <c r="G152" s="22"/>
    </row>
    <row r="153" spans="1:7">
      <c r="A153">
        <v>152</v>
      </c>
      <c r="B153" t="s">
        <v>111</v>
      </c>
      <c r="C153">
        <v>152</v>
      </c>
      <c r="G153" s="22"/>
    </row>
    <row r="154" spans="1:7">
      <c r="A154">
        <v>153</v>
      </c>
      <c r="B154" t="s">
        <v>61</v>
      </c>
      <c r="C154">
        <v>153</v>
      </c>
      <c r="G154" s="22"/>
    </row>
    <row r="155" spans="1:7">
      <c r="A155">
        <v>154</v>
      </c>
      <c r="B155" t="s">
        <v>62</v>
      </c>
      <c r="C155">
        <v>154</v>
      </c>
      <c r="G155" s="22"/>
    </row>
    <row r="156" spans="1:7">
      <c r="A156">
        <v>155</v>
      </c>
      <c r="B156" t="s">
        <v>63</v>
      </c>
      <c r="C156">
        <v>155</v>
      </c>
      <c r="G156" s="22"/>
    </row>
    <row r="157" spans="1:7">
      <c r="A157">
        <v>156</v>
      </c>
      <c r="B157" t="s">
        <v>64</v>
      </c>
      <c r="C157">
        <v>156</v>
      </c>
      <c r="G157" s="22"/>
    </row>
    <row r="158" spans="1:7">
      <c r="A158">
        <v>157</v>
      </c>
      <c r="B158" t="s">
        <v>70</v>
      </c>
      <c r="C158">
        <v>157</v>
      </c>
      <c r="G158" s="22"/>
    </row>
    <row r="159" spans="1:7">
      <c r="A159">
        <v>158</v>
      </c>
      <c r="B159" t="s">
        <v>71</v>
      </c>
      <c r="C159">
        <v>158</v>
      </c>
      <c r="G159" s="22"/>
    </row>
    <row r="160" spans="1:7">
      <c r="A160">
        <v>159</v>
      </c>
      <c r="B160" t="s">
        <v>72</v>
      </c>
      <c r="C160">
        <v>159</v>
      </c>
      <c r="G160" s="22"/>
    </row>
    <row r="161" spans="1:7">
      <c r="A161">
        <v>160</v>
      </c>
      <c r="B161" t="s">
        <v>73</v>
      </c>
      <c r="C161">
        <v>160</v>
      </c>
      <c r="G161" s="22"/>
    </row>
    <row r="162" spans="1:7">
      <c r="A162">
        <v>161</v>
      </c>
      <c r="B162" t="s">
        <v>103</v>
      </c>
      <c r="C162">
        <v>161</v>
      </c>
      <c r="G162" s="22"/>
    </row>
    <row r="163" spans="1:7">
      <c r="A163">
        <v>162</v>
      </c>
      <c r="B163" t="s">
        <v>104</v>
      </c>
      <c r="C163">
        <v>162</v>
      </c>
      <c r="G163" s="22"/>
    </row>
    <row r="164" spans="1:7">
      <c r="A164">
        <v>163</v>
      </c>
      <c r="B164" t="s">
        <v>105</v>
      </c>
      <c r="C164">
        <v>163</v>
      </c>
      <c r="G164" s="22"/>
    </row>
    <row r="165" spans="1:7">
      <c r="A165">
        <v>164</v>
      </c>
      <c r="B165" t="s">
        <v>106</v>
      </c>
      <c r="C165">
        <v>164</v>
      </c>
      <c r="G165" s="22"/>
    </row>
  </sheetData>
  <sortState ref="H2:K80">
    <sortCondition ref="H2:H8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Template_mixA</vt:lpstr>
      <vt:lpstr>Template_mixB</vt:lpstr>
      <vt:lpstr>mixA.sam</vt:lpstr>
      <vt:lpstr>mixB.sam</vt:lpstr>
      <vt:lpstr>DE_A&amp;B</vt:lpstr>
      <vt:lpstr>Quantification</vt:lpstr>
      <vt:lpstr>Sheet2</vt:lpstr>
      <vt:lpstr>Sheet4</vt:lpstr>
      <vt:lpstr>Data</vt:lpstr>
      <vt:lpstr>Sheet1</vt:lpstr>
    </vt:vector>
  </TitlesOfParts>
  <Company>Garvan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Chen</dc:creator>
  <cp:lastModifiedBy>Ted Wong</cp:lastModifiedBy>
  <dcterms:created xsi:type="dcterms:W3CDTF">2014-07-08T00:08:54Z</dcterms:created>
  <dcterms:modified xsi:type="dcterms:W3CDTF">2015-06-16T00:49:17Z</dcterms:modified>
</cp:coreProperties>
</file>