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621"/>
  <workbookPr autoCompressPictures="0"/>
  <bookViews>
    <workbookView xWindow="3660" yWindow="0" windowWidth="23240" windowHeight="14300" activeTab="3"/>
  </bookViews>
  <sheets>
    <sheet name="Evaporation " sheetId="1" r:id="rId1"/>
    <sheet name="Ependorf 200, 50, 20 uL" sheetId="2" r:id="rId2"/>
    <sheet name="Fisherbrand 10uL" sheetId="3" r:id="rId3"/>
    <sheet name="Printed Pipette" sheetId="4" r:id="rId4"/>
    <sheet name="Sheet1" sheetId="5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G7" i="5"/>
  <c r="E7" i="5"/>
  <c r="L40" i="4"/>
  <c r="K40" i="4"/>
  <c r="L31" i="4"/>
  <c r="K31" i="4"/>
  <c r="N31" i="4"/>
  <c r="N40" i="4"/>
  <c r="M31" i="4"/>
  <c r="M40" i="4"/>
  <c r="J31" i="4"/>
  <c r="J40" i="4"/>
  <c r="M23" i="4"/>
  <c r="J23" i="4"/>
  <c r="N23" i="4"/>
  <c r="K23" i="4"/>
  <c r="L23" i="4"/>
  <c r="M15" i="4"/>
  <c r="J15" i="4"/>
  <c r="N15" i="4"/>
  <c r="K15" i="4"/>
  <c r="L15" i="4"/>
  <c r="M7" i="4"/>
  <c r="J7" i="4"/>
  <c r="N7" i="4"/>
  <c r="K7" i="4"/>
  <c r="L7" i="4"/>
  <c r="N15" i="2"/>
  <c r="N23" i="2"/>
  <c r="N7" i="2"/>
  <c r="M15" i="2"/>
  <c r="M23" i="2"/>
  <c r="M7" i="2"/>
  <c r="L23" i="2"/>
  <c r="L15" i="2"/>
  <c r="L7" i="2"/>
  <c r="N7" i="3"/>
  <c r="M7" i="3"/>
  <c r="L7" i="3"/>
  <c r="K7" i="3"/>
  <c r="J7" i="3"/>
  <c r="K23" i="2"/>
  <c r="K15" i="2"/>
  <c r="K7" i="2"/>
  <c r="J23" i="2"/>
  <c r="J15" i="2"/>
  <c r="J7" i="2"/>
  <c r="E40" i="4"/>
  <c r="H40" i="4"/>
  <c r="B40" i="4"/>
  <c r="H31" i="4"/>
  <c r="E31" i="4"/>
  <c r="B31" i="4"/>
  <c r="H23" i="4"/>
  <c r="E23" i="4"/>
  <c r="B23" i="4"/>
  <c r="H15" i="4"/>
  <c r="E15" i="4"/>
  <c r="B15" i="4"/>
  <c r="H7" i="4"/>
  <c r="E7" i="4"/>
  <c r="B7" i="4"/>
  <c r="H7" i="3"/>
  <c r="E7" i="3"/>
  <c r="B7" i="3"/>
  <c r="H23" i="2"/>
  <c r="E23" i="2"/>
  <c r="B23" i="2"/>
  <c r="H15" i="2"/>
  <c r="E15" i="2"/>
  <c r="B14" i="2"/>
  <c r="B15" i="2"/>
  <c r="H7" i="2"/>
  <c r="E7" i="2"/>
  <c r="B7" i="2"/>
</calcChain>
</file>

<file path=xl/sharedStrings.xml><?xml version="1.0" encoding="utf-8"?>
<sst xmlns="http://schemas.openxmlformats.org/spreadsheetml/2006/main" count="131" uniqueCount="35">
  <si>
    <t>Time</t>
  </si>
  <si>
    <t>Mass 20uL</t>
  </si>
  <si>
    <t>Trial 1</t>
  </si>
  <si>
    <t>Trial 2</t>
  </si>
  <si>
    <t>Trial 3</t>
  </si>
  <si>
    <t>Room Temp</t>
  </si>
  <si>
    <t>AP</t>
  </si>
  <si>
    <t>Humidity</t>
  </si>
  <si>
    <t>23.9c</t>
  </si>
  <si>
    <t>Mass(mg) 10uL</t>
  </si>
  <si>
    <t>low</t>
  </si>
  <si>
    <t>non-drifting</t>
  </si>
  <si>
    <t>Mass(mg) 200uL</t>
  </si>
  <si>
    <t>Mass(mg) 50uL</t>
  </si>
  <si>
    <t>Mass(mg) 20uL</t>
  </si>
  <si>
    <t>Mass (mg) 10uL</t>
  </si>
  <si>
    <t>Average</t>
  </si>
  <si>
    <t>Converstion ul/mg</t>
  </si>
  <si>
    <t>102 kpa</t>
  </si>
  <si>
    <t xml:space="preserve">1.0038  </t>
  </si>
  <si>
    <t>Converted Volume</t>
  </si>
  <si>
    <t>systematic</t>
  </si>
  <si>
    <t>sys</t>
  </si>
  <si>
    <t>%</t>
  </si>
  <si>
    <t>sd</t>
  </si>
  <si>
    <t>rand</t>
  </si>
  <si>
    <t>Average Converted Volume</t>
  </si>
  <si>
    <t>systematic error</t>
  </si>
  <si>
    <t>commercial</t>
  </si>
  <si>
    <t>iso</t>
  </si>
  <si>
    <t>printed</t>
  </si>
  <si>
    <t>200 uL for 20-200 uL pipette</t>
  </si>
  <si>
    <t>50 uL for 20-200 uL pipette</t>
  </si>
  <si>
    <t>20 uL for 20-200 uL pipette</t>
  </si>
  <si>
    <t>10 uL for 10-100 uL pipette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</si>
</sst>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2" fontId="5" fillId="0" borderId="0" xfId="0" applyNumberFormat="1" applyFont="1"/>
    <xf numFmtId="2" fontId="4" fillId="0" borderId="0" xfId="0" applyNumberFormat="1" applyFont="1"/>
    <xf numFmtId="2" fontId="3" fillId="0" borderId="0" xfId="0" applyNumberFormat="1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2" sqref="H2"/>
    </sheetView>
  </sheetViews>
  <sheetFormatPr baseColWidth="10" defaultColWidth="8.83203125" defaultRowHeight="14" x14ac:dyDescent="0"/>
  <cols>
    <col min="2" max="2" width="16" customWidth="1"/>
    <col min="3" max="3" width="11" customWidth="1"/>
    <col min="5" max="5" width="15" customWidth="1"/>
    <col min="6" max="6" width="10.5" customWidth="1"/>
  </cols>
  <sheetData>
    <row r="1" spans="1:8">
      <c r="A1" t="s">
        <v>0</v>
      </c>
      <c r="B1" t="s">
        <v>15</v>
      </c>
      <c r="C1" t="s">
        <v>1</v>
      </c>
      <c r="E1" t="s">
        <v>5</v>
      </c>
      <c r="F1" t="s">
        <v>6</v>
      </c>
      <c r="G1" t="s">
        <v>7</v>
      </c>
      <c r="H1" t="s">
        <v>17</v>
      </c>
    </row>
    <row r="2" spans="1:8">
      <c r="A2">
        <v>0</v>
      </c>
      <c r="B2">
        <v>9.5</v>
      </c>
      <c r="E2" t="s">
        <v>8</v>
      </c>
      <c r="F2" t="s">
        <v>18</v>
      </c>
      <c r="G2" t="s">
        <v>10</v>
      </c>
      <c r="H2" t="s">
        <v>19</v>
      </c>
    </row>
    <row r="3" spans="1:8">
      <c r="A3">
        <v>30</v>
      </c>
      <c r="B3">
        <v>9.4</v>
      </c>
    </row>
    <row r="4" spans="1:8">
      <c r="A4">
        <v>60</v>
      </c>
      <c r="B4">
        <v>9.3000000000000007</v>
      </c>
    </row>
    <row r="5" spans="1:8">
      <c r="A5">
        <v>90</v>
      </c>
      <c r="B5">
        <v>9</v>
      </c>
    </row>
    <row r="6" spans="1:8">
      <c r="A6">
        <v>120</v>
      </c>
      <c r="B6">
        <v>8.9</v>
      </c>
    </row>
    <row r="7" spans="1:8">
      <c r="A7">
        <v>150</v>
      </c>
    </row>
    <row r="8" spans="1:8">
      <c r="A8">
        <v>180</v>
      </c>
    </row>
    <row r="9" spans="1:8">
      <c r="A9">
        <v>210</v>
      </c>
    </row>
    <row r="10" spans="1:8">
      <c r="A10">
        <v>240</v>
      </c>
    </row>
    <row r="11" spans="1:8">
      <c r="A11">
        <v>270</v>
      </c>
    </row>
    <row r="12" spans="1:8">
      <c r="A12">
        <v>300</v>
      </c>
    </row>
    <row r="15" spans="1:8">
      <c r="A15" t="s">
        <v>0</v>
      </c>
      <c r="B15" t="s">
        <v>15</v>
      </c>
      <c r="C15" t="s">
        <v>1</v>
      </c>
    </row>
    <row r="16" spans="1:8">
      <c r="A16">
        <v>0</v>
      </c>
      <c r="B16">
        <v>9.8000000000000007</v>
      </c>
    </row>
    <row r="17" spans="1:2">
      <c r="A17">
        <v>30</v>
      </c>
      <c r="B17">
        <v>9.3000000000000007</v>
      </c>
    </row>
    <row r="18" spans="1:2">
      <c r="A18">
        <v>60</v>
      </c>
      <c r="B18">
        <v>9.1</v>
      </c>
    </row>
    <row r="19" spans="1:2">
      <c r="A19">
        <v>90</v>
      </c>
      <c r="B19">
        <v>8.8000000000000007</v>
      </c>
    </row>
    <row r="20" spans="1:2">
      <c r="A20">
        <v>120</v>
      </c>
      <c r="B20">
        <v>8.5</v>
      </c>
    </row>
    <row r="21" spans="1:2">
      <c r="A21">
        <v>150</v>
      </c>
    </row>
    <row r="22" spans="1:2">
      <c r="A22">
        <v>180</v>
      </c>
    </row>
    <row r="23" spans="1:2">
      <c r="A23">
        <v>210</v>
      </c>
    </row>
    <row r="24" spans="1:2">
      <c r="A24">
        <v>240</v>
      </c>
    </row>
    <row r="25" spans="1:2">
      <c r="A25">
        <v>270</v>
      </c>
    </row>
    <row r="26" spans="1:2">
      <c r="A26">
        <v>300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N23" sqref="N23"/>
    </sheetView>
  </sheetViews>
  <sheetFormatPr baseColWidth="10" defaultColWidth="8.83203125" defaultRowHeight="14" x14ac:dyDescent="0"/>
  <cols>
    <col min="2" max="2" width="15.6640625" customWidth="1"/>
    <col min="5" max="5" width="12.6640625" customWidth="1"/>
    <col min="8" max="8" width="14.33203125" customWidth="1"/>
    <col min="10" max="10" width="15.83203125" customWidth="1"/>
    <col min="11" max="11" width="13.33203125" customWidth="1"/>
  </cols>
  <sheetData>
    <row r="1" spans="1:14">
      <c r="A1" s="1" t="s">
        <v>2</v>
      </c>
      <c r="B1" s="1" t="s">
        <v>12</v>
      </c>
      <c r="C1" s="1"/>
      <c r="D1" s="1" t="s">
        <v>3</v>
      </c>
      <c r="E1" s="1" t="s">
        <v>12</v>
      </c>
      <c r="F1" s="1"/>
      <c r="G1" s="1" t="s">
        <v>4</v>
      </c>
      <c r="H1" s="1" t="s">
        <v>12</v>
      </c>
      <c r="J1" s="1" t="s">
        <v>20</v>
      </c>
      <c r="K1" s="1" t="s">
        <v>21</v>
      </c>
      <c r="L1" t="s">
        <v>23</v>
      </c>
      <c r="M1" s="1" t="s">
        <v>25</v>
      </c>
      <c r="N1" s="1" t="s">
        <v>23</v>
      </c>
    </row>
    <row r="2" spans="1:14">
      <c r="A2" s="1">
        <v>1</v>
      </c>
      <c r="B2" s="1">
        <v>198.1</v>
      </c>
      <c r="C2" s="1"/>
      <c r="D2" s="1">
        <v>1</v>
      </c>
      <c r="E2" s="1">
        <v>197.5</v>
      </c>
      <c r="F2" s="1"/>
      <c r="G2" s="1">
        <v>1</v>
      </c>
      <c r="H2" s="1">
        <v>198.1</v>
      </c>
    </row>
    <row r="3" spans="1:14">
      <c r="A3" s="1">
        <v>2</v>
      </c>
      <c r="B3" s="1">
        <v>200.8</v>
      </c>
      <c r="C3" s="1"/>
      <c r="D3" s="1">
        <v>2</v>
      </c>
      <c r="E3" s="1">
        <v>197.8</v>
      </c>
      <c r="F3" s="1"/>
      <c r="G3" s="1">
        <v>2</v>
      </c>
      <c r="H3" s="1">
        <v>198</v>
      </c>
    </row>
    <row r="4" spans="1:14">
      <c r="A4" s="1">
        <v>3</v>
      </c>
      <c r="B4" s="1">
        <v>197.9</v>
      </c>
      <c r="C4" s="1"/>
      <c r="D4" s="1">
        <v>3</v>
      </c>
      <c r="E4" s="1">
        <v>197.2</v>
      </c>
      <c r="F4" s="1"/>
      <c r="G4" s="1">
        <v>3</v>
      </c>
      <c r="H4" s="1">
        <v>197.4</v>
      </c>
    </row>
    <row r="5" spans="1:14">
      <c r="A5" s="1">
        <v>4</v>
      </c>
      <c r="B5" s="1">
        <v>198</v>
      </c>
      <c r="C5" s="1"/>
      <c r="D5" s="1">
        <v>4</v>
      </c>
      <c r="E5" s="1">
        <v>197.6</v>
      </c>
      <c r="F5" s="1"/>
      <c r="G5" s="1">
        <v>4</v>
      </c>
      <c r="H5" s="1">
        <v>197.1</v>
      </c>
    </row>
    <row r="6" spans="1:14">
      <c r="A6" s="1">
        <v>5</v>
      </c>
      <c r="B6" s="1">
        <v>198.2</v>
      </c>
      <c r="C6" s="1"/>
      <c r="D6" s="1">
        <v>5</v>
      </c>
      <c r="E6" s="1">
        <v>197.5</v>
      </c>
      <c r="F6" s="1"/>
      <c r="G6" s="1">
        <v>5</v>
      </c>
      <c r="H6" s="1">
        <v>191</v>
      </c>
    </row>
    <row r="7" spans="1:14">
      <c r="A7" s="1" t="s">
        <v>16</v>
      </c>
      <c r="B7" s="1">
        <f>AVERAGE(B2:B6)</f>
        <v>198.6</v>
      </c>
      <c r="C7" s="1"/>
      <c r="D7" s="1" t="s">
        <v>16</v>
      </c>
      <c r="E7" s="1">
        <f>AVERAGE(E2:E6)</f>
        <v>197.52</v>
      </c>
      <c r="F7" s="1"/>
      <c r="G7" s="1" t="s">
        <v>16</v>
      </c>
      <c r="H7" s="1">
        <f>AVERAGE(H2:H6)</f>
        <v>196.32</v>
      </c>
      <c r="J7">
        <f>1.0038*AVERAGE(B7,E7,H7)</f>
        <v>198.23042400000003</v>
      </c>
      <c r="K7">
        <f>J7-200</f>
        <v>-1.7695759999999723</v>
      </c>
      <c r="L7">
        <f>100*(K7/200)</f>
        <v>-0.88478799999998614</v>
      </c>
      <c r="M7">
        <f>STDEV(B7,E7,H7)</f>
        <v>1.140526194350661</v>
      </c>
      <c r="N7">
        <f>100*(M7/J7)</f>
        <v>0.5753537581853031</v>
      </c>
    </row>
    <row r="8" spans="1:14">
      <c r="A8" s="1"/>
      <c r="B8" s="1"/>
      <c r="C8" s="1"/>
      <c r="D8" s="1"/>
      <c r="E8" s="1"/>
      <c r="F8" s="1"/>
      <c r="G8" s="1"/>
      <c r="H8" s="1"/>
    </row>
    <row r="9" spans="1:14">
      <c r="A9" s="1" t="s">
        <v>2</v>
      </c>
      <c r="B9" s="1" t="s">
        <v>13</v>
      </c>
      <c r="C9" s="1"/>
      <c r="D9" s="1" t="s">
        <v>3</v>
      </c>
      <c r="E9" s="1" t="s">
        <v>13</v>
      </c>
      <c r="F9" s="1"/>
      <c r="G9" s="1" t="s">
        <v>4</v>
      </c>
      <c r="H9" s="1" t="s">
        <v>13</v>
      </c>
    </row>
    <row r="10" spans="1:14">
      <c r="A10" s="1">
        <v>1</v>
      </c>
      <c r="B10" s="1">
        <v>49.1</v>
      </c>
      <c r="C10" s="1"/>
      <c r="D10" s="1">
        <v>1</v>
      </c>
      <c r="E10" s="1">
        <v>49.2</v>
      </c>
      <c r="F10" s="1"/>
      <c r="G10" s="1">
        <v>1</v>
      </c>
      <c r="H10" s="1">
        <v>45.4</v>
      </c>
    </row>
    <row r="11" spans="1:14">
      <c r="A11" s="1">
        <v>2</v>
      </c>
      <c r="B11" s="1">
        <v>49.3</v>
      </c>
      <c r="C11" s="1"/>
      <c r="D11" s="1">
        <v>2</v>
      </c>
      <c r="E11" s="1">
        <v>49.2</v>
      </c>
      <c r="F11" s="1"/>
      <c r="G11" s="1">
        <v>2</v>
      </c>
      <c r="H11" s="1">
        <v>48.3</v>
      </c>
    </row>
    <row r="12" spans="1:14">
      <c r="A12" s="1">
        <v>3</v>
      </c>
      <c r="B12" s="1">
        <v>49</v>
      </c>
      <c r="C12" s="1"/>
      <c r="D12" s="1">
        <v>3</v>
      </c>
      <c r="E12" s="1">
        <v>49.1</v>
      </c>
      <c r="F12" s="1"/>
      <c r="G12" s="1">
        <v>3</v>
      </c>
      <c r="H12" s="1">
        <v>48.6</v>
      </c>
    </row>
    <row r="13" spans="1:14">
      <c r="A13" s="1">
        <v>4</v>
      </c>
      <c r="B13" s="1">
        <v>49.1</v>
      </c>
      <c r="C13" s="1"/>
      <c r="D13" s="1">
        <v>4</v>
      </c>
      <c r="E13" s="1">
        <v>48.8</v>
      </c>
      <c r="F13" s="1"/>
      <c r="G13" s="1">
        <v>4</v>
      </c>
      <c r="H13" s="1">
        <v>48.5</v>
      </c>
    </row>
    <row r="14" spans="1:14">
      <c r="A14" s="1">
        <v>5</v>
      </c>
      <c r="B14" s="1">
        <f>97.9-B13</f>
        <v>48.800000000000004</v>
      </c>
      <c r="C14" s="1"/>
      <c r="D14" s="1">
        <v>5</v>
      </c>
      <c r="E14" s="1">
        <v>49.5</v>
      </c>
      <c r="F14" s="1"/>
      <c r="G14" s="1">
        <v>5</v>
      </c>
      <c r="H14" s="1">
        <v>48.6</v>
      </c>
    </row>
    <row r="15" spans="1:14">
      <c r="A15" s="1" t="s">
        <v>16</v>
      </c>
      <c r="B15" s="1">
        <f>AVERAGE(B10:B14)</f>
        <v>49.06</v>
      </c>
      <c r="C15" s="1"/>
      <c r="D15" s="1" t="s">
        <v>16</v>
      </c>
      <c r="E15" s="1">
        <f>AVERAGE(E10:E14)</f>
        <v>49.160000000000004</v>
      </c>
      <c r="F15" s="1"/>
      <c r="G15" s="1" t="s">
        <v>16</v>
      </c>
      <c r="H15" s="1">
        <f>AVERAGE(H10:H14)</f>
        <v>47.879999999999995</v>
      </c>
      <c r="J15">
        <f>1.0038*AVERAGE(B15,E15,H15)</f>
        <v>48.885059999999996</v>
      </c>
      <c r="K15">
        <f>J15-50</f>
        <v>-1.1149400000000043</v>
      </c>
      <c r="L15">
        <f>100*(K15/50)</f>
        <v>-2.2298800000000085</v>
      </c>
      <c r="M15">
        <f t="shared" ref="M8:M23" si="0">STDEV(B15,E15,H15)</f>
        <v>0.71189886922231183</v>
      </c>
      <c r="N15">
        <f t="shared" ref="N8:N23" si="1">100*(M15/J15)</f>
        <v>1.4562708304384036</v>
      </c>
    </row>
    <row r="16" spans="1:14">
      <c r="A16" s="1"/>
      <c r="B16" s="1"/>
      <c r="C16" s="1"/>
      <c r="D16" s="1"/>
      <c r="E16" s="1"/>
      <c r="F16" s="1"/>
      <c r="G16" s="1"/>
      <c r="H16" s="1"/>
    </row>
    <row r="17" spans="1:14">
      <c r="A17" s="1" t="s">
        <v>2</v>
      </c>
      <c r="B17" s="1" t="s">
        <v>14</v>
      </c>
      <c r="C17" s="1"/>
      <c r="D17" s="1" t="s">
        <v>3</v>
      </c>
      <c r="E17" s="1" t="s">
        <v>14</v>
      </c>
      <c r="F17" s="1"/>
      <c r="G17" s="1" t="s">
        <v>4</v>
      </c>
      <c r="H17" s="1" t="s">
        <v>14</v>
      </c>
    </row>
    <row r="18" spans="1:14">
      <c r="A18" s="1">
        <v>1</v>
      </c>
      <c r="B18" s="1">
        <v>20</v>
      </c>
      <c r="C18" s="1"/>
      <c r="D18" s="1">
        <v>1</v>
      </c>
      <c r="E18" s="1">
        <v>20.3</v>
      </c>
      <c r="F18" s="1"/>
      <c r="G18" s="1">
        <v>1</v>
      </c>
      <c r="H18" s="1">
        <v>20.100000000000001</v>
      </c>
    </row>
    <row r="19" spans="1:14">
      <c r="A19" s="1">
        <v>2</v>
      </c>
      <c r="B19" s="1">
        <v>19.899999999999999</v>
      </c>
      <c r="C19" s="1"/>
      <c r="D19" s="1">
        <v>2</v>
      </c>
      <c r="E19" s="1">
        <v>19.7</v>
      </c>
      <c r="F19" s="1"/>
      <c r="G19" s="1">
        <v>2</v>
      </c>
      <c r="H19" s="1">
        <v>20.399999999999999</v>
      </c>
    </row>
    <row r="20" spans="1:14">
      <c r="A20" s="1">
        <v>3</v>
      </c>
      <c r="B20" s="1">
        <v>20</v>
      </c>
      <c r="C20" s="1"/>
      <c r="D20" s="1">
        <v>3</v>
      </c>
      <c r="E20" s="1">
        <v>20.2</v>
      </c>
      <c r="F20" s="1"/>
      <c r="G20" s="1">
        <v>3</v>
      </c>
      <c r="H20" s="1">
        <v>19.8</v>
      </c>
    </row>
    <row r="21" spans="1:14">
      <c r="A21" s="1">
        <v>4</v>
      </c>
      <c r="B21" s="1">
        <v>19.5</v>
      </c>
      <c r="C21" s="1"/>
      <c r="D21" s="1">
        <v>4</v>
      </c>
      <c r="E21" s="1">
        <v>20.2</v>
      </c>
      <c r="F21" s="1"/>
      <c r="G21" s="1">
        <v>4</v>
      </c>
      <c r="H21" s="1">
        <v>20.3</v>
      </c>
    </row>
    <row r="22" spans="1:14">
      <c r="A22" s="1">
        <v>5</v>
      </c>
      <c r="B22" s="1">
        <v>20.100000000000001</v>
      </c>
      <c r="C22" s="1"/>
      <c r="D22" s="1">
        <v>5</v>
      </c>
      <c r="E22" s="1">
        <v>20.399999999999999</v>
      </c>
      <c r="F22" s="1"/>
      <c r="G22" s="1">
        <v>5</v>
      </c>
      <c r="H22" s="1">
        <v>20.399999999999999</v>
      </c>
    </row>
    <row r="23" spans="1:14">
      <c r="A23" s="1" t="s">
        <v>16</v>
      </c>
      <c r="B23" s="1">
        <f>AVERAGE(B18:B22)</f>
        <v>19.899999999999999</v>
      </c>
      <c r="D23" s="1" t="s">
        <v>16</v>
      </c>
      <c r="E23" s="1">
        <f>AVERAGE(E18:E22)</f>
        <v>20.160000000000004</v>
      </c>
      <c r="G23" s="1" t="s">
        <v>16</v>
      </c>
      <c r="H23" s="1">
        <f>AVERAGE(H18:H22)</f>
        <v>20.2</v>
      </c>
      <c r="J23">
        <f>1.0038*AVERAGE(B23,E23,H23)</f>
        <v>20.162996000000003</v>
      </c>
      <c r="K23">
        <f>J23-20</f>
        <v>0.16299600000000325</v>
      </c>
      <c r="L23">
        <f>100*(K23/20)</f>
        <v>0.81498000000001614</v>
      </c>
      <c r="M23">
        <f t="shared" si="0"/>
        <v>0.16289055630494295</v>
      </c>
      <c r="N23">
        <f t="shared" si="1"/>
        <v>0.80786881227840801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7" sqref="N7"/>
    </sheetView>
  </sheetViews>
  <sheetFormatPr baseColWidth="10" defaultColWidth="8.83203125" defaultRowHeight="14" x14ac:dyDescent="0"/>
  <cols>
    <col min="2" max="2" width="14" customWidth="1"/>
    <col min="5" max="5" width="14.1640625" customWidth="1"/>
    <col min="8" max="8" width="13" customWidth="1"/>
  </cols>
  <sheetData>
    <row r="1" spans="1:14">
      <c r="A1" s="1" t="s">
        <v>2</v>
      </c>
      <c r="B1" s="1" t="s">
        <v>9</v>
      </c>
      <c r="C1" s="1"/>
      <c r="D1" s="1" t="s">
        <v>3</v>
      </c>
      <c r="E1" s="1" t="s">
        <v>9</v>
      </c>
      <c r="F1" s="1"/>
      <c r="G1" s="1" t="s">
        <v>4</v>
      </c>
      <c r="H1" s="1" t="s">
        <v>9</v>
      </c>
      <c r="K1" t="s">
        <v>22</v>
      </c>
      <c r="L1" t="s">
        <v>23</v>
      </c>
      <c r="M1" t="s">
        <v>24</v>
      </c>
      <c r="N1" t="s">
        <v>23</v>
      </c>
    </row>
    <row r="2" spans="1:14">
      <c r="A2" s="1">
        <v>1</v>
      </c>
      <c r="B2" s="1">
        <v>10.7</v>
      </c>
      <c r="C2" s="1"/>
      <c r="D2" s="1">
        <v>1</v>
      </c>
      <c r="E2" s="1">
        <v>10.1</v>
      </c>
      <c r="F2" s="1"/>
      <c r="G2" s="1">
        <v>1</v>
      </c>
      <c r="H2" s="1">
        <v>10.1</v>
      </c>
    </row>
    <row r="3" spans="1:14">
      <c r="A3" s="1">
        <v>2</v>
      </c>
      <c r="B3" s="1">
        <v>10.5</v>
      </c>
      <c r="C3" s="1"/>
      <c r="D3" s="1">
        <v>2</v>
      </c>
      <c r="E3" s="1">
        <v>10</v>
      </c>
      <c r="F3" s="1"/>
      <c r="G3" s="1">
        <v>2</v>
      </c>
      <c r="H3" s="1">
        <v>10</v>
      </c>
    </row>
    <row r="4" spans="1:14">
      <c r="A4" s="1">
        <v>3</v>
      </c>
      <c r="B4" s="1">
        <v>10.1</v>
      </c>
      <c r="C4" s="1"/>
      <c r="D4" s="1">
        <v>3</v>
      </c>
      <c r="E4" s="1">
        <v>9.6999999999999993</v>
      </c>
      <c r="F4" s="1"/>
      <c r="G4" s="1">
        <v>3</v>
      </c>
      <c r="H4" s="1">
        <v>9.9</v>
      </c>
    </row>
    <row r="5" spans="1:14">
      <c r="A5" s="1">
        <v>4</v>
      </c>
      <c r="B5" s="1">
        <v>9.8000000000000007</v>
      </c>
      <c r="C5" s="1"/>
      <c r="D5" s="1">
        <v>4</v>
      </c>
      <c r="E5" s="1">
        <v>7.9</v>
      </c>
      <c r="F5" s="1"/>
      <c r="G5" s="1">
        <v>4</v>
      </c>
      <c r="H5" s="1">
        <v>9.6999999999999993</v>
      </c>
    </row>
    <row r="6" spans="1:14">
      <c r="A6" s="1">
        <v>5</v>
      </c>
      <c r="B6" s="1">
        <v>9.6</v>
      </c>
      <c r="C6" s="1"/>
      <c r="D6" s="1">
        <v>5</v>
      </c>
      <c r="E6" s="1">
        <v>9.6999999999999993</v>
      </c>
      <c r="F6" s="1"/>
      <c r="G6" s="1">
        <v>5</v>
      </c>
      <c r="H6" s="1">
        <v>9.8000000000000007</v>
      </c>
    </row>
    <row r="7" spans="1:14">
      <c r="A7" s="1" t="s">
        <v>16</v>
      </c>
      <c r="B7" s="1">
        <f>AVERAGE(B2:B6)</f>
        <v>10.139999999999999</v>
      </c>
      <c r="D7" s="1" t="s">
        <v>16</v>
      </c>
      <c r="E7" s="1">
        <f>AVERAGE(E2:E6)</f>
        <v>9.48</v>
      </c>
      <c r="G7" s="1" t="s">
        <v>16</v>
      </c>
      <c r="H7" s="1">
        <f>AVERAGE(H2:H6)</f>
        <v>9.9</v>
      </c>
      <c r="J7">
        <f>1.0038*AVERAGE(B7,E7,H7)</f>
        <v>9.8773919999999986</v>
      </c>
      <c r="K7">
        <f>J7-10</f>
        <v>-0.12260800000000138</v>
      </c>
      <c r="L7">
        <f>100*(K7/10)</f>
        <v>-1.2260800000000138</v>
      </c>
      <c r="M7">
        <f>STDEV(B7,E7,H7)</f>
        <v>0.33406586176980058</v>
      </c>
      <c r="N7">
        <f>100*(M7/J7)</f>
        <v>3.3821261904944202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M7" sqref="M7"/>
    </sheetView>
  </sheetViews>
  <sheetFormatPr baseColWidth="10" defaultColWidth="8.83203125" defaultRowHeight="14" x14ac:dyDescent="0"/>
  <cols>
    <col min="2" max="2" width="13" customWidth="1"/>
    <col min="5" max="5" width="13.5" customWidth="1"/>
    <col min="8" max="8" width="13.5" customWidth="1"/>
  </cols>
  <sheetData>
    <row r="1" spans="1:14">
      <c r="A1" s="1" t="s">
        <v>2</v>
      </c>
      <c r="B1" s="1" t="s">
        <v>12</v>
      </c>
      <c r="C1" s="1"/>
      <c r="D1" s="1" t="s">
        <v>3</v>
      </c>
      <c r="E1" s="1" t="s">
        <v>12</v>
      </c>
      <c r="F1" s="1"/>
      <c r="G1" s="1" t="s">
        <v>4</v>
      </c>
      <c r="H1" s="1" t="s">
        <v>12</v>
      </c>
      <c r="J1" s="1" t="s">
        <v>20</v>
      </c>
      <c r="K1" s="1" t="s">
        <v>21</v>
      </c>
      <c r="L1" t="s">
        <v>23</v>
      </c>
      <c r="M1" s="1" t="s">
        <v>25</v>
      </c>
      <c r="N1" s="1" t="s">
        <v>23</v>
      </c>
    </row>
    <row r="2" spans="1:14">
      <c r="A2" s="1">
        <v>1</v>
      </c>
      <c r="B2" s="1">
        <v>190.2</v>
      </c>
      <c r="C2" s="1"/>
      <c r="D2" s="1">
        <v>1</v>
      </c>
      <c r="E2" s="1">
        <v>190.8</v>
      </c>
      <c r="F2" s="1"/>
      <c r="G2" s="1">
        <v>1</v>
      </c>
      <c r="H2" s="1">
        <v>188.8</v>
      </c>
    </row>
    <row r="3" spans="1:14">
      <c r="A3" s="1">
        <v>2</v>
      </c>
      <c r="B3" s="1">
        <v>189.7</v>
      </c>
      <c r="C3" s="1"/>
      <c r="D3" s="1">
        <v>2</v>
      </c>
      <c r="E3" s="1">
        <v>189.6</v>
      </c>
      <c r="F3" s="1"/>
      <c r="G3" s="1">
        <v>2</v>
      </c>
      <c r="H3" s="1">
        <v>188</v>
      </c>
    </row>
    <row r="4" spans="1:14">
      <c r="A4" s="1">
        <v>3</v>
      </c>
      <c r="B4" s="1">
        <v>188.7</v>
      </c>
      <c r="C4" s="1"/>
      <c r="D4" s="1">
        <v>3</v>
      </c>
      <c r="E4" s="1">
        <v>189.7</v>
      </c>
      <c r="F4" s="1"/>
      <c r="G4" s="1">
        <v>3</v>
      </c>
      <c r="H4" s="1">
        <v>188.9</v>
      </c>
    </row>
    <row r="5" spans="1:14">
      <c r="A5" s="1">
        <v>4</v>
      </c>
      <c r="B5" s="1">
        <v>188.2</v>
      </c>
      <c r="C5" s="1"/>
      <c r="D5" s="1">
        <v>4</v>
      </c>
      <c r="E5" s="1">
        <v>189.1</v>
      </c>
      <c r="F5" s="1"/>
      <c r="G5" s="1">
        <v>4</v>
      </c>
      <c r="H5" s="1">
        <v>186.7</v>
      </c>
    </row>
    <row r="6" spans="1:14">
      <c r="A6" s="1">
        <v>5</v>
      </c>
      <c r="B6" s="1">
        <v>187.6</v>
      </c>
      <c r="C6" s="1"/>
      <c r="D6" s="1">
        <v>5</v>
      </c>
      <c r="E6" s="1">
        <v>188.8</v>
      </c>
      <c r="F6" s="1"/>
      <c r="G6" s="1">
        <v>5</v>
      </c>
      <c r="H6" s="1">
        <v>187</v>
      </c>
    </row>
    <row r="7" spans="1:14">
      <c r="A7" s="1" t="s">
        <v>16</v>
      </c>
      <c r="B7" s="1">
        <f>AVERAGE(B2:B6)</f>
        <v>188.88</v>
      </c>
      <c r="C7" s="1"/>
      <c r="D7" s="1" t="s">
        <v>16</v>
      </c>
      <c r="E7" s="1">
        <f>AVERAGE(E2:E6)</f>
        <v>189.6</v>
      </c>
      <c r="F7" s="1"/>
      <c r="G7" s="1" t="s">
        <v>16</v>
      </c>
      <c r="H7" s="1">
        <f>AVERAGE(H2:H6)</f>
        <v>187.88000000000002</v>
      </c>
      <c r="J7">
        <f>1.0038*AVERAGE(B7,E7,H7)</f>
        <v>189.50405599999999</v>
      </c>
      <c r="K7">
        <f>J7-200</f>
        <v>-10.495944000000009</v>
      </c>
      <c r="L7">
        <f>100*(K7/200)</f>
        <v>-5.2479720000000043</v>
      </c>
      <c r="M7">
        <f>STDEV(B7,E7,H7)</f>
        <v>0.86379009795974548</v>
      </c>
      <c r="N7">
        <f>100*(M7/J7)</f>
        <v>0.45581615306415685</v>
      </c>
    </row>
    <row r="8" spans="1:14">
      <c r="A8" s="1"/>
      <c r="B8" s="1"/>
      <c r="C8" s="1"/>
      <c r="D8" s="1"/>
      <c r="E8" s="1"/>
      <c r="F8" s="1"/>
      <c r="G8" s="1"/>
      <c r="H8" s="1"/>
    </row>
    <row r="9" spans="1:14">
      <c r="A9" s="1" t="s">
        <v>2</v>
      </c>
      <c r="B9" s="1" t="s">
        <v>13</v>
      </c>
      <c r="C9" s="1"/>
      <c r="D9" s="1" t="s">
        <v>3</v>
      </c>
      <c r="E9" s="1" t="s">
        <v>13</v>
      </c>
      <c r="F9" s="1"/>
      <c r="G9" s="1" t="s">
        <v>4</v>
      </c>
      <c r="H9" s="1" t="s">
        <v>13</v>
      </c>
    </row>
    <row r="10" spans="1:14">
      <c r="A10" s="1">
        <v>1</v>
      </c>
      <c r="B10" s="1">
        <v>46.6</v>
      </c>
      <c r="C10" s="1"/>
      <c r="D10" s="1">
        <v>1</v>
      </c>
      <c r="E10" s="1">
        <v>49.4</v>
      </c>
      <c r="F10" s="1"/>
      <c r="G10" s="1">
        <v>1</v>
      </c>
      <c r="H10" s="1">
        <v>47.1</v>
      </c>
    </row>
    <row r="11" spans="1:14">
      <c r="A11" s="1">
        <v>2</v>
      </c>
      <c r="B11" s="1">
        <v>44.8</v>
      </c>
      <c r="C11" s="1"/>
      <c r="D11" s="1">
        <v>2</v>
      </c>
      <c r="E11" s="1">
        <v>49.6</v>
      </c>
      <c r="F11" s="1"/>
      <c r="G11" s="1">
        <v>2</v>
      </c>
      <c r="H11" s="1">
        <v>45.7</v>
      </c>
    </row>
    <row r="12" spans="1:14">
      <c r="A12" s="1">
        <v>3</v>
      </c>
      <c r="B12" s="1">
        <v>43.6</v>
      </c>
      <c r="C12" s="1"/>
      <c r="D12" s="1">
        <v>3</v>
      </c>
      <c r="E12" s="1">
        <v>49.1</v>
      </c>
      <c r="F12" s="1"/>
      <c r="G12" s="1">
        <v>3</v>
      </c>
      <c r="H12" s="1">
        <v>43.5</v>
      </c>
    </row>
    <row r="13" spans="1:14">
      <c r="A13" s="1">
        <v>4</v>
      </c>
      <c r="B13" s="1">
        <v>43.2</v>
      </c>
      <c r="C13" s="1"/>
      <c r="D13" s="1">
        <v>4</v>
      </c>
      <c r="E13" s="1">
        <v>49</v>
      </c>
      <c r="F13" s="1"/>
      <c r="G13" s="1">
        <v>4</v>
      </c>
      <c r="H13" s="1">
        <v>43.1</v>
      </c>
    </row>
    <row r="14" spans="1:14">
      <c r="A14" s="1">
        <v>5</v>
      </c>
      <c r="B14" s="1">
        <v>42.8</v>
      </c>
      <c r="C14" s="1"/>
      <c r="D14" s="1">
        <v>5</v>
      </c>
      <c r="E14" s="1">
        <v>48.1</v>
      </c>
      <c r="F14" s="1"/>
      <c r="G14" s="1">
        <v>5</v>
      </c>
      <c r="H14" s="1">
        <v>42.2</v>
      </c>
    </row>
    <row r="15" spans="1:14">
      <c r="A15" s="1" t="s">
        <v>16</v>
      </c>
      <c r="B15" s="1">
        <f>AVERAGE(B10:B14)</f>
        <v>44.2</v>
      </c>
      <c r="C15" s="1"/>
      <c r="D15" s="1" t="s">
        <v>16</v>
      </c>
      <c r="E15" s="1">
        <f>AVERAGE(E10:E14)</f>
        <v>49.04</v>
      </c>
      <c r="F15" s="1"/>
      <c r="G15" s="1" t="s">
        <v>16</v>
      </c>
      <c r="H15" s="1">
        <f>AVERAGE(H10:H14)</f>
        <v>44.320000000000007</v>
      </c>
      <c r="J15">
        <f>1.0038*AVERAGE(B15,E15,H15)</f>
        <v>46.027575999999996</v>
      </c>
      <c r="K15">
        <f>J15-50</f>
        <v>-3.9724240000000037</v>
      </c>
      <c r="L15">
        <f>100*(K15/50)</f>
        <v>-7.9448480000000075</v>
      </c>
      <c r="M15">
        <f t="shared" ref="M15:M40" si="0">STDEV(B15,E15,H15)</f>
        <v>2.7603864463754553</v>
      </c>
      <c r="N15">
        <f t="shared" ref="N15:N40" si="1">100*(M15/J15)</f>
        <v>5.9972448828838072</v>
      </c>
    </row>
    <row r="16" spans="1:14">
      <c r="A16" s="1"/>
      <c r="B16" s="1"/>
      <c r="C16" s="1"/>
      <c r="D16" s="1"/>
      <c r="E16" s="1"/>
      <c r="F16" s="1"/>
      <c r="G16" s="1"/>
      <c r="H16" s="1"/>
    </row>
    <row r="17" spans="1:14">
      <c r="A17" s="1" t="s">
        <v>2</v>
      </c>
      <c r="B17" s="1" t="s">
        <v>14</v>
      </c>
      <c r="C17" s="1"/>
      <c r="D17" s="1" t="s">
        <v>3</v>
      </c>
      <c r="E17" s="1" t="s">
        <v>14</v>
      </c>
      <c r="F17" s="1"/>
      <c r="G17" s="1" t="s">
        <v>4</v>
      </c>
      <c r="H17" s="1" t="s">
        <v>14</v>
      </c>
    </row>
    <row r="18" spans="1:14">
      <c r="A18" s="1">
        <v>1</v>
      </c>
      <c r="B18" s="1">
        <v>18.7</v>
      </c>
      <c r="C18" s="1"/>
      <c r="D18" s="1">
        <v>1</v>
      </c>
      <c r="E18" s="1">
        <v>18.899999999999999</v>
      </c>
      <c r="F18" s="1"/>
      <c r="G18" s="1">
        <v>1</v>
      </c>
      <c r="H18" s="1">
        <v>18.3</v>
      </c>
    </row>
    <row r="19" spans="1:14">
      <c r="A19" s="1">
        <v>2</v>
      </c>
      <c r="B19" s="1">
        <v>18.100000000000001</v>
      </c>
      <c r="C19" s="1"/>
      <c r="D19" s="1">
        <v>2</v>
      </c>
      <c r="E19" s="1">
        <v>18.3</v>
      </c>
      <c r="F19" s="1"/>
      <c r="G19" s="1">
        <v>2</v>
      </c>
      <c r="H19" s="1">
        <v>17.2</v>
      </c>
    </row>
    <row r="20" spans="1:14">
      <c r="A20" s="1">
        <v>3</v>
      </c>
      <c r="B20" s="1">
        <v>17.100000000000001</v>
      </c>
      <c r="C20" s="1"/>
      <c r="D20" s="1">
        <v>3</v>
      </c>
      <c r="E20" s="1">
        <v>17.8</v>
      </c>
      <c r="F20" s="1"/>
      <c r="G20" s="1">
        <v>3</v>
      </c>
      <c r="H20" s="1">
        <v>15.8</v>
      </c>
    </row>
    <row r="21" spans="1:14">
      <c r="A21" s="1">
        <v>4</v>
      </c>
      <c r="B21" s="1">
        <v>17.2</v>
      </c>
      <c r="C21" s="1"/>
      <c r="D21" s="1">
        <v>4</v>
      </c>
      <c r="E21" s="1">
        <v>17.3</v>
      </c>
      <c r="F21" s="1"/>
      <c r="G21" s="1">
        <v>4</v>
      </c>
      <c r="H21" s="1">
        <v>15.9</v>
      </c>
    </row>
    <row r="22" spans="1:14">
      <c r="A22" s="1">
        <v>5</v>
      </c>
      <c r="B22" s="1">
        <v>16.8</v>
      </c>
      <c r="C22" s="1"/>
      <c r="D22" s="1">
        <v>5</v>
      </c>
      <c r="E22" s="1">
        <v>17.399999999999999</v>
      </c>
      <c r="F22" s="1"/>
      <c r="G22" s="1">
        <v>5</v>
      </c>
      <c r="H22" s="1">
        <v>15.5</v>
      </c>
    </row>
    <row r="23" spans="1:14">
      <c r="A23" s="1" t="s">
        <v>16</v>
      </c>
      <c r="B23" s="1">
        <f>AVERAGE(B18:B22)</f>
        <v>17.579999999999998</v>
      </c>
      <c r="C23" s="1"/>
      <c r="D23" s="1" t="s">
        <v>16</v>
      </c>
      <c r="E23" s="1">
        <f>AVERAGE(E18:E22)</f>
        <v>17.939999999999998</v>
      </c>
      <c r="F23" s="1"/>
      <c r="G23" s="1" t="s">
        <v>16</v>
      </c>
      <c r="H23" s="1">
        <f>AVERAGE(H18:H22)</f>
        <v>16.54</v>
      </c>
      <c r="J23">
        <f>1.0038*AVERAGE(B23,E23,H23)</f>
        <v>17.419276</v>
      </c>
      <c r="K23">
        <f>J23-20</f>
        <v>-2.580724</v>
      </c>
      <c r="L23">
        <f>100*(K23/20)</f>
        <v>-12.903619999999998</v>
      </c>
      <c r="M23">
        <f t="shared" si="0"/>
        <v>0.7270029802781639</v>
      </c>
      <c r="N23">
        <f t="shared" si="1"/>
        <v>4.1735545167213832</v>
      </c>
    </row>
    <row r="24" spans="1:14">
      <c r="A24" s="1"/>
      <c r="B24" s="1"/>
      <c r="C24" s="1"/>
      <c r="D24" s="1"/>
      <c r="E24" s="1"/>
      <c r="F24" s="1"/>
      <c r="G24" s="1"/>
      <c r="H24" s="1"/>
    </row>
    <row r="25" spans="1:14">
      <c r="A25" s="1" t="s">
        <v>2</v>
      </c>
      <c r="B25" s="1" t="s">
        <v>9</v>
      </c>
      <c r="C25" s="1"/>
      <c r="D25" s="1" t="s">
        <v>3</v>
      </c>
      <c r="E25" s="1" t="s">
        <v>9</v>
      </c>
      <c r="F25" s="1"/>
      <c r="G25" s="1" t="s">
        <v>4</v>
      </c>
      <c r="H25" s="1" t="s">
        <v>9</v>
      </c>
    </row>
    <row r="26" spans="1:14">
      <c r="A26" s="1">
        <v>1</v>
      </c>
      <c r="B26" s="1">
        <v>8.3000000000000007</v>
      </c>
      <c r="C26" s="1"/>
      <c r="D26" s="1">
        <v>1</v>
      </c>
      <c r="E26" s="1">
        <v>7.6</v>
      </c>
      <c r="F26" s="1"/>
      <c r="G26" s="1">
        <v>1</v>
      </c>
      <c r="H26" s="1">
        <v>6.3</v>
      </c>
    </row>
    <row r="27" spans="1:14">
      <c r="A27" s="1">
        <v>2</v>
      </c>
      <c r="B27" s="1">
        <v>8.1</v>
      </c>
      <c r="C27" s="1"/>
      <c r="D27" s="1">
        <v>2</v>
      </c>
      <c r="E27" s="1">
        <v>7.3</v>
      </c>
      <c r="F27" s="1"/>
      <c r="G27" s="1">
        <v>2</v>
      </c>
      <c r="H27" s="1">
        <v>5.9</v>
      </c>
    </row>
    <row r="28" spans="1:14">
      <c r="A28" s="1">
        <v>3</v>
      </c>
      <c r="B28" s="1">
        <v>8.1</v>
      </c>
      <c r="C28" s="1"/>
      <c r="D28" s="1">
        <v>3</v>
      </c>
      <c r="E28" s="1">
        <v>7.3</v>
      </c>
      <c r="F28" s="1"/>
      <c r="G28" s="1">
        <v>3</v>
      </c>
      <c r="H28" s="1">
        <v>5.4</v>
      </c>
    </row>
    <row r="29" spans="1:14">
      <c r="A29" s="1">
        <v>4</v>
      </c>
      <c r="B29" s="1">
        <v>7.2</v>
      </c>
      <c r="C29" s="1"/>
      <c r="D29" s="1">
        <v>4</v>
      </c>
      <c r="E29" s="1">
        <v>7.1</v>
      </c>
      <c r="F29" s="1"/>
      <c r="G29" s="1">
        <v>4</v>
      </c>
      <c r="H29" s="1">
        <v>3.8</v>
      </c>
    </row>
    <row r="30" spans="1:14">
      <c r="A30" s="1">
        <v>5</v>
      </c>
      <c r="B30" s="1">
        <v>6.8</v>
      </c>
      <c r="C30" s="1"/>
      <c r="D30" s="1">
        <v>5</v>
      </c>
      <c r="E30" s="1">
        <v>6.6</v>
      </c>
      <c r="F30" s="1"/>
      <c r="G30" s="1">
        <v>5</v>
      </c>
      <c r="H30" s="1">
        <v>3.2</v>
      </c>
    </row>
    <row r="31" spans="1:14">
      <c r="A31" s="1" t="s">
        <v>16</v>
      </c>
      <c r="B31" s="1">
        <f>AVERAGE(B26:B30)</f>
        <v>7.7</v>
      </c>
      <c r="D31" s="1" t="s">
        <v>16</v>
      </c>
      <c r="E31" s="1">
        <f>AVERAGE(E26:E30)</f>
        <v>7.18</v>
      </c>
      <c r="G31" s="1" t="s">
        <v>16</v>
      </c>
      <c r="H31" s="1">
        <f>AVERAGE(H26:H30)</f>
        <v>4.92</v>
      </c>
      <c r="J31">
        <f t="shared" ref="J24:J40" si="2">1.0038*AVERAGE(B31,E31,H31)</f>
        <v>6.6250799999999987</v>
      </c>
      <c r="K31">
        <f>J31-10</f>
        <v>-3.3749200000000013</v>
      </c>
      <c r="L31">
        <f>100*(K31/10)</f>
        <v>-33.749200000000016</v>
      </c>
      <c r="M31">
        <f t="shared" si="0"/>
        <v>1.477971582947389</v>
      </c>
      <c r="N31">
        <f t="shared" si="1"/>
        <v>22.308735637115163</v>
      </c>
    </row>
    <row r="32" spans="1:14">
      <c r="A32" t="s">
        <v>11</v>
      </c>
    </row>
    <row r="34" spans="1:14">
      <c r="A34" s="1" t="s">
        <v>2</v>
      </c>
      <c r="B34" s="1" t="s">
        <v>9</v>
      </c>
      <c r="C34" s="1"/>
      <c r="D34" s="1" t="s">
        <v>3</v>
      </c>
      <c r="E34" s="1" t="s">
        <v>9</v>
      </c>
      <c r="F34" s="1"/>
      <c r="G34" s="1" t="s">
        <v>4</v>
      </c>
      <c r="H34" s="1" t="s">
        <v>9</v>
      </c>
    </row>
    <row r="35" spans="1:14">
      <c r="A35" s="1">
        <v>1</v>
      </c>
      <c r="B35" s="1">
        <v>9.8000000000000007</v>
      </c>
      <c r="C35" s="1"/>
      <c r="D35" s="1">
        <v>1</v>
      </c>
      <c r="E35" s="1">
        <v>8.5</v>
      </c>
      <c r="F35" s="1"/>
      <c r="G35" s="1">
        <v>1</v>
      </c>
      <c r="H35" s="1">
        <v>9.6</v>
      </c>
    </row>
    <row r="36" spans="1:14">
      <c r="A36" s="1">
        <v>2</v>
      </c>
      <c r="B36" s="1">
        <v>9.4</v>
      </c>
      <c r="C36" s="1"/>
      <c r="D36" s="1">
        <v>2</v>
      </c>
      <c r="E36" s="1">
        <v>8.1</v>
      </c>
      <c r="F36" s="1"/>
      <c r="G36" s="1">
        <v>2</v>
      </c>
      <c r="H36" s="1">
        <v>9.6</v>
      </c>
    </row>
    <row r="37" spans="1:14">
      <c r="A37" s="1">
        <v>3</v>
      </c>
      <c r="B37" s="1">
        <v>9.3000000000000007</v>
      </c>
      <c r="C37" s="1"/>
      <c r="D37" s="1">
        <v>3</v>
      </c>
      <c r="E37" s="1">
        <v>8.1</v>
      </c>
      <c r="F37" s="1"/>
      <c r="G37" s="1">
        <v>3</v>
      </c>
      <c r="H37" s="1">
        <v>9.9</v>
      </c>
    </row>
    <row r="38" spans="1:14">
      <c r="A38" s="1">
        <v>4</v>
      </c>
      <c r="B38" s="1">
        <v>9.1999999999999993</v>
      </c>
      <c r="C38" s="1"/>
      <c r="D38" s="1">
        <v>4</v>
      </c>
      <c r="E38" s="1">
        <v>8.4</v>
      </c>
      <c r="F38" s="1"/>
      <c r="G38" s="1">
        <v>4</v>
      </c>
      <c r="H38" s="1">
        <v>9.4</v>
      </c>
    </row>
    <row r="39" spans="1:14">
      <c r="A39" s="1">
        <v>5</v>
      </c>
      <c r="B39" s="1">
        <v>9.1999999999999993</v>
      </c>
      <c r="C39" s="1"/>
      <c r="D39" s="1">
        <v>5</v>
      </c>
      <c r="E39" s="1">
        <v>8.1999999999999993</v>
      </c>
      <c r="F39" s="1"/>
      <c r="G39" s="1">
        <v>5</v>
      </c>
      <c r="H39" s="1">
        <v>9.1</v>
      </c>
    </row>
    <row r="40" spans="1:14">
      <c r="A40" s="1" t="s">
        <v>16</v>
      </c>
      <c r="B40" s="1">
        <f>AVERAGE(B35:B39)</f>
        <v>9.3800000000000008</v>
      </c>
      <c r="D40" s="1" t="s">
        <v>16</v>
      </c>
      <c r="E40" s="1">
        <f>AVERAGE(E35:E39)</f>
        <v>8.26</v>
      </c>
      <c r="G40" s="1" t="s">
        <v>16</v>
      </c>
      <c r="H40" s="1">
        <f>AVERAGE(H35:H39)</f>
        <v>9.52</v>
      </c>
      <c r="J40">
        <f t="shared" si="2"/>
        <v>9.0877359999999996</v>
      </c>
      <c r="K40">
        <f t="shared" ref="K32:K40" si="3">J40-10</f>
        <v>-0.91226400000000041</v>
      </c>
      <c r="L40">
        <f t="shared" ref="L32:L40" si="4">100*(K40/10)</f>
        <v>-9.1226400000000041</v>
      </c>
      <c r="M40">
        <f t="shared" si="0"/>
        <v>0.69060360072427474</v>
      </c>
      <c r="N40">
        <f t="shared" si="1"/>
        <v>7.5992920648693438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25" zoomScaleNormal="125" zoomScalePageLayoutView="125" workbookViewId="0">
      <selection activeCell="F9" sqref="F9"/>
    </sheetView>
  </sheetViews>
  <sheetFormatPr baseColWidth="10" defaultRowHeight="14" x14ac:dyDescent="0"/>
  <cols>
    <col min="3" max="3" width="23.33203125" customWidth="1"/>
    <col min="4" max="4" width="14.5" customWidth="1"/>
  </cols>
  <sheetData>
    <row r="1" spans="1:7">
      <c r="C1" t="s">
        <v>26</v>
      </c>
      <c r="D1" t="s">
        <v>27</v>
      </c>
      <c r="E1" t="s">
        <v>23</v>
      </c>
      <c r="F1" t="s">
        <v>25</v>
      </c>
      <c r="G1" t="s">
        <v>23</v>
      </c>
    </row>
    <row r="3" spans="1:7">
      <c r="B3" t="s">
        <v>29</v>
      </c>
      <c r="C3" s="2" t="s">
        <v>31</v>
      </c>
      <c r="D3" s="2">
        <v>1.6</v>
      </c>
      <c r="E3" s="2">
        <v>0.8</v>
      </c>
      <c r="F3" s="2">
        <v>0.6</v>
      </c>
      <c r="G3" s="2">
        <v>0.3</v>
      </c>
    </row>
    <row r="4" spans="1:7">
      <c r="A4">
        <v>200</v>
      </c>
      <c r="B4" t="s">
        <v>28</v>
      </c>
      <c r="C4" s="2">
        <v>198.23042400000003</v>
      </c>
      <c r="D4" s="2">
        <v>-1.7695759999999723</v>
      </c>
      <c r="E4" s="2">
        <v>-0.88478799999998614</v>
      </c>
      <c r="F4" s="2">
        <v>1.140526194350661</v>
      </c>
      <c r="G4" s="2">
        <v>0.5753537581853031</v>
      </c>
    </row>
    <row r="5" spans="1:7">
      <c r="B5" t="s">
        <v>30</v>
      </c>
      <c r="C5" s="2">
        <v>193.39879999999999</v>
      </c>
      <c r="D5" s="5">
        <v>-6.6012000000000057</v>
      </c>
      <c r="E5" s="5">
        <v>-3.3006000000000029</v>
      </c>
      <c r="F5" s="5">
        <v>2.8474784166580269</v>
      </c>
      <c r="G5" s="5">
        <v>1.4723351006614451</v>
      </c>
    </row>
    <row r="6" spans="1:7">
      <c r="C6" s="2"/>
      <c r="D6" s="2"/>
      <c r="E6" s="2"/>
      <c r="F6" s="2"/>
      <c r="G6" s="2"/>
    </row>
    <row r="7" spans="1:7">
      <c r="B7" t="s">
        <v>29</v>
      </c>
      <c r="C7" s="2" t="s">
        <v>32</v>
      </c>
      <c r="D7" s="2">
        <v>1.6</v>
      </c>
      <c r="E7" s="2">
        <f>(D7/100)*50</f>
        <v>0.8</v>
      </c>
      <c r="F7" s="2">
        <v>0.6</v>
      </c>
      <c r="G7" s="2">
        <f>(F7/100)*50</f>
        <v>0.3</v>
      </c>
    </row>
    <row r="8" spans="1:7">
      <c r="A8">
        <v>50</v>
      </c>
      <c r="B8" t="s">
        <v>28</v>
      </c>
      <c r="C8" s="2">
        <v>48.885059999999996</v>
      </c>
      <c r="D8" s="3">
        <v>-1.1149400000000043</v>
      </c>
      <c r="E8" s="3">
        <f>(D8/100)*50</f>
        <v>-0.55747000000000213</v>
      </c>
      <c r="F8" s="2">
        <v>0.71189886922231183</v>
      </c>
      <c r="G8" s="5">
        <v>1.4562708304384036</v>
      </c>
    </row>
    <row r="9" spans="1:7">
      <c r="B9" t="s">
        <v>30</v>
      </c>
      <c r="C9" s="2">
        <v>49.621180000000003</v>
      </c>
      <c r="D9" s="3">
        <v>-0.37881999999999749</v>
      </c>
      <c r="E9" s="3">
        <v>-0.75763999999999498</v>
      </c>
      <c r="F9" s="5">
        <v>1.2509729546770123</v>
      </c>
      <c r="G9" s="5">
        <v>2.5210463650340689</v>
      </c>
    </row>
    <row r="10" spans="1:7">
      <c r="C10" s="2"/>
      <c r="D10" s="2"/>
      <c r="E10" s="2"/>
      <c r="F10" s="2"/>
      <c r="G10" s="2"/>
    </row>
    <row r="11" spans="1:7">
      <c r="B11" t="s">
        <v>29</v>
      </c>
      <c r="C11" s="2" t="s">
        <v>33</v>
      </c>
      <c r="D11" s="2">
        <v>1.6</v>
      </c>
      <c r="E11" s="2">
        <v>8</v>
      </c>
      <c r="F11" s="2">
        <v>0.6</v>
      </c>
      <c r="G11" s="2">
        <v>3</v>
      </c>
    </row>
    <row r="12" spans="1:7">
      <c r="A12">
        <v>20</v>
      </c>
      <c r="B12" t="s">
        <v>28</v>
      </c>
      <c r="C12" s="2">
        <v>20.162996000000003</v>
      </c>
      <c r="D12" s="3">
        <v>0.16299600000000325</v>
      </c>
      <c r="E12" s="3">
        <v>0.81498000000001614</v>
      </c>
      <c r="F12" s="3">
        <v>0.16289055630494295</v>
      </c>
      <c r="G12" s="3">
        <v>0.80786881227840801</v>
      </c>
    </row>
    <row r="13" spans="1:7">
      <c r="B13" t="s">
        <v>30</v>
      </c>
      <c r="C13" s="2">
        <v>18.704140000000002</v>
      </c>
      <c r="D13" s="3">
        <v>-1.2958599999999976</v>
      </c>
      <c r="E13" s="3">
        <v>-6.4792999999999878</v>
      </c>
      <c r="F13" s="3">
        <v>0.3743438704364403</v>
      </c>
      <c r="G13" s="3">
        <v>2.0013957895762124</v>
      </c>
    </row>
    <row r="14" spans="1:7">
      <c r="C14" s="2"/>
      <c r="D14" s="2"/>
      <c r="E14" s="2"/>
      <c r="F14" s="2"/>
      <c r="G14" s="2"/>
    </row>
    <row r="15" spans="1:7">
      <c r="B15" t="s">
        <v>29</v>
      </c>
      <c r="C15" s="2" t="s">
        <v>34</v>
      </c>
      <c r="D15" s="2">
        <v>0.8</v>
      </c>
      <c r="E15" s="2">
        <v>8</v>
      </c>
      <c r="F15" s="2">
        <v>0.3</v>
      </c>
      <c r="G15" s="2">
        <v>3</v>
      </c>
    </row>
    <row r="16" spans="1:7">
      <c r="A16">
        <v>10</v>
      </c>
      <c r="B16" t="s">
        <v>28</v>
      </c>
      <c r="C16" s="2">
        <v>9.8773919999999986</v>
      </c>
      <c r="D16" s="3">
        <v>-0.12260800000000138</v>
      </c>
      <c r="E16" s="3">
        <v>-1.2260800000000138</v>
      </c>
      <c r="F16" s="4">
        <v>0.33406586176980058</v>
      </c>
      <c r="G16" s="2">
        <v>3.3821261904944202</v>
      </c>
    </row>
    <row r="17" spans="2:7">
      <c r="B17" t="s">
        <v>30</v>
      </c>
      <c r="C17" s="2">
        <v>11.951912000000002</v>
      </c>
      <c r="D17" s="5">
        <v>1.9519120000000019</v>
      </c>
      <c r="E17" s="5">
        <v>19.519120000000019</v>
      </c>
      <c r="F17" s="5">
        <v>0.72341781380702297</v>
      </c>
      <c r="G17" s="5">
        <v>6.052737116931775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Evaporation </vt:lpstr>
      <vt:lpstr>Ependorf 200, 50, 20 uL</vt:lpstr>
      <vt:lpstr>Fisherbrand 10uL</vt:lpstr>
      <vt:lpstr>Printed Pipette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Martin</cp:lastModifiedBy>
  <dcterms:created xsi:type="dcterms:W3CDTF">2016-01-26T22:34:57Z</dcterms:created>
  <dcterms:modified xsi:type="dcterms:W3CDTF">2016-02-02T20:50:33Z</dcterms:modified>
</cp:coreProperties>
</file>