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.aroca\OneDrive\Uniandes\Trabajos con mi Tutor\Biosensor de Glucosa\SIM\"/>
    </mc:Choice>
  </mc:AlternateContent>
  <bookViews>
    <workbookView xWindow="0" yWindow="0" windowWidth="19200" windowHeight="11595"/>
  </bookViews>
  <sheets>
    <sheet name="Calculos Fuente Capacitiva" sheetId="1" r:id="rId1"/>
    <sheet name="Resumen" sheetId="5" r:id="rId2"/>
  </sheets>
  <definedNames>
    <definedName name="Cap" localSheetId="1">Resumen!$C$9</definedName>
    <definedName name="Cap">'Calculos Fuente Capacitiva'!$C$10</definedName>
    <definedName name="Cap_2">'Calculos Fuente Capacitiva'!$C$37</definedName>
    <definedName name="CapMax" localSheetId="1">Resumen!#REF!</definedName>
    <definedName name="CapMax">'Calculos Fuente Capacitiva'!$K$10</definedName>
    <definedName name="CapMin" localSheetId="1">Resumen!#REF!</definedName>
    <definedName name="CapMin">'Calculos Fuente Capacitiva'!$G$10</definedName>
    <definedName name="CapT" localSheetId="1">Resumen!$D$9</definedName>
    <definedName name="CapT">'Calculos Fuente Capacitiva'!$D$10</definedName>
    <definedName name="CapTmax" localSheetId="1">Resumen!#REF!</definedName>
    <definedName name="CapTmax">'Calculos Fuente Capacitiva'!$L$10</definedName>
    <definedName name="CapTmin" localSheetId="1">Resumen!#REF!</definedName>
    <definedName name="CapTmin">'Calculos Fuente Capacitiva'!$H$10</definedName>
    <definedName name="frec" localSheetId="1">Resumen!$C$8</definedName>
    <definedName name="frec">'Calculos Fuente Capacitiva'!$C$9</definedName>
    <definedName name="frecMax" localSheetId="1">Resumen!#REF!</definedName>
    <definedName name="frecMax">'Calculos Fuente Capacitiva'!$K$9</definedName>
    <definedName name="frecMin" localSheetId="1">Resumen!$G$8</definedName>
    <definedName name="frecMin">'Calculos Fuente Capacitiva'!$G$9</definedName>
    <definedName name="Imax" localSheetId="1">Resumen!#REF!</definedName>
    <definedName name="Imax">'Calculos Fuente Capacitiva'!$K$12</definedName>
    <definedName name="Imin" localSheetId="1">Resumen!$C$10</definedName>
    <definedName name="Imin">'Calculos Fuente Capacitiva'!$C$11</definedName>
    <definedName name="NO" localSheetId="1">Resumen!#REF!</definedName>
    <definedName name="NO">'Calculos Fuente Capacitiva'!#REF!</definedName>
    <definedName name="NULO" localSheetId="1">Resumen!$C$9</definedName>
    <definedName name="NULO">'Calculos Fuente Capacitiva'!$C$10</definedName>
    <definedName name="Res" localSheetId="1">Resumen!#REF!</definedName>
    <definedName name="Res">'Calculos Fuente Capacitiva'!$C$12</definedName>
    <definedName name="RL">'Calculos Fuente Capacitiva'!$C$38</definedName>
    <definedName name="Rmax" localSheetId="1">Resumen!$G$10</definedName>
    <definedName name="Rmax">'Calculos Fuente Capacitiva'!$G$11</definedName>
    <definedName name="Rmin" localSheetId="1">Resumen!#REF!</definedName>
    <definedName name="Rmin">'Calculos Fuente Capacitiva'!$K$11</definedName>
    <definedName name="RTmax" localSheetId="1">Resumen!#REF!</definedName>
    <definedName name="RTmax">'Calculos Fuente Capacitiva'!$H$11</definedName>
    <definedName name="RTmin" localSheetId="1">Resumen!#REF!</definedName>
    <definedName name="RTmin">'Calculos Fuente Capacitiva'!$L$11</definedName>
    <definedName name="Vd" localSheetId="1">Resumen!#REF!</definedName>
    <definedName name="Vd">'Calculos Fuente Capacitiva'!$C$36</definedName>
    <definedName name="Vout">'Calculos Fuente Capacitiva'!$C$39</definedName>
    <definedName name="Vrms" localSheetId="1">Resumen!$C$6</definedName>
    <definedName name="Vrms">'Calculos Fuente Capacitiva'!$C$7</definedName>
    <definedName name="VrmsMax" localSheetId="1">Resumen!#REF!</definedName>
    <definedName name="VrmsMax">'Calculos Fuente Capacitiva'!$K$7</definedName>
    <definedName name="VrmsMin" localSheetId="1">Resumen!$G$6</definedName>
    <definedName name="VrmsMin">'Calculos Fuente Capacitiva'!$G$7</definedName>
    <definedName name="Vz" localSheetId="1">Resumen!$C$7</definedName>
    <definedName name="Vz">'Calculos Fuente Capacitiva'!$C$8</definedName>
    <definedName name="VzMax" localSheetId="1">Resumen!$G$7</definedName>
    <definedName name="VzMax">'Calculos Fuente Capacitiva'!$G$8</definedName>
    <definedName name="VzMin" localSheetId="1">Resumen!#REF!</definedName>
    <definedName name="VzMin">'Calculos Fuente Capacitiva'!$K$8</definedName>
    <definedName name="XXX" localSheetId="1">Resumen!#REF!</definedName>
    <definedName name="XXX">'Calculos Fuente Capacitiva'!#REF!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E35" i="5" l="1"/>
  <c r="E34" i="5"/>
  <c r="E33" i="5"/>
  <c r="E32" i="5"/>
  <c r="F31" i="5"/>
  <c r="E31" i="5"/>
  <c r="G14" i="5" l="1"/>
  <c r="D6" i="5"/>
  <c r="E19" i="5"/>
  <c r="D21" i="5"/>
  <c r="C19" i="5"/>
  <c r="H37" i="1"/>
  <c r="G39" i="1"/>
  <c r="H39" i="1" s="1"/>
  <c r="G36" i="1"/>
  <c r="H36" i="1" s="1"/>
  <c r="G35" i="1"/>
  <c r="H35" i="1" s="1"/>
  <c r="C35" i="1"/>
  <c r="C39" i="1" s="1"/>
  <c r="G9" i="5" s="1"/>
  <c r="L11" i="1"/>
  <c r="L10" i="1"/>
  <c r="H10" i="1"/>
  <c r="K11" i="1"/>
  <c r="D22" i="5" l="1"/>
  <c r="H32" i="5"/>
  <c r="G15" i="5"/>
  <c r="H35" i="5"/>
  <c r="D7" i="5"/>
  <c r="G33" i="5"/>
  <c r="C20" i="5"/>
  <c r="G31" i="5"/>
  <c r="K10" i="1"/>
  <c r="K12" i="1" s="1"/>
  <c r="G10" i="1"/>
  <c r="G9" i="1"/>
  <c r="G8" i="1"/>
  <c r="G7" i="1"/>
  <c r="G38" i="1" l="1"/>
  <c r="H38" i="1" s="1"/>
  <c r="G12" i="1"/>
  <c r="C12" i="1"/>
  <c r="C38" i="1" l="1"/>
  <c r="C40" i="1" s="1"/>
  <c r="G11" i="5"/>
  <c r="E20" i="5"/>
  <c r="G34" i="5"/>
</calcChain>
</file>

<file path=xl/sharedStrings.xml><?xml version="1.0" encoding="utf-8"?>
<sst xmlns="http://schemas.openxmlformats.org/spreadsheetml/2006/main" count="110" uniqueCount="44">
  <si>
    <t>FUENTE DE ALIMENTACION CAPACITIVA SIN TRANSFORMADOR</t>
  </si>
  <si>
    <t>VARIABLES</t>
  </si>
  <si>
    <t>f (Hz)</t>
  </si>
  <si>
    <t>C1 (uF)</t>
  </si>
  <si>
    <t>R1 (Ohms)</t>
  </si>
  <si>
    <r>
      <t>V</t>
    </r>
    <r>
      <rPr>
        <sz val="8"/>
        <color theme="3"/>
        <rFont val="Calibri"/>
        <family val="2"/>
        <scheme val="minor"/>
      </rPr>
      <t>RMS</t>
    </r>
    <r>
      <rPr>
        <sz val="11"/>
        <color theme="3"/>
        <rFont val="Calibri"/>
        <family val="2"/>
        <scheme val="minor"/>
      </rPr>
      <t xml:space="preserve"> (VAC)</t>
    </r>
  </si>
  <si>
    <r>
      <t>V</t>
    </r>
    <r>
      <rPr>
        <sz val="8"/>
        <color theme="3"/>
        <rFont val="Calibri"/>
        <family val="2"/>
        <scheme val="minor"/>
      </rPr>
      <t>Z</t>
    </r>
    <r>
      <rPr>
        <sz val="11"/>
        <color theme="3"/>
        <rFont val="Calibri"/>
        <family val="2"/>
        <scheme val="minor"/>
      </rPr>
      <t xml:space="preserve"> (VDC)</t>
    </r>
  </si>
  <si>
    <t>---</t>
  </si>
  <si>
    <t>Valor</t>
  </si>
  <si>
    <t>Tolerancia</t>
  </si>
  <si>
    <r>
      <t>Calculo de R1 a partir de C1 para I</t>
    </r>
    <r>
      <rPr>
        <sz val="8"/>
        <color theme="3"/>
        <rFont val="Calibri"/>
        <family val="2"/>
        <scheme val="minor"/>
      </rPr>
      <t>INMIN</t>
    </r>
  </si>
  <si>
    <r>
      <t>Calculo de I</t>
    </r>
    <r>
      <rPr>
        <sz val="8"/>
        <color theme="3"/>
        <rFont val="Calibri"/>
        <family val="2"/>
        <scheme val="minor"/>
      </rPr>
      <t>INMIN</t>
    </r>
    <r>
      <rPr>
        <sz val="16"/>
        <color theme="3"/>
        <rFont val="Calibri"/>
        <family val="2"/>
        <scheme val="minor"/>
      </rPr>
      <t xml:space="preserve"> con R1 y C1 estimados</t>
    </r>
  </si>
  <si>
    <t>Tener en cuenta estos valores para C1</t>
  </si>
  <si>
    <t>Tener en cuenta estos valores para R1</t>
  </si>
  <si>
    <r>
      <t>Calculo de I</t>
    </r>
    <r>
      <rPr>
        <sz val="8"/>
        <color theme="3"/>
        <rFont val="Calibri"/>
        <family val="2"/>
        <scheme val="minor"/>
      </rPr>
      <t>INMAX</t>
    </r>
    <r>
      <rPr>
        <sz val="16"/>
        <color theme="3"/>
        <rFont val="Calibri"/>
        <family val="2"/>
        <scheme val="minor"/>
      </rPr>
      <t xml:space="preserve"> con R1 y C1 estimados</t>
    </r>
  </si>
  <si>
    <t>Consideraciones de Potencia</t>
  </si>
  <si>
    <r>
      <t>I</t>
    </r>
    <r>
      <rPr>
        <sz val="8"/>
        <color theme="3"/>
        <rFont val="Calibri"/>
        <family val="2"/>
        <scheme val="minor"/>
      </rPr>
      <t>INMIN</t>
    </r>
    <r>
      <rPr>
        <sz val="11"/>
        <color theme="3"/>
        <rFont val="Calibri"/>
        <family val="2"/>
        <scheme val="minor"/>
      </rPr>
      <t xml:space="preserve"> (mA) *</t>
    </r>
  </si>
  <si>
    <r>
      <t>I</t>
    </r>
    <r>
      <rPr>
        <sz val="8"/>
        <color theme="0"/>
        <rFont val="Calibri"/>
        <family val="2"/>
        <scheme val="minor"/>
      </rPr>
      <t>INMIN</t>
    </r>
    <r>
      <rPr>
        <sz val="16"/>
        <color theme="0"/>
        <rFont val="Calibri"/>
        <family val="2"/>
        <scheme val="minor"/>
      </rPr>
      <t xml:space="preserve"> (mA) *</t>
    </r>
  </si>
  <si>
    <r>
      <t>I</t>
    </r>
    <r>
      <rPr>
        <sz val="8"/>
        <color theme="0"/>
        <rFont val="Calibri"/>
        <family val="2"/>
        <scheme val="minor"/>
      </rPr>
      <t>INMAX</t>
    </r>
    <r>
      <rPr>
        <sz val="16"/>
        <color theme="0"/>
        <rFont val="Calibri"/>
        <family val="2"/>
        <scheme val="minor"/>
      </rPr>
      <t xml:space="preserve"> (mA) *</t>
    </r>
  </si>
  <si>
    <r>
      <t>V</t>
    </r>
    <r>
      <rPr>
        <sz val="8"/>
        <color theme="3"/>
        <rFont val="Calibri"/>
        <family val="2"/>
        <scheme val="minor"/>
      </rPr>
      <t>OUT</t>
    </r>
  </si>
  <si>
    <r>
      <t>V</t>
    </r>
    <r>
      <rPr>
        <sz val="8"/>
        <color theme="3"/>
        <rFont val="Calibri"/>
        <family val="2"/>
        <scheme val="minor"/>
      </rPr>
      <t xml:space="preserve">D </t>
    </r>
    <r>
      <rPr>
        <sz val="11"/>
        <color theme="3"/>
        <rFont val="Calibri"/>
        <family val="2"/>
        <scheme val="minor"/>
      </rPr>
      <t>(VDC)</t>
    </r>
  </si>
  <si>
    <r>
      <t>V</t>
    </r>
    <r>
      <rPr>
        <sz val="8"/>
        <color theme="0"/>
        <rFont val="Calibri"/>
        <family val="2"/>
        <scheme val="minor"/>
      </rPr>
      <t>OUT</t>
    </r>
    <r>
      <rPr>
        <sz val="16"/>
        <color theme="0"/>
        <rFont val="Calibri"/>
        <family val="2"/>
        <scheme val="minor"/>
      </rPr>
      <t xml:space="preserve"> (V)</t>
    </r>
  </si>
  <si>
    <r>
      <t>V</t>
    </r>
    <r>
      <rPr>
        <sz val="8"/>
        <color theme="0"/>
        <rFont val="Calibri"/>
        <family val="2"/>
        <scheme val="minor"/>
      </rPr>
      <t>C1</t>
    </r>
    <r>
      <rPr>
        <sz val="11"/>
        <color theme="0"/>
        <rFont val="Calibri"/>
        <family val="2"/>
        <scheme val="minor"/>
      </rPr>
      <t xml:space="preserve"> (V)</t>
    </r>
  </si>
  <si>
    <r>
      <t>V</t>
    </r>
    <r>
      <rPr>
        <sz val="8"/>
        <color theme="0"/>
        <rFont val="Calibri"/>
        <family val="2"/>
        <scheme val="minor"/>
      </rPr>
      <t>C2</t>
    </r>
    <r>
      <rPr>
        <sz val="11"/>
        <color theme="0"/>
        <rFont val="Calibri"/>
        <family val="2"/>
        <scheme val="minor"/>
      </rPr>
      <t xml:space="preserve"> (V)</t>
    </r>
  </si>
  <si>
    <r>
      <t>P</t>
    </r>
    <r>
      <rPr>
        <sz val="8"/>
        <color theme="0"/>
        <rFont val="Calibri"/>
        <family val="2"/>
        <scheme val="minor"/>
      </rPr>
      <t>R1</t>
    </r>
    <r>
      <rPr>
        <sz val="11"/>
        <color theme="0"/>
        <rFont val="Calibri"/>
        <family val="2"/>
        <scheme val="minor"/>
      </rPr>
      <t xml:space="preserve"> (W)</t>
    </r>
  </si>
  <si>
    <r>
      <t>P</t>
    </r>
    <r>
      <rPr>
        <sz val="8"/>
        <color theme="0"/>
        <rFont val="Calibri"/>
        <family val="2"/>
        <scheme val="minor"/>
      </rPr>
      <t>D2</t>
    </r>
    <r>
      <rPr>
        <sz val="11"/>
        <color theme="0"/>
        <rFont val="Calibri"/>
        <family val="2"/>
        <scheme val="minor"/>
      </rPr>
      <t xml:space="preserve"> (W)</t>
    </r>
  </si>
  <si>
    <r>
      <t>P</t>
    </r>
    <r>
      <rPr>
        <sz val="8"/>
        <color theme="0"/>
        <rFont val="Calibri"/>
        <family val="2"/>
        <scheme val="minor"/>
      </rPr>
      <t>D1</t>
    </r>
    <r>
      <rPr>
        <sz val="11"/>
        <color theme="0"/>
        <rFont val="Calibri"/>
        <family val="2"/>
        <scheme val="minor"/>
      </rPr>
      <t xml:space="preserve"> = Vz (W)</t>
    </r>
  </si>
  <si>
    <t>W</t>
  </si>
  <si>
    <t>V</t>
  </si>
  <si>
    <t xml:space="preserve">     'Valor*2</t>
  </si>
  <si>
    <t>NOTAS</t>
  </si>
  <si>
    <t>FUENTE DE ALIMENTACION CAPACITIVA SIN TRANSFORMADOR - RESUMEN</t>
  </si>
  <si>
    <t>Ω</t>
  </si>
  <si>
    <r>
      <rPr>
        <sz val="11"/>
        <color theme="3"/>
        <rFont val="Calibri"/>
        <family val="2"/>
      </rPr>
      <t>µ</t>
    </r>
    <r>
      <rPr>
        <sz val="11"/>
        <color theme="3"/>
        <rFont val="Consolas"/>
        <family val="3"/>
      </rPr>
      <t>F</t>
    </r>
  </si>
  <si>
    <t>C2 (uF)</t>
  </si>
  <si>
    <r>
      <t>R</t>
    </r>
    <r>
      <rPr>
        <sz val="8"/>
        <color theme="3"/>
        <rFont val="Calibri"/>
        <family val="2"/>
      </rPr>
      <t>L</t>
    </r>
    <r>
      <rPr>
        <sz val="11"/>
        <color theme="3"/>
        <rFont val="Calibri"/>
        <family val="2"/>
        <scheme val="minor"/>
      </rPr>
      <t xml:space="preserve"> (</t>
    </r>
    <r>
      <rPr>
        <sz val="11"/>
        <color theme="3"/>
        <rFont val="Calibri"/>
        <family val="2"/>
      </rPr>
      <t>Ω)</t>
    </r>
  </si>
  <si>
    <t>Ondulacion VOUT (mV) a 0.1seg</t>
  </si>
  <si>
    <t>LISTA DE MATERIALES</t>
  </si>
  <si>
    <t>COMPONENTES</t>
  </si>
  <si>
    <t>D2 (V)</t>
  </si>
  <si>
    <t>Potencia (W)</t>
  </si>
  <si>
    <t>Voltaje (V)</t>
  </si>
  <si>
    <t>D1 (V) Zener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</si>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</sst>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20"/>
      <color theme="3"/>
      <name val="Calibri"/>
      <family val="2"/>
      <scheme val="minor"/>
    </font>
    <font>
      <sz val="28"/>
      <color theme="3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3"/>
      <name val="Calibri"/>
      <family val="2"/>
    </font>
    <font>
      <sz val="11"/>
      <color theme="3"/>
      <name val="Consolas"/>
      <family val="3"/>
    </font>
    <font>
      <sz val="8"/>
      <color theme="3"/>
      <name val="Calibri"/>
      <family val="2"/>
    </font>
    <font>
      <sz val="24"/>
      <color theme="3"/>
      <name val="Calibri"/>
      <family val="2"/>
      <scheme val="minor"/>
    </font>
    <font>
      <sz val="22"/>
      <color theme="3"/>
      <name val="Calibri"/>
      <family val="2"/>
      <scheme val="minor"/>
    </font>
    <font>
      <sz val="18"/>
      <color theme="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3" fillId="4" borderId="0" xfId="0" applyFont="1" applyFill="1" applyAlignment="1" applyProtection="1">
      <alignment horizontal="right" vertical="center"/>
    </xf>
    <xf numFmtId="0" fontId="7" fillId="6" borderId="4" xfId="0" quotePrefix="1" applyFont="1" applyFill="1" applyBorder="1" applyAlignment="1" applyProtection="1">
      <alignment horizontal="center" vertical="center"/>
    </xf>
    <xf numFmtId="0" fontId="7" fillId="2" borderId="0" xfId="0" quotePrefix="1" applyFont="1" applyFill="1" applyAlignment="1" applyProtection="1">
      <alignment horizontal="center" vertical="center"/>
    </xf>
    <xf numFmtId="0" fontId="7" fillId="6" borderId="0" xfId="0" quotePrefix="1" applyFont="1" applyFill="1" applyAlignment="1" applyProtection="1">
      <alignment horizontal="center" vertical="center"/>
    </xf>
    <xf numFmtId="0" fontId="7" fillId="9" borderId="0" xfId="0" quotePrefix="1" applyFont="1" applyFill="1" applyAlignment="1" applyProtection="1">
      <alignment horizontal="center" vertical="center"/>
    </xf>
    <xf numFmtId="0" fontId="7" fillId="16" borderId="0" xfId="0" quotePrefix="1" applyFont="1" applyFill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right" vertical="center"/>
    </xf>
    <xf numFmtId="10" fontId="9" fillId="12" borderId="0" xfId="0" quotePrefix="1" applyNumberFormat="1" applyFont="1" applyFill="1" applyAlignment="1" applyProtection="1">
      <alignment horizontal="center" vertical="center"/>
    </xf>
    <xf numFmtId="10" fontId="9" fillId="2" borderId="0" xfId="0" quotePrefix="1" applyNumberFormat="1" applyFont="1" applyFill="1" applyAlignment="1" applyProtection="1">
      <alignment horizontal="center" vertical="center"/>
    </xf>
    <xf numFmtId="10" fontId="9" fillId="12" borderId="4" xfId="0" quotePrefix="1" applyNumberFormat="1" applyFont="1" applyFill="1" applyBorder="1" applyAlignment="1" applyProtection="1">
      <alignment horizontal="center" vertical="center"/>
    </xf>
    <xf numFmtId="0" fontId="5" fillId="14" borderId="0" xfId="0" applyFont="1" applyFill="1" applyAlignment="1" applyProtection="1">
      <alignment horizontal="right" vertical="center"/>
    </xf>
    <xf numFmtId="2" fontId="5" fillId="5" borderId="0" xfId="0" applyNumberFormat="1" applyFont="1" applyFill="1" applyAlignment="1" applyProtection="1">
      <alignment horizontal="center" vertical="center"/>
    </xf>
    <xf numFmtId="2" fontId="5" fillId="13" borderId="0" xfId="0" quotePrefix="1" applyNumberFormat="1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right" vertical="center"/>
    </xf>
    <xf numFmtId="2" fontId="9" fillId="7" borderId="0" xfId="0" applyNumberFormat="1" applyFont="1" applyFill="1" applyAlignment="1" applyProtection="1">
      <alignment horizontal="center" vertical="center"/>
    </xf>
    <xf numFmtId="10" fontId="9" fillId="11" borderId="0" xfId="0" quotePrefix="1" applyNumberFormat="1" applyFont="1" applyFill="1" applyAlignment="1" applyProtection="1">
      <alignment horizontal="center" vertical="center"/>
    </xf>
    <xf numFmtId="2" fontId="9" fillId="6" borderId="0" xfId="0" applyNumberFormat="1" applyFont="1" applyFill="1" applyAlignment="1" applyProtection="1">
      <alignment horizontal="center" vertical="center"/>
    </xf>
    <xf numFmtId="10" fontId="9" fillId="9" borderId="0" xfId="0" quotePrefix="1" applyNumberFormat="1" applyFont="1" applyFill="1" applyAlignment="1" applyProtection="1">
      <alignment horizontal="center" vertical="center"/>
    </xf>
    <xf numFmtId="2" fontId="9" fillId="6" borderId="4" xfId="0" applyNumberFormat="1" applyFont="1" applyFill="1" applyBorder="1" applyAlignment="1" applyProtection="1">
      <alignment horizontal="center" vertical="center"/>
    </xf>
    <xf numFmtId="10" fontId="9" fillId="9" borderId="4" xfId="0" applyNumberFormat="1" applyFont="1" applyFill="1" applyBorder="1" applyAlignment="1" applyProtection="1">
      <alignment horizontal="center" vertical="center"/>
    </xf>
    <xf numFmtId="2" fontId="5" fillId="15" borderId="0" xfId="0" quotePrefix="1" applyNumberFormat="1" applyFont="1" applyFill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10" fontId="9" fillId="18" borderId="0" xfId="0" quotePrefix="1" applyNumberFormat="1" applyFont="1" applyFill="1" applyAlignment="1" applyProtection="1">
      <alignment horizontal="center" vertical="center"/>
    </xf>
    <xf numFmtId="10" fontId="9" fillId="16" borderId="0" xfId="0" quotePrefix="1" applyNumberFormat="1" applyFont="1" applyFill="1" applyAlignment="1" applyProtection="1">
      <alignment horizontal="center" vertical="center"/>
    </xf>
    <xf numFmtId="10" fontId="9" fillId="16" borderId="0" xfId="0" applyNumberFormat="1" applyFont="1" applyFill="1" applyAlignment="1" applyProtection="1">
      <alignment horizontal="center" vertical="center"/>
    </xf>
    <xf numFmtId="2" fontId="5" fillId="19" borderId="0" xfId="0" quotePrefix="1" applyNumberFormat="1" applyFont="1" applyFill="1" applyAlignment="1" applyProtection="1">
      <alignment horizontal="center" vertical="center"/>
    </xf>
    <xf numFmtId="0" fontId="7" fillId="6" borderId="0" xfId="0" quotePrefix="1" applyFont="1" applyFill="1" applyBorder="1" applyAlignment="1" applyProtection="1">
      <alignment horizontal="center" vertical="center"/>
    </xf>
    <xf numFmtId="0" fontId="7" fillId="5" borderId="0" xfId="0" quotePrefix="1" applyFont="1" applyFill="1" applyAlignment="1" applyProtection="1">
      <alignment horizontal="center" vertical="center"/>
    </xf>
    <xf numFmtId="0" fontId="14" fillId="14" borderId="0" xfId="0" applyFont="1" applyFill="1" applyAlignment="1" applyProtection="1">
      <alignment horizontal="center" vertical="center"/>
    </xf>
    <xf numFmtId="2" fontId="7" fillId="5" borderId="0" xfId="0" applyNumberFormat="1" applyFont="1" applyFill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right" vertical="center"/>
    </xf>
    <xf numFmtId="2" fontId="9" fillId="7" borderId="0" xfId="0" applyNumberFormat="1" applyFont="1" applyFill="1" applyBorder="1" applyAlignment="1" applyProtection="1">
      <alignment horizontal="center" vertical="center"/>
    </xf>
    <xf numFmtId="10" fontId="9" fillId="22" borderId="0" xfId="0" quotePrefix="1" applyNumberFormat="1" applyFont="1" applyFill="1" applyBorder="1" applyAlignment="1" applyProtection="1">
      <alignment horizontal="center" vertical="center"/>
    </xf>
    <xf numFmtId="0" fontId="7" fillId="14" borderId="0" xfId="0" applyFont="1" applyFill="1" applyAlignment="1" applyProtection="1">
      <alignment horizontal="center" vertical="center"/>
    </xf>
    <xf numFmtId="2" fontId="9" fillId="5" borderId="0" xfId="0" applyNumberFormat="1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  <protection locked="0"/>
    </xf>
    <xf numFmtId="2" fontId="11" fillId="7" borderId="5" xfId="0" applyNumberFormat="1" applyFont="1" applyFill="1" applyBorder="1" applyAlignment="1" applyProtection="1">
      <alignment horizontal="center" vertical="center"/>
      <protection locked="0"/>
    </xf>
    <xf numFmtId="2" fontId="11" fillId="7" borderId="7" xfId="0" applyNumberFormat="1" applyFont="1" applyFill="1" applyBorder="1" applyAlignment="1" applyProtection="1">
      <alignment horizontal="center" vertical="center"/>
      <protection locked="0"/>
    </xf>
    <xf numFmtId="2" fontId="11" fillId="6" borderId="5" xfId="0" applyNumberFormat="1" applyFont="1" applyFill="1" applyBorder="1" applyAlignment="1" applyProtection="1">
      <alignment horizontal="center" vertical="center"/>
      <protection locked="0"/>
    </xf>
    <xf numFmtId="2" fontId="11" fillId="7" borderId="2" xfId="0" applyNumberFormat="1" applyFont="1" applyFill="1" applyBorder="1" applyAlignment="1" applyProtection="1">
      <alignment horizontal="center" vertical="center"/>
      <protection locked="0"/>
    </xf>
    <xf numFmtId="2" fontId="11" fillId="6" borderId="0" xfId="0" applyNumberFormat="1" applyFont="1" applyFill="1" applyBorder="1" applyAlignment="1" applyProtection="1">
      <alignment horizontal="center" vertical="center"/>
      <protection locked="0"/>
    </xf>
    <xf numFmtId="10" fontId="11" fillId="2" borderId="3" xfId="0" applyNumberFormat="1" applyFont="1" applyFill="1" applyBorder="1" applyAlignment="1" applyProtection="1">
      <alignment horizontal="center" vertical="center"/>
      <protection locked="0"/>
    </xf>
    <xf numFmtId="2" fontId="11" fillId="7" borderId="6" xfId="0" applyNumberFormat="1" applyFont="1" applyFill="1" applyBorder="1" applyAlignment="1" applyProtection="1">
      <alignment horizontal="center" vertical="center"/>
      <protection locked="0"/>
    </xf>
    <xf numFmtId="10" fontId="11" fillId="11" borderId="3" xfId="0" quotePrefix="1" applyNumberFormat="1" applyFont="1" applyFill="1" applyBorder="1" applyAlignment="1" applyProtection="1">
      <alignment horizontal="center" vertical="center"/>
      <protection locked="0"/>
    </xf>
    <xf numFmtId="2" fontId="9" fillId="23" borderId="0" xfId="0" quotePrefix="1" applyNumberFormat="1" applyFont="1" applyFill="1" applyAlignment="1" applyProtection="1">
      <alignment horizontal="right" vertical="center"/>
    </xf>
    <xf numFmtId="0" fontId="7" fillId="23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center"/>
    </xf>
    <xf numFmtId="0" fontId="1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2" fontId="16" fillId="0" borderId="0" xfId="0" applyNumberFormat="1" applyFont="1" applyAlignment="1" applyProtection="1">
      <alignment vertical="center"/>
    </xf>
    <xf numFmtId="2" fontId="9" fillId="6" borderId="7" xfId="0" applyNumberFormat="1" applyFont="1" applyFill="1" applyBorder="1" applyAlignment="1" applyProtection="1">
      <alignment horizontal="center" vertical="center"/>
      <protection locked="0"/>
    </xf>
    <xf numFmtId="11" fontId="12" fillId="5" borderId="0" xfId="0" applyNumberFormat="1" applyFont="1" applyFill="1" applyAlignment="1" applyProtection="1">
      <alignment horizontal="center" vertical="center"/>
    </xf>
    <xf numFmtId="0" fontId="13" fillId="14" borderId="0" xfId="0" applyFont="1" applyFill="1" applyAlignment="1" applyProtection="1">
      <alignment horizontal="center" vertical="center"/>
    </xf>
    <xf numFmtId="0" fontId="5" fillId="14" borderId="8" xfId="0" applyFont="1" applyFill="1" applyBorder="1" applyAlignment="1" applyProtection="1">
      <alignment horizontal="right" vertical="center"/>
    </xf>
    <xf numFmtId="2" fontId="5" fillId="5" borderId="8" xfId="0" applyNumberFormat="1" applyFont="1" applyFill="1" applyBorder="1" applyAlignment="1" applyProtection="1">
      <alignment horizontal="center" vertical="center"/>
    </xf>
    <xf numFmtId="10" fontId="5" fillId="22" borderId="8" xfId="0" quotePrefix="1" applyNumberFormat="1" applyFont="1" applyFill="1" applyBorder="1" applyAlignment="1" applyProtection="1">
      <alignment horizontal="center" vertical="center"/>
    </xf>
    <xf numFmtId="10" fontId="5" fillId="22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2" fontId="9" fillId="7" borderId="2" xfId="0" applyNumberFormat="1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Alignment="1" applyProtection="1">
      <alignment vertical="center"/>
    </xf>
    <xf numFmtId="10" fontId="9" fillId="11" borderId="0" xfId="0" quotePrefix="1" applyNumberFormat="1" applyFont="1" applyFill="1" applyBorder="1" applyAlignment="1" applyProtection="1">
      <alignment horizontal="center" vertical="center"/>
    </xf>
    <xf numFmtId="2" fontId="9" fillId="12" borderId="0" xfId="0" quotePrefix="1" applyNumberFormat="1" applyFont="1" applyFill="1" applyBorder="1" applyAlignment="1" applyProtection="1">
      <alignment horizontal="center" vertical="center"/>
    </xf>
    <xf numFmtId="2" fontId="9" fillId="18" borderId="0" xfId="0" quotePrefix="1" applyNumberFormat="1" applyFont="1" applyFill="1" applyAlignment="1" applyProtection="1">
      <alignment horizontal="center" vertical="center"/>
    </xf>
    <xf numFmtId="2" fontId="9" fillId="6" borderId="0" xfId="0" applyNumberFormat="1" applyFont="1" applyFill="1" applyBorder="1" applyAlignment="1" applyProtection="1">
      <alignment horizontal="center" vertical="center"/>
    </xf>
    <xf numFmtId="10" fontId="9" fillId="9" borderId="0" xfId="0" quotePrefix="1" applyNumberFormat="1" applyFont="1" applyFill="1" applyBorder="1" applyAlignment="1" applyProtection="1">
      <alignment horizontal="center" vertical="center"/>
    </xf>
    <xf numFmtId="2" fontId="9" fillId="2" borderId="0" xfId="0" quotePrefix="1" applyNumberFormat="1" applyFont="1" applyFill="1" applyBorder="1" applyAlignment="1" applyProtection="1">
      <alignment horizontal="center" vertical="center"/>
    </xf>
    <xf numFmtId="2" fontId="9" fillId="16" borderId="0" xfId="0" quotePrefix="1" applyNumberFormat="1" applyFont="1" applyFill="1" applyAlignment="1" applyProtection="1">
      <alignment horizontal="center" vertical="center"/>
    </xf>
    <xf numFmtId="2" fontId="11" fillId="2" borderId="0" xfId="0" applyNumberFormat="1" applyFont="1" applyFill="1" applyBorder="1" applyAlignment="1" applyProtection="1">
      <alignment horizontal="center" vertical="center"/>
    </xf>
    <xf numFmtId="2" fontId="11" fillId="7" borderId="0" xfId="0" applyNumberFormat="1" applyFont="1" applyFill="1" applyBorder="1" applyAlignment="1" applyProtection="1">
      <alignment horizontal="center" vertical="center"/>
    </xf>
    <xf numFmtId="10" fontId="11" fillId="11" borderId="0" xfId="0" quotePrefix="1" applyNumberFormat="1" applyFont="1" applyFill="1" applyBorder="1" applyAlignment="1" applyProtection="1">
      <alignment horizontal="center" vertical="center"/>
    </xf>
    <xf numFmtId="0" fontId="7" fillId="9" borderId="0" xfId="0" quotePrefix="1" applyFont="1" applyFill="1" applyBorder="1" applyAlignment="1" applyProtection="1">
      <alignment horizontal="center" vertical="center"/>
    </xf>
    <xf numFmtId="0" fontId="7" fillId="2" borderId="0" xfId="0" quotePrefix="1" applyFont="1" applyFill="1" applyBorder="1" applyAlignment="1" applyProtection="1">
      <alignment horizontal="center" vertical="center"/>
    </xf>
    <xf numFmtId="0" fontId="2" fillId="17" borderId="0" xfId="0" applyFont="1" applyFill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 wrapText="1"/>
    </xf>
    <xf numFmtId="0" fontId="2" fillId="10" borderId="0" xfId="0" applyFont="1" applyFill="1" applyAlignment="1" applyProtection="1">
      <alignment horizontal="center" vertical="center" wrapText="1"/>
    </xf>
    <xf numFmtId="2" fontId="9" fillId="23" borderId="0" xfId="0" quotePrefix="1" applyNumberFormat="1" applyFont="1" applyFill="1" applyAlignment="1" applyProtection="1">
      <alignment horizontal="center" vertical="center"/>
    </xf>
    <xf numFmtId="0" fontId="2" fillId="20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2" fillId="21" borderId="0" xfId="0" applyFont="1" applyFill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8" fillId="10" borderId="0" xfId="0" applyFont="1" applyFill="1" applyAlignment="1" applyProtection="1">
      <alignment horizontal="center" vertical="center" wrapText="1"/>
    </xf>
    <xf numFmtId="0" fontId="20" fillId="4" borderId="0" xfId="0" applyFont="1" applyFill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123825</xdr:rowOff>
    </xdr:from>
    <xdr:to>
      <xdr:col>4</xdr:col>
      <xdr:colOff>9524</xdr:colOff>
      <xdr:row>15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76225" y="3581400"/>
          <a:ext cx="3390899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00"/>
            <a:t>NOTA: Asuminos el minimo valor de todos los componentes exeptuando VZ y R1 (Asuminos el máximo valor de éstos).</a:t>
          </a:r>
        </a:p>
      </xdr:txBody>
    </xdr:sp>
    <xdr:clientData/>
  </xdr:twoCellAnchor>
  <xdr:twoCellAnchor>
    <xdr:from>
      <xdr:col>1</xdr:col>
      <xdr:colOff>1714499</xdr:colOff>
      <xdr:row>12</xdr:row>
      <xdr:rowOff>57152</xdr:rowOff>
    </xdr:from>
    <xdr:to>
      <xdr:col>2</xdr:col>
      <xdr:colOff>847724</xdr:colOff>
      <xdr:row>13</xdr:row>
      <xdr:rowOff>100013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 rot="5400000">
          <a:off x="2269331" y="3017045"/>
          <a:ext cx="233361" cy="847725"/>
        </a:xfrm>
        <a:prstGeom prst="rightBrace">
          <a:avLst>
            <a:gd name="adj1" fmla="val 8333"/>
            <a:gd name="adj2" fmla="val 82584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28575</xdr:colOff>
      <xdr:row>13</xdr:row>
      <xdr:rowOff>123825</xdr:rowOff>
    </xdr:from>
    <xdr:to>
      <xdr:col>8</xdr:col>
      <xdr:colOff>9524</xdr:colOff>
      <xdr:row>15</xdr:row>
      <xdr:rowOff>152400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/>
      </xdr:nvSpPr>
      <xdr:spPr>
        <a:xfrm>
          <a:off x="276225" y="3581400"/>
          <a:ext cx="3390899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00"/>
            <a:t>NOTA: Asuminos el minimo valor de todos los componentes exeptuando VZ y R1 (Asuminos el máximo valor de éstos).</a:t>
          </a:r>
        </a:p>
      </xdr:txBody>
    </xdr:sp>
    <xdr:clientData/>
  </xdr:twoCellAnchor>
  <xdr:twoCellAnchor>
    <xdr:from>
      <xdr:col>5</xdr:col>
      <xdr:colOff>1714499</xdr:colOff>
      <xdr:row>12</xdr:row>
      <xdr:rowOff>57152</xdr:rowOff>
    </xdr:from>
    <xdr:to>
      <xdr:col>6</xdr:col>
      <xdr:colOff>847724</xdr:colOff>
      <xdr:row>13</xdr:row>
      <xdr:rowOff>100013</xdr:rowOff>
    </xdr:to>
    <xdr:sp macro="" textlink="">
      <xdr:nvSpPr>
        <xdr:cNvPr id="15" name="Cerrar llav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 rot="5400000">
          <a:off x="2269331" y="3017045"/>
          <a:ext cx="233361" cy="847725"/>
        </a:xfrm>
        <a:prstGeom prst="rightBrace">
          <a:avLst>
            <a:gd name="adj1" fmla="val 8333"/>
            <a:gd name="adj2" fmla="val 82584"/>
          </a:avLst>
        </a:prstGeom>
        <a:ln>
          <a:solidFill>
            <a:schemeClr val="accent3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15</xdr:row>
      <xdr:rowOff>152400</xdr:rowOff>
    </xdr:from>
    <xdr:to>
      <xdr:col>2</xdr:col>
      <xdr:colOff>9525</xdr:colOff>
      <xdr:row>17</xdr:row>
      <xdr:rowOff>19050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>
          <a:stCxn id="6" idx="2"/>
        </xdr:cNvCxnSpPr>
      </xdr:nvCxnSpPr>
      <xdr:spPr>
        <a:xfrm>
          <a:off x="1971675" y="399097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333375</xdr:colOff>
      <xdr:row>17</xdr:row>
      <xdr:rowOff>228601</xdr:rowOff>
    </xdr:from>
    <xdr:to>
      <xdr:col>8</xdr:col>
      <xdr:colOff>142875</xdr:colOff>
      <xdr:row>27</xdr:row>
      <xdr:rowOff>152400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866"/>
        <a:stretch/>
      </xdr:blipFill>
      <xdr:spPr>
        <a:xfrm>
          <a:off x="3990975" y="4029076"/>
          <a:ext cx="3600450" cy="1876424"/>
        </a:xfrm>
        <a:prstGeom prst="rect">
          <a:avLst/>
        </a:prstGeom>
      </xdr:spPr>
    </xdr:pic>
    <xdr:clientData/>
  </xdr:twoCellAnchor>
  <xdr:twoCellAnchor>
    <xdr:from>
      <xdr:col>2</xdr:col>
      <xdr:colOff>752475</xdr:colOff>
      <xdr:row>10</xdr:row>
      <xdr:rowOff>133349</xdr:rowOff>
    </xdr:from>
    <xdr:to>
      <xdr:col>5</xdr:col>
      <xdr:colOff>952500</xdr:colOff>
      <xdr:row>13</xdr:row>
      <xdr:rowOff>76199</xdr:rowOff>
    </xdr:to>
    <xdr:cxnSp macro="">
      <xdr:nvCxnSpPr>
        <xdr:cNvPr id="24" name="Conector angular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CxnSpPr/>
      </xdr:nvCxnSpPr>
      <xdr:spPr>
        <a:xfrm rot="10800000" flipV="1">
          <a:off x="2714625" y="2838449"/>
          <a:ext cx="2476500" cy="695325"/>
        </a:xfrm>
        <a:prstGeom prst="bentConnector3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11</xdr:row>
      <xdr:rowOff>295275</xdr:rowOff>
    </xdr:from>
    <xdr:to>
      <xdr:col>2</xdr:col>
      <xdr:colOff>762000</xdr:colOff>
      <xdr:row>13</xdr:row>
      <xdr:rowOff>76200</xdr:rowOff>
    </xdr:to>
    <xdr:cxnSp macro="">
      <xdr:nvCxnSpPr>
        <xdr:cNvPr id="26" name="Conector angular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CxnSpPr/>
      </xdr:nvCxnSpPr>
      <xdr:spPr>
        <a:xfrm rot="10800000">
          <a:off x="2381250" y="3248025"/>
          <a:ext cx="342900" cy="285750"/>
        </a:xfrm>
        <a:prstGeom prst="bentConnector3">
          <a:avLst>
            <a:gd name="adj1" fmla="val 100000"/>
          </a:avLst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13</xdr:row>
      <xdr:rowOff>123825</xdr:rowOff>
    </xdr:from>
    <xdr:to>
      <xdr:col>12</xdr:col>
      <xdr:colOff>9524</xdr:colOff>
      <xdr:row>15</xdr:row>
      <xdr:rowOff>152400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/>
      </xdr:nvSpPr>
      <xdr:spPr>
        <a:xfrm>
          <a:off x="4267200" y="3581400"/>
          <a:ext cx="3390899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00"/>
            <a:t>NOTA: Asuminos el maximo valor de todos los componentes exeptuando VZ y R1 (Asuminos el minimo valor de éstos).</a:t>
          </a:r>
        </a:p>
      </xdr:txBody>
    </xdr:sp>
    <xdr:clientData/>
  </xdr:twoCellAnchor>
  <xdr:twoCellAnchor>
    <xdr:from>
      <xdr:col>9</xdr:col>
      <xdr:colOff>1714499</xdr:colOff>
      <xdr:row>12</xdr:row>
      <xdr:rowOff>57152</xdr:rowOff>
    </xdr:from>
    <xdr:to>
      <xdr:col>10</xdr:col>
      <xdr:colOff>847724</xdr:colOff>
      <xdr:row>13</xdr:row>
      <xdr:rowOff>100013</xdr:rowOff>
    </xdr:to>
    <xdr:sp macro="" textlink="">
      <xdr:nvSpPr>
        <xdr:cNvPr id="29" name="Cerrar llave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 rot="5400000">
          <a:off x="6260306" y="3017045"/>
          <a:ext cx="233361" cy="847725"/>
        </a:xfrm>
        <a:prstGeom prst="rightBrace">
          <a:avLst>
            <a:gd name="adj1" fmla="val 8333"/>
            <a:gd name="adj2" fmla="val 82584"/>
          </a:avLst>
        </a:prstGeom>
        <a:ln>
          <a:solidFill>
            <a:schemeClr val="accent6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38100</xdr:colOff>
      <xdr:row>15</xdr:row>
      <xdr:rowOff>95249</xdr:rowOff>
    </xdr:from>
    <xdr:to>
      <xdr:col>12</xdr:col>
      <xdr:colOff>9524</xdr:colOff>
      <xdr:row>16</xdr:row>
      <xdr:rowOff>152402</xdr:rowOff>
    </xdr:to>
    <xdr:sp macro="" textlink="">
      <xdr:nvSpPr>
        <xdr:cNvPr id="32" name="Cerrar llav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 rot="5400000">
          <a:off x="7539035" y="52389"/>
          <a:ext cx="247653" cy="7172324"/>
        </a:xfrm>
        <a:prstGeom prst="rightBrace">
          <a:avLst>
            <a:gd name="adj1" fmla="val 8333"/>
            <a:gd name="adj2" fmla="val 75811"/>
          </a:avLst>
        </a:prstGeom>
        <a:ln>
          <a:solidFill>
            <a:schemeClr val="accent3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304800</xdr:colOff>
      <xdr:row>18</xdr:row>
      <xdr:rowOff>0</xdr:rowOff>
    </xdr:from>
    <xdr:to>
      <xdr:col>3</xdr:col>
      <xdr:colOff>581025</xdr:colOff>
      <xdr:row>29</xdr:row>
      <xdr:rowOff>19558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4457700"/>
          <a:ext cx="2838450" cy="2115058"/>
        </a:xfrm>
        <a:prstGeom prst="rect">
          <a:avLst/>
        </a:prstGeom>
      </xdr:spPr>
    </xdr:pic>
    <xdr:clientData/>
  </xdr:twoCellAnchor>
  <xdr:twoCellAnchor>
    <xdr:from>
      <xdr:col>9</xdr:col>
      <xdr:colOff>247650</xdr:colOff>
      <xdr:row>32</xdr:row>
      <xdr:rowOff>28575</xdr:rowOff>
    </xdr:from>
    <xdr:to>
      <xdr:col>11</xdr:col>
      <xdr:colOff>714375</xdr:colOff>
      <xdr:row>35</xdr:row>
      <xdr:rowOff>47625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077200" y="6924675"/>
          <a:ext cx="30289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50"/>
            <a:t>* </a:t>
          </a:r>
          <a:r>
            <a:rPr lang="es-C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valor mínimo del I</a:t>
          </a:r>
          <a:r>
            <a:rPr lang="es-CO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debe calcularse para la aplicación, mientras que el valor máximo del I</a:t>
          </a:r>
          <a:r>
            <a:rPr lang="es-CO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debe calcularse para las necesidades de energía de los componentes individuales.</a:t>
          </a:r>
          <a:endParaRPr lang="es-CO" sz="1050"/>
        </a:p>
      </xdr:txBody>
    </xdr:sp>
    <xdr:clientData/>
  </xdr:twoCellAnchor>
  <xdr:twoCellAnchor editAs="oneCell">
    <xdr:from>
      <xdr:col>9</xdr:col>
      <xdr:colOff>28576</xdr:colOff>
      <xdr:row>17</xdr:row>
      <xdr:rowOff>161926</xdr:rowOff>
    </xdr:from>
    <xdr:to>
      <xdr:col>11</xdr:col>
      <xdr:colOff>800101</xdr:colOff>
      <xdr:row>26</xdr:row>
      <xdr:rowOff>152401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849" t="-48" r="713" b="56886"/>
        <a:stretch/>
      </xdr:blipFill>
      <xdr:spPr>
        <a:xfrm>
          <a:off x="7858126" y="4152901"/>
          <a:ext cx="3333750" cy="1752600"/>
        </a:xfrm>
        <a:prstGeom prst="rect">
          <a:avLst/>
        </a:prstGeom>
      </xdr:spPr>
    </xdr:pic>
    <xdr:clientData/>
  </xdr:twoCellAnchor>
  <xdr:twoCellAnchor>
    <xdr:from>
      <xdr:col>9</xdr:col>
      <xdr:colOff>247650</xdr:colOff>
      <xdr:row>36</xdr:row>
      <xdr:rowOff>19050</xdr:rowOff>
    </xdr:from>
    <xdr:to>
      <xdr:col>11</xdr:col>
      <xdr:colOff>714375</xdr:colOff>
      <xdr:row>40</xdr:row>
      <xdr:rowOff>28575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/>
      </xdr:nvSpPr>
      <xdr:spPr>
        <a:xfrm>
          <a:off x="8077200" y="7896225"/>
          <a:ext cx="30289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fuente de alimentación capacitiva sin transformador se muestra en la Figura 1. El voltaje a la carga permanecerá constante siempre y cuando la salida de corriente (IOUT) sea menor o igual a la corriente en (IIN). El IIN está limitado por R1 y la reactancia de C1.</a:t>
          </a:r>
          <a:endParaRPr lang="es-CO" sz="1000"/>
        </a:p>
      </xdr:txBody>
    </xdr:sp>
    <xdr:clientData/>
  </xdr:twoCellAnchor>
  <xdr:twoCellAnchor>
    <xdr:from>
      <xdr:col>9</xdr:col>
      <xdr:colOff>200029</xdr:colOff>
      <xdr:row>30</xdr:row>
      <xdr:rowOff>38100</xdr:rowOff>
    </xdr:from>
    <xdr:to>
      <xdr:col>11</xdr:col>
      <xdr:colOff>752480</xdr:colOff>
      <xdr:row>32</xdr:row>
      <xdr:rowOff>19050</xdr:rowOff>
    </xdr:to>
    <xdr:sp macro="" textlink="">
      <xdr:nvSpPr>
        <xdr:cNvPr id="22" name="Cerrar llav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 rot="16200000">
          <a:off x="9405942" y="5176837"/>
          <a:ext cx="361950" cy="3114676"/>
        </a:xfrm>
        <a:prstGeom prst="rightBrace">
          <a:avLst>
            <a:gd name="adj1" fmla="val 8333"/>
            <a:gd name="adj2" fmla="val 75550"/>
          </a:avLst>
        </a:prstGeom>
        <a:ln>
          <a:solidFill>
            <a:schemeClr val="accent6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8</xdr:row>
      <xdr:rowOff>9525</xdr:rowOff>
    </xdr:from>
    <xdr:to>
      <xdr:col>6</xdr:col>
      <xdr:colOff>228600</xdr:colOff>
      <xdr:row>16</xdr:row>
      <xdr:rowOff>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14" t="10945" r="18814" b="12935"/>
        <a:stretch/>
      </xdr:blipFill>
      <xdr:spPr bwMode="auto">
        <a:xfrm>
          <a:off x="657225" y="2295525"/>
          <a:ext cx="3648075" cy="1514476"/>
        </a:xfrm>
        <a:prstGeom prst="rect">
          <a:avLst/>
        </a:prstGeom>
        <a:noFill/>
        <a:ln w="38100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542926</xdr:colOff>
      <xdr:row>14</xdr:row>
      <xdr:rowOff>28576</xdr:rowOff>
    </xdr:from>
    <xdr:to>
      <xdr:col>3</xdr:col>
      <xdr:colOff>76201</xdr:colOff>
      <xdr:row>16</xdr:row>
      <xdr:rowOff>47626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1190626" y="3457576"/>
          <a:ext cx="390525" cy="40005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400051</xdr:colOff>
      <xdr:row>17</xdr:row>
      <xdr:rowOff>171450</xdr:rowOff>
    </xdr:from>
    <xdr:to>
      <xdr:col>3</xdr:col>
      <xdr:colOff>180976</xdr:colOff>
      <xdr:row>20</xdr:row>
      <xdr:rowOff>66675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1495426" y="3162300"/>
          <a:ext cx="628650" cy="466725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719139</xdr:colOff>
      <xdr:row>16</xdr:row>
      <xdr:rowOff>47626</xdr:rowOff>
    </xdr:from>
    <xdr:to>
      <xdr:col>2</xdr:col>
      <xdr:colOff>738189</xdr:colOff>
      <xdr:row>17</xdr:row>
      <xdr:rowOff>171450</xdr:rowOff>
    </xdr:to>
    <xdr:cxnSp macro="">
      <xdr:nvCxnSpPr>
        <xdr:cNvPr id="22" name="Conector angular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CxnSpPr>
          <a:stCxn id="19" idx="2"/>
          <a:endCxn id="20" idx="0"/>
        </xdr:cNvCxnSpPr>
      </xdr:nvCxnSpPr>
      <xdr:spPr>
        <a:xfrm rot="5400000">
          <a:off x="1219202" y="4005263"/>
          <a:ext cx="314324" cy="19050"/>
        </a:xfrm>
        <a:prstGeom prst="bentConnector3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19</xdr:row>
      <xdr:rowOff>171450</xdr:rowOff>
    </xdr:from>
    <xdr:to>
      <xdr:col>4</xdr:col>
      <xdr:colOff>238124</xdr:colOff>
      <xdr:row>22</xdr:row>
      <xdr:rowOff>66675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3114675" y="3352800"/>
          <a:ext cx="761999" cy="466725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333376</xdr:colOff>
      <xdr:row>13</xdr:row>
      <xdr:rowOff>104776</xdr:rowOff>
    </xdr:from>
    <xdr:to>
      <xdr:col>3</xdr:col>
      <xdr:colOff>638176</xdr:colOff>
      <xdr:row>15</xdr:row>
      <xdr:rowOff>85726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1838326" y="3343276"/>
          <a:ext cx="304800" cy="361950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485776</xdr:colOff>
      <xdr:row>15</xdr:row>
      <xdr:rowOff>85726</xdr:rowOff>
    </xdr:from>
    <xdr:to>
      <xdr:col>3</xdr:col>
      <xdr:colOff>709612</xdr:colOff>
      <xdr:row>19</xdr:row>
      <xdr:rowOff>171450</xdr:rowOff>
    </xdr:to>
    <xdr:cxnSp macro="">
      <xdr:nvCxnSpPr>
        <xdr:cNvPr id="31" name="Conector angular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CxnSpPr>
          <a:stCxn id="26" idx="2"/>
          <a:endCxn id="25" idx="0"/>
        </xdr:cNvCxnSpPr>
      </xdr:nvCxnSpPr>
      <xdr:spPr>
        <a:xfrm rot="16200000" flipH="1">
          <a:off x="1678782" y="4017170"/>
          <a:ext cx="847724" cy="223836"/>
        </a:xfrm>
        <a:prstGeom prst="bentConnector3">
          <a:avLst/>
        </a:prstGeom>
        <a:ln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17</xdr:row>
      <xdr:rowOff>171450</xdr:rowOff>
    </xdr:from>
    <xdr:to>
      <xdr:col>5</xdr:col>
      <xdr:colOff>190500</xdr:colOff>
      <xdr:row>20</xdr:row>
      <xdr:rowOff>66675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/>
      </xdr:nvSpPr>
      <xdr:spPr>
        <a:xfrm>
          <a:off x="3228975" y="3352800"/>
          <a:ext cx="600075" cy="466725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276226</xdr:colOff>
      <xdr:row>14</xdr:row>
      <xdr:rowOff>19050</xdr:rowOff>
    </xdr:from>
    <xdr:to>
      <xdr:col>4</xdr:col>
      <xdr:colOff>600076</xdr:colOff>
      <xdr:row>16</xdr:row>
      <xdr:rowOff>47625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/>
      </xdr:nvSpPr>
      <xdr:spPr>
        <a:xfrm>
          <a:off x="2638426" y="3448050"/>
          <a:ext cx="323850" cy="409575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438151</xdr:colOff>
      <xdr:row>16</xdr:row>
      <xdr:rowOff>47624</xdr:rowOff>
    </xdr:from>
    <xdr:to>
      <xdr:col>4</xdr:col>
      <xdr:colOff>742950</xdr:colOff>
      <xdr:row>17</xdr:row>
      <xdr:rowOff>171449</xdr:rowOff>
    </xdr:to>
    <xdr:cxnSp macro="">
      <xdr:nvCxnSpPr>
        <xdr:cNvPr id="36" name="Conector angular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CxnSpPr>
          <a:stCxn id="34" idx="2"/>
          <a:endCxn id="33" idx="0"/>
        </xdr:cNvCxnSpPr>
      </xdr:nvCxnSpPr>
      <xdr:spPr>
        <a:xfrm rot="16200000" flipH="1">
          <a:off x="2795588" y="3862387"/>
          <a:ext cx="314325" cy="304799"/>
        </a:xfrm>
        <a:prstGeom prst="bentConnector3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457201</xdr:colOff>
      <xdr:row>5</xdr:row>
      <xdr:rowOff>0</xdr:rowOff>
    </xdr:from>
    <xdr:to>
      <xdr:col>4</xdr:col>
      <xdr:colOff>180976</xdr:colOff>
      <xdr:row>7</xdr:row>
      <xdr:rowOff>9525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/>
      </xdr:nvSpPr>
      <xdr:spPr>
        <a:xfrm>
          <a:off x="2400301" y="1085850"/>
          <a:ext cx="571500" cy="390525"/>
        </a:xfrm>
        <a:prstGeom prst="rect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781049</xdr:colOff>
      <xdr:row>10</xdr:row>
      <xdr:rowOff>66675</xdr:rowOff>
    </xdr:from>
    <xdr:to>
      <xdr:col>4</xdr:col>
      <xdr:colOff>409575</xdr:colOff>
      <xdr:row>12</xdr:row>
      <xdr:rowOff>76200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/>
      </xdr:nvSpPr>
      <xdr:spPr>
        <a:xfrm>
          <a:off x="2285999" y="2733675"/>
          <a:ext cx="485776" cy="390525"/>
        </a:xfrm>
        <a:prstGeom prst="rect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747714</xdr:colOff>
      <xdr:row>7</xdr:row>
      <xdr:rowOff>9525</xdr:rowOff>
    </xdr:from>
    <xdr:to>
      <xdr:col>4</xdr:col>
      <xdr:colOff>166687</xdr:colOff>
      <xdr:row>10</xdr:row>
      <xdr:rowOff>66675</xdr:rowOff>
    </xdr:to>
    <xdr:cxnSp macro="">
      <xdr:nvCxnSpPr>
        <xdr:cNvPr id="43" name="Conector angular 4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CxnSpPr>
          <a:stCxn id="41" idx="0"/>
          <a:endCxn id="40" idx="2"/>
        </xdr:cNvCxnSpPr>
      </xdr:nvCxnSpPr>
      <xdr:spPr>
        <a:xfrm rot="16200000" flipV="1">
          <a:off x="2076451" y="2281238"/>
          <a:ext cx="628650" cy="276223"/>
        </a:xfrm>
        <a:prstGeom prst="bentConnector3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12</xdr:row>
      <xdr:rowOff>171450</xdr:rowOff>
    </xdr:from>
    <xdr:to>
      <xdr:col>7</xdr:col>
      <xdr:colOff>238124</xdr:colOff>
      <xdr:row>15</xdr:row>
      <xdr:rowOff>66675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/>
      </xdr:nvSpPr>
      <xdr:spPr>
        <a:xfrm>
          <a:off x="2266950" y="3924300"/>
          <a:ext cx="761999" cy="46672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781051</xdr:colOff>
      <xdr:row>10</xdr:row>
      <xdr:rowOff>133351</xdr:rowOff>
    </xdr:from>
    <xdr:to>
      <xdr:col>5</xdr:col>
      <xdr:colOff>390526</xdr:colOff>
      <xdr:row>12</xdr:row>
      <xdr:rowOff>38101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/>
      </xdr:nvSpPr>
      <xdr:spPr>
        <a:xfrm>
          <a:off x="3143251" y="2800351"/>
          <a:ext cx="466725" cy="2857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514351</xdr:colOff>
      <xdr:row>7</xdr:row>
      <xdr:rowOff>161925</xdr:rowOff>
    </xdr:from>
    <xdr:to>
      <xdr:col>7</xdr:col>
      <xdr:colOff>180976</xdr:colOff>
      <xdr:row>9</xdr:row>
      <xdr:rowOff>38100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8391526" y="2257425"/>
          <a:ext cx="51435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333375</xdr:colOff>
      <xdr:row>9</xdr:row>
      <xdr:rowOff>161925</xdr:rowOff>
    </xdr:from>
    <xdr:to>
      <xdr:col>7</xdr:col>
      <xdr:colOff>247649</xdr:colOff>
      <xdr:row>11</xdr:row>
      <xdr:rowOff>38100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8210550" y="2638425"/>
          <a:ext cx="761999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714374</xdr:colOff>
      <xdr:row>7</xdr:row>
      <xdr:rowOff>161925</xdr:rowOff>
    </xdr:from>
    <xdr:to>
      <xdr:col>6</xdr:col>
      <xdr:colOff>276224</xdr:colOff>
      <xdr:row>9</xdr:row>
      <xdr:rowOff>38100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3933824" y="2257425"/>
          <a:ext cx="4191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723899</xdr:colOff>
      <xdr:row>10</xdr:row>
      <xdr:rowOff>95250</xdr:rowOff>
    </xdr:from>
    <xdr:to>
      <xdr:col>6</xdr:col>
      <xdr:colOff>171450</xdr:colOff>
      <xdr:row>11</xdr:row>
      <xdr:rowOff>76200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3943349" y="2762250"/>
          <a:ext cx="304801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276224</xdr:colOff>
      <xdr:row>8</xdr:row>
      <xdr:rowOff>100013</xdr:rowOff>
    </xdr:from>
    <xdr:to>
      <xdr:col>6</xdr:col>
      <xdr:colOff>514351</xdr:colOff>
      <xdr:row>8</xdr:row>
      <xdr:rowOff>112713</xdr:rowOff>
    </xdr:to>
    <xdr:cxnSp macro="">
      <xdr:nvCxnSpPr>
        <xdr:cNvPr id="3" name="Conector angular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>
          <a:stCxn id="24" idx="3"/>
          <a:endCxn id="21" idx="1"/>
        </xdr:cNvCxnSpPr>
      </xdr:nvCxnSpPr>
      <xdr:spPr>
        <a:xfrm>
          <a:off x="4352924" y="2386013"/>
          <a:ext cx="238127" cy="12700"/>
        </a:xfrm>
        <a:prstGeom prst="bentConnector3">
          <a:avLst>
            <a:gd name="adj1" fmla="val 34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10</xdr:row>
      <xdr:rowOff>100013</xdr:rowOff>
    </xdr:from>
    <xdr:to>
      <xdr:col>6</xdr:col>
      <xdr:colOff>333375</xdr:colOff>
      <xdr:row>10</xdr:row>
      <xdr:rowOff>180975</xdr:rowOff>
    </xdr:to>
    <xdr:cxnSp macro="">
      <xdr:nvCxnSpPr>
        <xdr:cNvPr id="5" name="Conector angular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>
          <a:stCxn id="27" idx="3"/>
          <a:endCxn id="23" idx="1"/>
        </xdr:cNvCxnSpPr>
      </xdr:nvCxnSpPr>
      <xdr:spPr>
        <a:xfrm flipV="1">
          <a:off x="4248150" y="2767013"/>
          <a:ext cx="161925" cy="80962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390526</xdr:colOff>
      <xdr:row>11</xdr:row>
      <xdr:rowOff>85726</xdr:rowOff>
    </xdr:from>
    <xdr:to>
      <xdr:col>6</xdr:col>
      <xdr:colOff>66675</xdr:colOff>
      <xdr:row>12</xdr:row>
      <xdr:rowOff>57150</xdr:rowOff>
    </xdr:to>
    <xdr:cxnSp macro="">
      <xdr:nvCxnSpPr>
        <xdr:cNvPr id="10" name="Conector: angular 9">
          <a:extLst>
            <a:ext uri="{FF2B5EF4-FFF2-40B4-BE49-F238E27FC236}">
              <a16:creationId xmlns:a16="http://schemas.microsoft.com/office/drawing/2014/main" xmlns="" id="{3012089C-BA40-4FFD-90F5-D8F537D66ACF}"/>
            </a:ext>
          </a:extLst>
        </xdr:cNvPr>
        <xdr:cNvCxnSpPr>
          <a:stCxn id="46" idx="3"/>
        </xdr:cNvCxnSpPr>
      </xdr:nvCxnSpPr>
      <xdr:spPr>
        <a:xfrm>
          <a:off x="3609976" y="2943226"/>
          <a:ext cx="533399" cy="161924"/>
        </a:xfrm>
        <a:prstGeom prst="bentConnector3">
          <a:avLst>
            <a:gd name="adj1" fmla="val 32143"/>
          </a:avLst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12</xdr:row>
      <xdr:rowOff>57150</xdr:rowOff>
    </xdr:from>
    <xdr:to>
      <xdr:col>6</xdr:col>
      <xdr:colOff>709612</xdr:colOff>
      <xdr:row>12</xdr:row>
      <xdr:rowOff>171450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xmlns="" id="{F85AF43B-8535-4494-9D46-3BAF4E4CB135}"/>
            </a:ext>
          </a:extLst>
        </xdr:cNvPr>
        <xdr:cNvCxnSpPr>
          <a:endCxn id="45" idx="0"/>
        </xdr:cNvCxnSpPr>
      </xdr:nvCxnSpPr>
      <xdr:spPr>
        <a:xfrm>
          <a:off x="4143375" y="3105150"/>
          <a:ext cx="642937" cy="114300"/>
        </a:xfrm>
        <a:prstGeom prst="bentConnector2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tabSelected="1" topLeftCell="A10" workbookViewId="0">
      <selection activeCell="G37" sqref="G37"/>
    </sheetView>
  </sheetViews>
  <sheetFormatPr baseColWidth="10" defaultRowHeight="15" x14ac:dyDescent="0.25"/>
  <cols>
    <col min="1" max="1" width="3.7109375" style="41" customWidth="1"/>
    <col min="2" max="2" width="25.7109375" style="41" customWidth="1"/>
    <col min="3" max="4" width="12.7109375" style="41" customWidth="1"/>
    <col min="5" max="5" width="5.7109375" style="41" customWidth="1"/>
    <col min="6" max="6" width="25.7109375" style="41" customWidth="1"/>
    <col min="7" max="8" width="12.7109375" style="41" customWidth="1"/>
    <col min="9" max="9" width="5.7109375" style="41" customWidth="1"/>
    <col min="10" max="10" width="25.7109375" style="41" customWidth="1"/>
    <col min="11" max="12" width="12.7109375" style="41" customWidth="1"/>
    <col min="13" max="13" width="3.7109375" style="41" customWidth="1"/>
    <col min="14" max="16384" width="11.42578125" style="41"/>
  </cols>
  <sheetData>
    <row r="1" spans="1:13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ht="50.1" customHeight="1" x14ac:dyDescent="0.25">
      <c r="A3" s="81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20.100000000000001" customHeight="1" x14ac:dyDescent="0.25">
      <c r="A4" s="3"/>
      <c r="B4" s="82" t="s">
        <v>10</v>
      </c>
      <c r="C4" s="82"/>
      <c r="D4" s="82"/>
      <c r="E4" s="4"/>
      <c r="F4" s="83" t="s">
        <v>11</v>
      </c>
      <c r="G4" s="83"/>
      <c r="H4" s="83"/>
      <c r="I4" s="4"/>
      <c r="J4" s="80" t="s">
        <v>14</v>
      </c>
      <c r="K4" s="80"/>
      <c r="L4" s="80"/>
      <c r="M4" s="3"/>
    </row>
    <row r="5" spans="1:13" ht="20.100000000000001" customHeight="1" x14ac:dyDescent="0.25">
      <c r="A5" s="3"/>
      <c r="B5" s="82"/>
      <c r="C5" s="82"/>
      <c r="D5" s="82"/>
      <c r="E5" s="5"/>
      <c r="F5" s="83"/>
      <c r="G5" s="83"/>
      <c r="H5" s="83"/>
      <c r="I5" s="5"/>
      <c r="J5" s="80"/>
      <c r="K5" s="80"/>
      <c r="L5" s="80"/>
      <c r="M5" s="3"/>
    </row>
    <row r="6" spans="1:13" ht="30" customHeight="1" thickBot="1" x14ac:dyDescent="0.3">
      <c r="A6" s="3"/>
      <c r="B6" s="6" t="s">
        <v>1</v>
      </c>
      <c r="C6" s="7" t="s">
        <v>8</v>
      </c>
      <c r="D6" s="8" t="s">
        <v>9</v>
      </c>
      <c r="E6" s="3"/>
      <c r="F6" s="6" t="s">
        <v>1</v>
      </c>
      <c r="G6" s="9" t="s">
        <v>8</v>
      </c>
      <c r="H6" s="10" t="s">
        <v>9</v>
      </c>
      <c r="I6" s="3"/>
      <c r="J6" s="6" t="s">
        <v>1</v>
      </c>
      <c r="K6" s="7" t="s">
        <v>8</v>
      </c>
      <c r="L6" s="11" t="s">
        <v>9</v>
      </c>
      <c r="M6" s="3"/>
    </row>
    <row r="7" spans="1:13" ht="15" customHeight="1" thickTop="1" x14ac:dyDescent="0.25">
      <c r="A7" s="3"/>
      <c r="B7" s="12" t="s">
        <v>5</v>
      </c>
      <c r="C7" s="42">
        <v>110</v>
      </c>
      <c r="D7" s="13" t="s">
        <v>7</v>
      </c>
      <c r="E7" s="3"/>
      <c r="F7" s="19" t="s">
        <v>5</v>
      </c>
      <c r="G7" s="20">
        <f>Vrms</f>
        <v>110</v>
      </c>
      <c r="H7" s="21" t="s">
        <v>7</v>
      </c>
      <c r="I7" s="3"/>
      <c r="J7" s="12" t="s">
        <v>5</v>
      </c>
      <c r="K7" s="43">
        <v>120</v>
      </c>
      <c r="L7" s="28" t="s">
        <v>7</v>
      </c>
      <c r="M7" s="3"/>
    </row>
    <row r="8" spans="1:13" ht="15" customHeight="1" x14ac:dyDescent="0.25">
      <c r="A8" s="3"/>
      <c r="B8" s="12" t="s">
        <v>6</v>
      </c>
      <c r="C8" s="44">
        <v>5.0999999999999996</v>
      </c>
      <c r="D8" s="14" t="s">
        <v>7</v>
      </c>
      <c r="E8" s="3"/>
      <c r="F8" s="19" t="s">
        <v>6</v>
      </c>
      <c r="G8" s="22">
        <f>Vz</f>
        <v>5.0999999999999996</v>
      </c>
      <c r="H8" s="23" t="s">
        <v>7</v>
      </c>
      <c r="I8" s="3"/>
      <c r="J8" s="12" t="s">
        <v>6</v>
      </c>
      <c r="K8" s="44">
        <v>5</v>
      </c>
      <c r="L8" s="29" t="s">
        <v>7</v>
      </c>
      <c r="M8" s="3"/>
    </row>
    <row r="9" spans="1:13" ht="15" customHeight="1" thickBot="1" x14ac:dyDescent="0.3">
      <c r="A9" s="3"/>
      <c r="B9" s="12" t="s">
        <v>2</v>
      </c>
      <c r="C9" s="42">
        <v>59.5</v>
      </c>
      <c r="D9" s="15" t="s">
        <v>7</v>
      </c>
      <c r="E9" s="3"/>
      <c r="F9" s="19" t="s">
        <v>2</v>
      </c>
      <c r="G9" s="20">
        <f>frec</f>
        <v>59.5</v>
      </c>
      <c r="H9" s="21" t="s">
        <v>7</v>
      </c>
      <c r="I9" s="3"/>
      <c r="J9" s="12" t="s">
        <v>2</v>
      </c>
      <c r="K9" s="45">
        <v>60.1</v>
      </c>
      <c r="L9" s="28" t="s">
        <v>7</v>
      </c>
      <c r="M9" s="3"/>
    </row>
    <row r="10" spans="1:13" ht="15" customHeight="1" thickTop="1" thickBot="1" x14ac:dyDescent="0.3">
      <c r="A10" s="3"/>
      <c r="B10" s="12" t="s">
        <v>3</v>
      </c>
      <c r="C10" s="46">
        <v>6.8</v>
      </c>
      <c r="D10" s="47">
        <v>0.2</v>
      </c>
      <c r="E10" s="3"/>
      <c r="F10" s="19" t="s">
        <v>3</v>
      </c>
      <c r="G10" s="24">
        <f>Cap</f>
        <v>6.8</v>
      </c>
      <c r="H10" s="25">
        <f>CapT</f>
        <v>0.2</v>
      </c>
      <c r="I10" s="3"/>
      <c r="J10" s="19" t="s">
        <v>3</v>
      </c>
      <c r="K10" s="22">
        <f>Cap</f>
        <v>6.8</v>
      </c>
      <c r="L10" s="30">
        <f>CapT</f>
        <v>0.2</v>
      </c>
      <c r="M10" s="3"/>
    </row>
    <row r="11" spans="1:13" ht="15" customHeight="1" thickTop="1" thickBot="1" x14ac:dyDescent="0.3">
      <c r="A11" s="3"/>
      <c r="B11" s="12" t="s">
        <v>16</v>
      </c>
      <c r="C11" s="45">
        <v>150</v>
      </c>
      <c r="D11" s="13" t="s">
        <v>7</v>
      </c>
      <c r="E11" s="3"/>
      <c r="F11" s="12" t="s">
        <v>4</v>
      </c>
      <c r="G11" s="48">
        <v>10</v>
      </c>
      <c r="H11" s="49">
        <v>0.05</v>
      </c>
      <c r="I11" s="3"/>
      <c r="J11" s="19" t="s">
        <v>4</v>
      </c>
      <c r="K11" s="20">
        <f>Rmax</f>
        <v>10</v>
      </c>
      <c r="L11" s="28">
        <f>RTmax</f>
        <v>0.05</v>
      </c>
      <c r="M11" s="3"/>
    </row>
    <row r="12" spans="1:13" ht="24.95" customHeight="1" thickTop="1" x14ac:dyDescent="0.25">
      <c r="A12" s="3"/>
      <c r="B12" s="16" t="s">
        <v>4</v>
      </c>
      <c r="C12" s="17">
        <f>(1/(2*(Imin/1000)))*(SQRT(2)*Vrms-Vz)-(1/(2*PI()*frec*((Cap/1000000)*(1-CapT))))</f>
        <v>9.8403785427271941</v>
      </c>
      <c r="D12" s="18" t="s">
        <v>7</v>
      </c>
      <c r="E12" s="3"/>
      <c r="F12" s="16" t="s">
        <v>17</v>
      </c>
      <c r="G12" s="17">
        <f>((SQRT(2)*VrmsMin-VzMax)/(2*((1/(2*PI()*frecMin*(CapMin/1000000)*(1-CapTmin)))+(Rmax*(1+RTmax)))))*1000</f>
        <v>149.80298225124079</v>
      </c>
      <c r="H12" s="26" t="s">
        <v>7</v>
      </c>
      <c r="I12" s="3"/>
      <c r="J12" s="16" t="s">
        <v>18</v>
      </c>
      <c r="K12" s="17">
        <f>((SQRT(2)*VrmsMax-VzMin)/(2*((1/(2*PI()*frecMax*(CapMax/1000000)*(1+CapTmax)))+(Rmin*(1-RTmin)))))*1000</f>
        <v>246.54280689455368</v>
      </c>
      <c r="L12" s="31" t="s">
        <v>7</v>
      </c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8.75" x14ac:dyDescent="0.25">
      <c r="A18" s="3"/>
      <c r="B18" s="88" t="s">
        <v>12</v>
      </c>
      <c r="C18" s="88"/>
      <c r="D18" s="88"/>
      <c r="E18" s="3"/>
      <c r="F18" s="88" t="s">
        <v>13</v>
      </c>
      <c r="G18" s="88"/>
      <c r="H18" s="88"/>
      <c r="I18" s="27"/>
      <c r="J18" s="27"/>
      <c r="K18" s="27"/>
      <c r="L18" s="27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86" t="s">
        <v>30</v>
      </c>
      <c r="L30" s="86"/>
      <c r="M30" s="3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5" customHeight="1" x14ac:dyDescent="0.25">
      <c r="A32" s="3"/>
      <c r="B32" s="87" t="s">
        <v>19</v>
      </c>
      <c r="C32" s="87"/>
      <c r="D32" s="87"/>
      <c r="E32" s="3"/>
      <c r="F32" s="85" t="s">
        <v>15</v>
      </c>
      <c r="G32" s="85"/>
      <c r="H32" s="85"/>
      <c r="I32" s="85"/>
      <c r="J32" s="3"/>
      <c r="K32" s="3"/>
      <c r="L32" s="3"/>
      <c r="M32" s="3"/>
    </row>
    <row r="33" spans="1:13" ht="15" customHeight="1" x14ac:dyDescent="0.25">
      <c r="A33" s="3"/>
      <c r="B33" s="87"/>
      <c r="C33" s="87"/>
      <c r="D33" s="87"/>
      <c r="E33" s="3"/>
      <c r="F33" s="85"/>
      <c r="G33" s="85"/>
      <c r="H33" s="85"/>
      <c r="I33" s="85"/>
      <c r="J33" s="3"/>
      <c r="K33" s="3"/>
      <c r="L33" s="3"/>
      <c r="M33" s="3"/>
    </row>
    <row r="34" spans="1:13" ht="26.25" x14ac:dyDescent="0.25">
      <c r="A34" s="3"/>
      <c r="B34" s="6" t="s">
        <v>1</v>
      </c>
      <c r="C34" s="32" t="s">
        <v>8</v>
      </c>
      <c r="D34" s="33" t="s">
        <v>9</v>
      </c>
      <c r="E34" s="3"/>
      <c r="F34" s="34" t="s">
        <v>1</v>
      </c>
      <c r="G34" s="35" t="s">
        <v>8</v>
      </c>
      <c r="H34" s="84" t="s">
        <v>29</v>
      </c>
      <c r="I34" s="84"/>
      <c r="J34" s="3"/>
      <c r="K34" s="3"/>
      <c r="L34" s="3"/>
      <c r="M34" s="3"/>
    </row>
    <row r="35" spans="1:13" ht="18" thickBot="1" x14ac:dyDescent="0.3">
      <c r="A35" s="3"/>
      <c r="B35" s="36" t="s">
        <v>6</v>
      </c>
      <c r="C35" s="37">
        <f>Vz</f>
        <v>5.0999999999999996</v>
      </c>
      <c r="D35" s="38" t="s">
        <v>7</v>
      </c>
      <c r="E35" s="3"/>
      <c r="F35" s="39" t="s">
        <v>24</v>
      </c>
      <c r="G35" s="40">
        <f>((VrmsMax*2*PI()*frecMax*(Cap/1000000))^2)*(Rmax*(1+RTmax))</f>
        <v>0.99696129330758099</v>
      </c>
      <c r="H35" s="50">
        <f>G35*2</f>
        <v>1.993922586615162</v>
      </c>
      <c r="I35" s="51" t="s">
        <v>27</v>
      </c>
      <c r="J35" s="3"/>
      <c r="K35" s="3"/>
      <c r="L35" s="3"/>
      <c r="M35" s="3"/>
    </row>
    <row r="36" spans="1:13" ht="18" thickTop="1" x14ac:dyDescent="0.25">
      <c r="A36" s="3"/>
      <c r="B36" s="12" t="s">
        <v>20</v>
      </c>
      <c r="C36" s="57">
        <v>0.7</v>
      </c>
      <c r="D36" s="33" t="s">
        <v>7</v>
      </c>
      <c r="E36" s="3"/>
      <c r="F36" s="39" t="s">
        <v>22</v>
      </c>
      <c r="G36" s="40">
        <f>VrmsMax</f>
        <v>120</v>
      </c>
      <c r="H36" s="50">
        <f t="shared" ref="H36:H39" si="0">G36*2</f>
        <v>240</v>
      </c>
      <c r="I36" s="51" t="s">
        <v>28</v>
      </c>
      <c r="J36" s="3"/>
      <c r="K36" s="3"/>
      <c r="L36" s="3"/>
      <c r="M36" s="3"/>
    </row>
    <row r="37" spans="1:13" ht="18" thickBot="1" x14ac:dyDescent="0.3">
      <c r="A37" s="3"/>
      <c r="B37" s="12" t="s">
        <v>34</v>
      </c>
      <c r="C37" s="66">
        <v>8200</v>
      </c>
      <c r="D37" s="38" t="s">
        <v>7</v>
      </c>
      <c r="E37" s="3"/>
      <c r="F37" s="39" t="s">
        <v>26</v>
      </c>
      <c r="G37" s="40">
        <f>(VrmsMax*2*PI()*frecMax*(Cap/1000000))*Vz</f>
        <v>1.5715010488589496</v>
      </c>
      <c r="H37" s="50">
        <f t="shared" si="0"/>
        <v>3.1430020977178992</v>
      </c>
      <c r="I37" s="51" t="s">
        <v>27</v>
      </c>
      <c r="J37" s="3"/>
      <c r="K37" s="3"/>
      <c r="L37" s="3"/>
      <c r="M37" s="3"/>
    </row>
    <row r="38" spans="1:13" ht="18" thickTop="1" x14ac:dyDescent="0.25">
      <c r="A38" s="3"/>
      <c r="B38" s="36" t="s">
        <v>35</v>
      </c>
      <c r="C38" s="37">
        <f>C39/(G12/1000)</f>
        <v>29.371911919754556</v>
      </c>
      <c r="D38" s="38" t="s">
        <v>7</v>
      </c>
      <c r="E38" s="3"/>
      <c r="F38" s="39" t="s">
        <v>25</v>
      </c>
      <c r="G38" s="40">
        <f>(Imax/1000)*Vd</f>
        <v>0.17257996482618757</v>
      </c>
      <c r="H38" s="50">
        <f t="shared" si="0"/>
        <v>0.34515992965237513</v>
      </c>
      <c r="I38" s="51" t="s">
        <v>27</v>
      </c>
      <c r="J38" s="3"/>
      <c r="K38" s="3"/>
      <c r="L38" s="3"/>
      <c r="M38" s="3"/>
    </row>
    <row r="39" spans="1:13" ht="21" x14ac:dyDescent="0.25">
      <c r="A39" s="3"/>
      <c r="B39" s="60" t="s">
        <v>21</v>
      </c>
      <c r="C39" s="61">
        <f>C35-Vd</f>
        <v>4.3999999999999995</v>
      </c>
      <c r="D39" s="62" t="s">
        <v>7</v>
      </c>
      <c r="E39" s="3"/>
      <c r="F39" s="39" t="s">
        <v>23</v>
      </c>
      <c r="G39" s="40">
        <f>Vz</f>
        <v>5.0999999999999996</v>
      </c>
      <c r="H39" s="50">
        <f t="shared" si="0"/>
        <v>10.199999999999999</v>
      </c>
      <c r="I39" s="51" t="s">
        <v>28</v>
      </c>
      <c r="J39" s="3"/>
      <c r="K39" s="3"/>
      <c r="L39" s="3"/>
      <c r="M39" s="3"/>
    </row>
    <row r="40" spans="1:13" ht="21" x14ac:dyDescent="0.25">
      <c r="A40" s="3"/>
      <c r="B40" s="59" t="s">
        <v>36</v>
      </c>
      <c r="C40" s="58">
        <f>Vout*EXP(-0.1/(RL*(Cap_2/1000000)))*1000</f>
        <v>2904.9256762083878</v>
      </c>
      <c r="D40" s="63" t="s">
        <v>7</v>
      </c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6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</sheetData>
  <sheetProtection sheet="1" objects="1" scenarios="1"/>
  <mergeCells count="10">
    <mergeCell ref="J4:L5"/>
    <mergeCell ref="A3:M3"/>
    <mergeCell ref="B4:D5"/>
    <mergeCell ref="F4:H5"/>
    <mergeCell ref="H34:I34"/>
    <mergeCell ref="F32:I33"/>
    <mergeCell ref="K30:L30"/>
    <mergeCell ref="B32:D33"/>
    <mergeCell ref="F18:H18"/>
    <mergeCell ref="B18:D18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view="pageLayout" topLeftCell="A4" zoomScaleNormal="100" workbookViewId="0">
      <selection activeCell="G7" sqref="G7"/>
    </sheetView>
  </sheetViews>
  <sheetFormatPr baseColWidth="10" defaultColWidth="11.42578125" defaultRowHeight="15" x14ac:dyDescent="0.25"/>
  <cols>
    <col min="1" max="1" width="3.140625" style="3" customWidth="1"/>
    <col min="2" max="2" width="5.85546875" style="3" customWidth="1"/>
    <col min="3" max="8" width="12" style="3" customWidth="1"/>
    <col min="9" max="9" width="5.85546875" style="3" customWidth="1"/>
    <col min="10" max="10" width="3.140625" style="3" customWidth="1"/>
    <col min="11" max="16384" width="11.42578125" style="3"/>
  </cols>
  <sheetData>
    <row r="1" spans="1:10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</row>
    <row r="3" spans="1:10" ht="50.1" customHeight="1" x14ac:dyDescent="0.25">
      <c r="A3" s="93" t="s">
        <v>31</v>
      </c>
      <c r="B3" s="93"/>
      <c r="C3" s="93"/>
      <c r="D3" s="93"/>
      <c r="E3" s="93"/>
      <c r="F3" s="93"/>
      <c r="G3" s="93"/>
      <c r="H3" s="93"/>
      <c r="I3" s="93"/>
      <c r="J3" s="93"/>
    </row>
    <row r="4" spans="1:10" ht="50.1" customHeight="1" x14ac:dyDescent="0.25">
      <c r="A4" s="2"/>
      <c r="B4" s="64"/>
      <c r="C4" s="2"/>
      <c r="D4" s="2"/>
      <c r="E4" s="2"/>
      <c r="F4" s="2"/>
      <c r="G4" s="2"/>
      <c r="H4" s="2"/>
      <c r="I4" s="2"/>
      <c r="J4" s="2"/>
    </row>
    <row r="5" spans="1:10" ht="15" customHeight="1" x14ac:dyDescent="0.25">
      <c r="A5" s="53"/>
      <c r="B5" s="53"/>
      <c r="C5" s="53"/>
      <c r="D5" s="55"/>
      <c r="E5" s="55"/>
      <c r="F5" s="53"/>
      <c r="G5" s="53"/>
      <c r="H5" s="53"/>
      <c r="I5" s="53"/>
      <c r="J5" s="53"/>
    </row>
    <row r="6" spans="1:10" ht="15" customHeight="1" x14ac:dyDescent="0.25">
      <c r="A6" s="53"/>
      <c r="B6" s="53"/>
      <c r="C6" s="53"/>
      <c r="D6" s="55">
        <f>[0]!Vz</f>
        <v>5.0999999999999996</v>
      </c>
      <c r="E6" s="55" t="s">
        <v>28</v>
      </c>
      <c r="F6" s="53"/>
      <c r="G6" s="53"/>
      <c r="H6" s="53"/>
      <c r="I6" s="53"/>
      <c r="J6" s="53"/>
    </row>
    <row r="7" spans="1:10" ht="15" customHeight="1" x14ac:dyDescent="0.25">
      <c r="A7" s="53"/>
      <c r="B7" s="53"/>
      <c r="C7" s="53"/>
      <c r="D7" s="56">
        <f>'Calculos Fuente Capacitiva'!H37</f>
        <v>3.1430020977178992</v>
      </c>
      <c r="E7" s="55" t="s">
        <v>27</v>
      </c>
      <c r="F7" s="53"/>
      <c r="G7" s="53"/>
      <c r="H7" s="53"/>
      <c r="I7" s="53"/>
      <c r="J7" s="53"/>
    </row>
    <row r="8" spans="1:10" ht="15" customHeight="1" x14ac:dyDescent="0.25">
      <c r="A8" s="53"/>
      <c r="B8" s="53"/>
      <c r="C8" s="53"/>
      <c r="F8" s="53"/>
      <c r="G8" s="53"/>
      <c r="H8" s="53"/>
      <c r="I8" s="53"/>
      <c r="J8" s="53"/>
    </row>
    <row r="9" spans="1:10" ht="15" customHeight="1" x14ac:dyDescent="0.25">
      <c r="A9" s="53"/>
      <c r="B9" s="53"/>
      <c r="C9" s="53"/>
      <c r="D9" s="53"/>
      <c r="E9" s="53"/>
      <c r="F9" s="53"/>
      <c r="G9" s="55">
        <f>[0]!Vout</f>
        <v>4.3999999999999995</v>
      </c>
      <c r="H9" s="55" t="s">
        <v>28</v>
      </c>
      <c r="J9" s="53"/>
    </row>
    <row r="10" spans="1:10" ht="15" customHeight="1" x14ac:dyDescent="0.25">
      <c r="A10" s="53"/>
      <c r="B10" s="53"/>
      <c r="C10" s="53"/>
      <c r="D10" s="53"/>
      <c r="E10" s="53"/>
      <c r="F10" s="53"/>
      <c r="G10" s="53"/>
      <c r="H10" s="55"/>
      <c r="I10" s="55"/>
      <c r="J10" s="53"/>
    </row>
    <row r="11" spans="1:10" x14ac:dyDescent="0.25">
      <c r="A11" s="53"/>
      <c r="B11" s="53"/>
      <c r="C11" s="53"/>
      <c r="D11" s="53"/>
      <c r="E11" s="53"/>
      <c r="F11" s="53"/>
      <c r="G11" s="56">
        <f>'Calculos Fuente Capacitiva'!G12</f>
        <v>149.80298225124079</v>
      </c>
      <c r="H11" s="55" t="s">
        <v>43</v>
      </c>
      <c r="J11" s="53"/>
    </row>
    <row r="12" spans="1:10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</row>
    <row r="13" spans="1:10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</row>
    <row r="14" spans="1:10" x14ac:dyDescent="0.25">
      <c r="A14" s="53"/>
      <c r="B14" s="53"/>
      <c r="C14" s="53"/>
      <c r="D14" s="53"/>
      <c r="E14" s="53"/>
      <c r="F14" s="53"/>
      <c r="G14" s="55">
        <f>[0]!Cap_2</f>
        <v>8200</v>
      </c>
      <c r="H14" s="55" t="s">
        <v>33</v>
      </c>
      <c r="I14" s="53"/>
      <c r="J14" s="53"/>
    </row>
    <row r="15" spans="1:10" x14ac:dyDescent="0.25">
      <c r="A15" s="53"/>
      <c r="B15" s="53"/>
      <c r="C15" s="53"/>
      <c r="D15" s="53"/>
      <c r="E15" s="53"/>
      <c r="F15" s="53"/>
      <c r="G15" s="56">
        <f>'Calculos Fuente Capacitiva'!H39</f>
        <v>10.199999999999999</v>
      </c>
      <c r="H15" s="55" t="s">
        <v>28</v>
      </c>
      <c r="I15" s="53"/>
      <c r="J15" s="53"/>
    </row>
    <row r="16" spans="1:10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</row>
    <row r="17" spans="1:10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</row>
    <row r="18" spans="1:10" x14ac:dyDescent="0.25">
      <c r="A18" s="53"/>
      <c r="B18" s="53"/>
      <c r="G18" s="53"/>
      <c r="H18" s="53"/>
      <c r="I18" s="53"/>
      <c r="J18" s="53"/>
    </row>
    <row r="19" spans="1:10" x14ac:dyDescent="0.25">
      <c r="A19" s="53"/>
      <c r="B19" s="53"/>
      <c r="C19" s="55">
        <f>[0]!Rmax</f>
        <v>10</v>
      </c>
      <c r="D19" s="55" t="s">
        <v>32</v>
      </c>
      <c r="E19" s="55">
        <f>[0]!Vd</f>
        <v>0.7</v>
      </c>
      <c r="F19" s="54" t="s">
        <v>28</v>
      </c>
      <c r="G19" s="53"/>
      <c r="H19" s="53"/>
      <c r="I19" s="53"/>
      <c r="J19" s="53"/>
    </row>
    <row r="20" spans="1:10" x14ac:dyDescent="0.25">
      <c r="A20" s="53"/>
      <c r="B20" s="53"/>
      <c r="C20" s="56">
        <f>'Calculos Fuente Capacitiva'!H35</f>
        <v>1.993922586615162</v>
      </c>
      <c r="D20" s="55" t="s">
        <v>27</v>
      </c>
      <c r="E20" s="56">
        <f>'Calculos Fuente Capacitiva'!H38</f>
        <v>0.34515992965237513</v>
      </c>
      <c r="F20" s="55" t="s">
        <v>27</v>
      </c>
      <c r="G20" s="53"/>
      <c r="H20" s="53"/>
      <c r="I20" s="53"/>
      <c r="J20" s="53"/>
    </row>
    <row r="21" spans="1:10" x14ac:dyDescent="0.25">
      <c r="A21" s="53"/>
      <c r="B21" s="53"/>
      <c r="C21" s="53"/>
      <c r="D21" s="55">
        <f>[0]!Cap</f>
        <v>6.8</v>
      </c>
      <c r="E21" s="55" t="s">
        <v>33</v>
      </c>
      <c r="F21" s="53"/>
      <c r="G21" s="53"/>
      <c r="H21" s="53"/>
      <c r="I21" s="53"/>
      <c r="J21" s="53"/>
    </row>
    <row r="22" spans="1:10" x14ac:dyDescent="0.25">
      <c r="A22" s="53"/>
      <c r="B22" s="53"/>
      <c r="C22" s="53"/>
      <c r="D22" s="56">
        <f>'Calculos Fuente Capacitiva'!H36</f>
        <v>240</v>
      </c>
      <c r="E22" s="55" t="s">
        <v>28</v>
      </c>
      <c r="F22" s="53"/>
      <c r="G22" s="53"/>
      <c r="H22" s="53"/>
      <c r="I22" s="53"/>
      <c r="J22" s="53"/>
    </row>
    <row r="23" spans="1:10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</row>
    <row r="24" spans="1:10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</row>
    <row r="25" spans="1:10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</row>
    <row r="26" spans="1:10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</row>
    <row r="27" spans="1:10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</row>
    <row r="28" spans="1:10" ht="20.100000000000001" customHeight="1" x14ac:dyDescent="0.25">
      <c r="A28" s="53"/>
      <c r="B28" s="53"/>
      <c r="C28" s="91" t="s">
        <v>37</v>
      </c>
      <c r="D28" s="91"/>
      <c r="E28" s="91"/>
      <c r="F28" s="91"/>
      <c r="G28" s="91"/>
      <c r="H28" s="91"/>
      <c r="I28" s="53"/>
    </row>
    <row r="29" spans="1:10" ht="20.100000000000001" customHeight="1" x14ac:dyDescent="0.25">
      <c r="A29" s="53"/>
      <c r="B29" s="53"/>
      <c r="C29" s="91"/>
      <c r="D29" s="91"/>
      <c r="E29" s="91"/>
      <c r="F29" s="91"/>
      <c r="G29" s="91"/>
      <c r="H29" s="91"/>
      <c r="I29" s="53"/>
    </row>
    <row r="30" spans="1:10" ht="23.25" x14ac:dyDescent="0.25">
      <c r="A30" s="53"/>
      <c r="B30" s="53"/>
      <c r="C30" s="92" t="s">
        <v>38</v>
      </c>
      <c r="D30" s="92"/>
      <c r="E30" s="32" t="s">
        <v>8</v>
      </c>
      <c r="F30" s="78" t="s">
        <v>9</v>
      </c>
      <c r="G30" s="79" t="s">
        <v>40</v>
      </c>
      <c r="H30" s="11" t="s">
        <v>41</v>
      </c>
      <c r="I30" s="65"/>
    </row>
    <row r="31" spans="1:10" ht="17.25" x14ac:dyDescent="0.25">
      <c r="A31" s="53"/>
      <c r="B31" s="53"/>
      <c r="C31" s="89" t="s">
        <v>4</v>
      </c>
      <c r="D31" s="89"/>
      <c r="E31" s="37">
        <f>[0]!Rmax</f>
        <v>10</v>
      </c>
      <c r="F31" s="68">
        <f>[0]!RTmax</f>
        <v>0.05</v>
      </c>
      <c r="G31" s="69">
        <f>'Calculos Fuente Capacitiva'!H35</f>
        <v>1.993922586615162</v>
      </c>
      <c r="H31" s="70" t="s">
        <v>7</v>
      </c>
      <c r="I31" s="65"/>
    </row>
    <row r="32" spans="1:10" ht="15" customHeight="1" x14ac:dyDescent="0.25">
      <c r="A32" s="53"/>
      <c r="B32" s="53"/>
      <c r="C32" s="89" t="s">
        <v>3</v>
      </c>
      <c r="D32" s="89"/>
      <c r="E32" s="71">
        <f>[0]!Cap</f>
        <v>6.8</v>
      </c>
      <c r="F32" s="72" t="s">
        <v>7</v>
      </c>
      <c r="G32" s="73" t="s">
        <v>7</v>
      </c>
      <c r="H32" s="74">
        <f>'Calculos Fuente Capacitiva'!H36</f>
        <v>240</v>
      </c>
      <c r="I32" s="65"/>
    </row>
    <row r="33" spans="1:10" ht="15" customHeight="1" x14ac:dyDescent="0.25">
      <c r="A33" s="53"/>
      <c r="B33" s="53"/>
      <c r="C33" s="89" t="s">
        <v>42</v>
      </c>
      <c r="D33" s="89"/>
      <c r="E33" s="37">
        <f>[0]!Vz</f>
        <v>5.0999999999999996</v>
      </c>
      <c r="F33" s="68" t="s">
        <v>7</v>
      </c>
      <c r="G33" s="69">
        <f>'Calculos Fuente Capacitiva'!H37</f>
        <v>3.1430020977178992</v>
      </c>
      <c r="H33" s="70" t="s">
        <v>7</v>
      </c>
      <c r="I33" s="65"/>
    </row>
    <row r="34" spans="1:10" ht="17.25" x14ac:dyDescent="0.25">
      <c r="A34" s="53"/>
      <c r="B34" s="53"/>
      <c r="C34" s="89" t="s">
        <v>39</v>
      </c>
      <c r="D34" s="89"/>
      <c r="E34" s="71">
        <f>[0]!Vd</f>
        <v>0.7</v>
      </c>
      <c r="F34" s="72" t="s">
        <v>7</v>
      </c>
      <c r="G34" s="75">
        <f>'Calculos Fuente Capacitiva'!H38</f>
        <v>0.34515992965237513</v>
      </c>
      <c r="H34" s="74" t="s">
        <v>7</v>
      </c>
      <c r="I34" s="65"/>
    </row>
    <row r="35" spans="1:10" ht="17.25" x14ac:dyDescent="0.25">
      <c r="A35" s="53"/>
      <c r="B35" s="53"/>
      <c r="C35" s="90" t="s">
        <v>34</v>
      </c>
      <c r="D35" s="90"/>
      <c r="E35" s="76">
        <f>[0]!Cap_2</f>
        <v>8200</v>
      </c>
      <c r="F35" s="77" t="s">
        <v>7</v>
      </c>
      <c r="G35" s="69" t="s">
        <v>7</v>
      </c>
      <c r="H35" s="70">
        <f>'Calculos Fuente Capacitiva'!H39</f>
        <v>10.199999999999999</v>
      </c>
      <c r="I35" s="65"/>
    </row>
    <row r="36" spans="1:10" ht="6" customHeight="1" x14ac:dyDescent="0.25">
      <c r="A36" s="53"/>
      <c r="B36" s="53"/>
      <c r="C36" s="67"/>
      <c r="D36" s="67"/>
      <c r="E36" s="67"/>
      <c r="F36" s="67"/>
      <c r="G36" s="67"/>
      <c r="H36" s="67"/>
      <c r="I36" s="65"/>
    </row>
    <row r="37" spans="1:10" ht="6" customHeight="1" x14ac:dyDescent="0.25">
      <c r="A37" s="53"/>
      <c r="B37" s="53"/>
      <c r="C37" s="67"/>
      <c r="D37" s="67"/>
      <c r="E37" s="67"/>
      <c r="F37" s="67"/>
      <c r="G37" s="67"/>
      <c r="H37" s="67"/>
      <c r="I37" s="65"/>
    </row>
    <row r="38" spans="1:10" ht="6" customHeight="1" x14ac:dyDescent="0.25">
      <c r="A38" s="53"/>
      <c r="B38" s="53"/>
      <c r="C38" s="67"/>
      <c r="D38" s="67"/>
      <c r="E38" s="67"/>
      <c r="F38" s="67"/>
      <c r="G38" s="67"/>
      <c r="H38" s="67"/>
      <c r="I38" s="65"/>
    </row>
    <row r="39" spans="1:10" ht="6" customHeight="1" x14ac:dyDescent="0.25">
      <c r="A39" s="53"/>
      <c r="B39" s="53"/>
      <c r="C39" s="67"/>
      <c r="D39" s="67"/>
      <c r="E39" s="67"/>
      <c r="F39" s="67"/>
      <c r="G39" s="67"/>
      <c r="H39" s="67"/>
      <c r="I39" s="65"/>
    </row>
    <row r="40" spans="1:10" x14ac:dyDescent="0.25">
      <c r="A40" s="53"/>
      <c r="B40" s="53"/>
      <c r="C40" s="53"/>
      <c r="D40" s="53"/>
      <c r="E40" s="53"/>
      <c r="F40" s="53"/>
      <c r="G40" s="53"/>
      <c r="H40" s="53"/>
      <c r="I40" s="65"/>
      <c r="J40" s="53"/>
    </row>
    <row r="41" spans="1:10" x14ac:dyDescent="0.25">
      <c r="A41" s="53"/>
      <c r="B41" s="53"/>
      <c r="C41" s="53"/>
      <c r="D41" s="53"/>
      <c r="E41" s="53"/>
      <c r="F41" s="53"/>
      <c r="G41" s="53"/>
      <c r="H41" s="53"/>
      <c r="I41" s="65"/>
      <c r="J41" s="53"/>
    </row>
    <row r="42" spans="1:10" x14ac:dyDescent="0.25">
      <c r="A42" s="53"/>
      <c r="B42" s="53"/>
      <c r="C42" s="53"/>
      <c r="D42" s="53"/>
      <c r="E42" s="53"/>
      <c r="F42" s="53"/>
      <c r="G42" s="53"/>
      <c r="H42" s="53"/>
      <c r="I42" s="65"/>
      <c r="J42" s="53"/>
    </row>
    <row r="43" spans="1:10" ht="6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mergeCells count="8">
    <mergeCell ref="C34:D34"/>
    <mergeCell ref="C35:D35"/>
    <mergeCell ref="C28:H29"/>
    <mergeCell ref="C30:D30"/>
    <mergeCell ref="A3:J3"/>
    <mergeCell ref="C31:D31"/>
    <mergeCell ref="C32:D32"/>
    <mergeCell ref="C33:D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38</vt:i4>
      </vt:variant>
    </vt:vector>
  </HeadingPairs>
  <TitlesOfParts>
    <vt:vector size="40" baseType="lpstr">
      <vt:lpstr>Calculos Fuente Capacitiva</vt:lpstr>
      <vt:lpstr>Resumen</vt:lpstr>
      <vt:lpstr>Resumen!Cap</vt:lpstr>
      <vt:lpstr>Cap</vt:lpstr>
      <vt:lpstr>Cap_2</vt:lpstr>
      <vt:lpstr>CapMax</vt:lpstr>
      <vt:lpstr>CapMin</vt:lpstr>
      <vt:lpstr>Resumen!CapT</vt:lpstr>
      <vt:lpstr>CapT</vt:lpstr>
      <vt:lpstr>CapTmax</vt:lpstr>
      <vt:lpstr>CapTmin</vt:lpstr>
      <vt:lpstr>Resumen!frec</vt:lpstr>
      <vt:lpstr>frec</vt:lpstr>
      <vt:lpstr>frecMax</vt:lpstr>
      <vt:lpstr>Resumen!frecMin</vt:lpstr>
      <vt:lpstr>frecMin</vt:lpstr>
      <vt:lpstr>Imax</vt:lpstr>
      <vt:lpstr>Resumen!Imin</vt:lpstr>
      <vt:lpstr>Imin</vt:lpstr>
      <vt:lpstr>Resumen!NULO</vt:lpstr>
      <vt:lpstr>NULO</vt:lpstr>
      <vt:lpstr>Res</vt:lpstr>
      <vt:lpstr>RL</vt:lpstr>
      <vt:lpstr>Resumen!Rmax</vt:lpstr>
      <vt:lpstr>Rmax</vt:lpstr>
      <vt:lpstr>Rmin</vt:lpstr>
      <vt:lpstr>RTmax</vt:lpstr>
      <vt:lpstr>RTmin</vt:lpstr>
      <vt:lpstr>Vd</vt:lpstr>
      <vt:lpstr>Vout</vt:lpstr>
      <vt:lpstr>Resumen!Vrms</vt:lpstr>
      <vt:lpstr>Vrms</vt:lpstr>
      <vt:lpstr>VrmsMax</vt:lpstr>
      <vt:lpstr>Resumen!VrmsMin</vt:lpstr>
      <vt:lpstr>VrmsMin</vt:lpstr>
      <vt:lpstr>Resumen!Vz</vt:lpstr>
      <vt:lpstr>Vz</vt:lpstr>
      <vt:lpstr>Resumen!VzMax</vt:lpstr>
      <vt:lpstr>VzMax</vt:lpstr>
      <vt:lpstr>VzMin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Aroca Cervantes</dc:creator>
  <cp:lastModifiedBy>Miguel Angel Aroca Cervantes</cp:lastModifiedBy>
  <cp:lastPrinted>2017-06-20T22:35:01Z</cp:lastPrinted>
  <dcterms:created xsi:type="dcterms:W3CDTF">2017-06-16T16:42:54Z</dcterms:created>
  <dcterms:modified xsi:type="dcterms:W3CDTF">2017-07-13T23:32:43Z</dcterms:modified>
</cp:coreProperties>
</file>