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FE0FCEB7-BBC2-4284-BD78-0998E6F8D3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1" i="1"/>
  <c r="B24" i="1"/>
  <c r="B25" i="1"/>
  <c r="B26" i="1"/>
  <c r="B27" i="1"/>
  <c r="B28" i="1"/>
  <c r="B23" i="1"/>
  <c r="F18" i="1"/>
  <c r="F17" i="1"/>
  <c r="F16" i="1"/>
  <c r="F15" i="1"/>
  <c r="F14" i="1"/>
  <c r="F13" i="1"/>
  <c r="F5" i="1"/>
  <c r="F6" i="1"/>
  <c r="F7" i="1"/>
  <c r="C26" i="1" s="1"/>
  <c r="F8" i="1"/>
  <c r="C27" i="1" s="1"/>
  <c r="F9" i="1"/>
  <c r="C28" i="1" s="1"/>
  <c r="F4" i="1"/>
  <c r="C23" i="1" l="1"/>
  <c r="G23" i="1" s="1"/>
  <c r="B31" i="1" s="1"/>
  <c r="C25" i="1"/>
  <c r="G25" i="1" s="1"/>
  <c r="B33" i="1" s="1"/>
  <c r="C24" i="1"/>
  <c r="G24" i="1" s="1"/>
  <c r="B32" i="1" s="1"/>
  <c r="R21" i="1"/>
  <c r="G27" i="1"/>
  <c r="B35" i="1" s="1"/>
  <c r="G28" i="1"/>
  <c r="B36" i="1" s="1"/>
  <c r="G26" i="1"/>
  <c r="B34" i="1" s="1"/>
  <c r="F39" i="1" l="1"/>
  <c r="G39" i="1"/>
  <c r="H39" i="1"/>
  <c r="H32" i="1"/>
  <c r="G32" i="1"/>
  <c r="F32" i="1"/>
  <c r="H34" i="1" l="1"/>
  <c r="H35" i="1"/>
  <c r="H36" i="1"/>
  <c r="H37" i="1"/>
  <c r="H38" i="1"/>
  <c r="H33" i="1"/>
  <c r="G36" i="1"/>
  <c r="G37" i="1"/>
  <c r="G38" i="1"/>
  <c r="F36" i="1"/>
  <c r="F37" i="1"/>
  <c r="F38" i="1"/>
  <c r="G34" i="1"/>
  <c r="G35" i="1"/>
  <c r="G33" i="1"/>
  <c r="F34" i="1"/>
  <c r="F35" i="1"/>
  <c r="F33" i="1"/>
  <c r="O22" i="1" l="1"/>
  <c r="O21" i="1"/>
</calcChain>
</file>

<file path=xl/sharedStrings.xml><?xml version="1.0" encoding="utf-8"?>
<sst xmlns="http://schemas.openxmlformats.org/spreadsheetml/2006/main" count="27" uniqueCount="22">
  <si>
    <t>Using the linear regression prediction and the correction from the distance graph:</t>
  </si>
  <si>
    <t>Distance Correction</t>
  </si>
  <si>
    <t>X</t>
  </si>
  <si>
    <t>Correction for 74mm</t>
  </si>
  <si>
    <t>Calibration for 2mm Acrylic</t>
  </si>
  <si>
    <t>2mm Acrylic Calibration</t>
  </si>
  <si>
    <t>AMG Temp</t>
  </si>
  <si>
    <t xml:space="preserve">Y - LM35s </t>
  </si>
  <si>
    <t>Horizontal</t>
  </si>
  <si>
    <t>Vertical</t>
  </si>
  <si>
    <t>Neutral</t>
  </si>
  <si>
    <t>Temp</t>
  </si>
  <si>
    <t>y = 0,2531x - 4,7765</t>
  </si>
  <si>
    <t>Y = 0,2517 - 10,12</t>
  </si>
  <si>
    <t>y = 0,251x + 2,4431</t>
  </si>
  <si>
    <t>AMG Temperatures</t>
  </si>
  <si>
    <t>X1</t>
  </si>
  <si>
    <t>X2</t>
  </si>
  <si>
    <t>X3</t>
  </si>
  <si>
    <t>X4</t>
  </si>
  <si>
    <t>Average</t>
  </si>
  <si>
    <t>LM35 with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</si>
</sst>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10" xfId="0" applyBorder="1"/>
    <xf numFmtId="0" fontId="0" fillId="2" borderId="1" xfId="0" applyFill="1" applyBorder="1"/>
    <xf numFmtId="0" fontId="0" fillId="0" borderId="9" xfId="0" applyBorder="1"/>
    <xf numFmtId="0" fontId="0" fillId="0" borderId="12" xfId="0" applyBorder="1"/>
    <xf numFmtId="0" fontId="0" fillId="2" borderId="3" xfId="0" applyFill="1" applyBorder="1"/>
    <xf numFmtId="0" fontId="0" fillId="4" borderId="16" xfId="0" applyFill="1" applyBorder="1"/>
    <xf numFmtId="0" fontId="0" fillId="4" borderId="13" xfId="0" applyFill="1" applyBorder="1"/>
    <xf numFmtId="0" fontId="0" fillId="4" borderId="17" xfId="0" applyFill="1" applyBorder="1"/>
    <xf numFmtId="0" fontId="0" fillId="0" borderId="4" xfId="0" applyFill="1" applyBorder="1"/>
    <xf numFmtId="0" fontId="0" fillId="0" borderId="19" xfId="0" applyFill="1" applyBorder="1"/>
    <xf numFmtId="0" fontId="0" fillId="0" borderId="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1" xfId="0" applyFill="1" applyBorder="1"/>
    <xf numFmtId="0" fontId="0" fillId="0" borderId="6" xfId="0" applyFill="1" applyBorder="1"/>
    <xf numFmtId="0" fontId="0" fillId="0" borderId="22" xfId="0" applyFill="1" applyBorder="1"/>
    <xf numFmtId="0" fontId="0" fillId="0" borderId="7" xfId="0" applyFill="1" applyBorder="1"/>
    <xf numFmtId="0" fontId="0" fillId="0" borderId="18" xfId="0" applyBorder="1"/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2" borderId="14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Correction for 74mm</a:t>
            </a:r>
          </a:p>
        </c:rich>
      </c:tx>
      <c:layout>
        <c:manualLayout>
          <c:xMode val="edge"/>
          <c:yMode val="edge"/>
          <c:x val="0.24842303500710597"/>
          <c:y val="1.673364516766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364285330900114"/>
          <c:y val="0.12398880168178748"/>
          <c:w val="0.83203193368695927"/>
          <c:h val="0.78821072318009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Sheet1!$N$20</c:f>
              <c:strCache>
                <c:ptCount val="1"/>
                <c:pt idx="0">
                  <c:v>Distance Correction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1"/>
            <c:trendlineLbl>
              <c:layout>
                <c:manualLayout>
                  <c:x val="-2.7771499962624537E-2"/>
                  <c:y val="-0.527039801637523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-0,2175x + 5,8516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Sheet1!$N$21:$N$22</c:f>
              <c:numCache>
                <c:formatCode>General</c:formatCode>
                <c:ptCount val="2"/>
                <c:pt idx="0">
                  <c:v>52</c:v>
                </c:pt>
                <c:pt idx="1">
                  <c:v>37</c:v>
                </c:pt>
              </c:numCache>
            </c:numRef>
          </c:xVal>
          <c:yVal>
            <c:numRef>
              <c:f>Sheet1!$O$21:$O$22</c:f>
              <c:numCache>
                <c:formatCode>General</c:formatCode>
                <c:ptCount val="2"/>
                <c:pt idx="0">
                  <c:v>-5.4597196525024358</c:v>
                </c:pt>
                <c:pt idx="1">
                  <c:v>-2.1968476164690784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C-41C6-BFDD-B00A5A03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64207"/>
        <c:axId val="1370359167"/>
      </c:scatterChart>
      <c:valAx>
        <c:axId val="1493464207"/>
        <c:scaling>
          <c:orientation val="minMax"/>
          <c:max val="5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Temperature °C</a:t>
                </a:r>
              </a:p>
            </c:rich>
          </c:tx>
          <c:layout>
            <c:manualLayout>
              <c:xMode val="edge"/>
              <c:yMode val="edge"/>
              <c:x val="0.398701789677326"/>
              <c:y val="0.93694954191305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0359167"/>
        <c:crosses val="autoZero"/>
        <c:crossBetween val="midCat"/>
      </c:valAx>
      <c:valAx>
        <c:axId val="1370359167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Correction Coefficient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2.777745365951558E-3"/>
              <c:y val="0.28471228749958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46420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125765529308831"/>
                  <c:y val="4.80242053076698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Sheet1!$B$31:$B$36</c:f>
              <c:numCache>
                <c:formatCode>General</c:formatCode>
                <c:ptCount val="6"/>
                <c:pt idx="0">
                  <c:v>158.71544843935203</c:v>
                </c:pt>
                <c:pt idx="1">
                  <c:v>137.85001975503755</c:v>
                </c:pt>
                <c:pt idx="2">
                  <c:v>200.48597392335046</c:v>
                </c:pt>
                <c:pt idx="3">
                  <c:v>174.70169893322799</c:v>
                </c:pt>
                <c:pt idx="4">
                  <c:v>206.47585934413274</c:v>
                </c:pt>
                <c:pt idx="5">
                  <c:v>147.60837613591465</c:v>
                </c:pt>
              </c:numCache>
            </c:numRef>
          </c:xVal>
          <c:yVal>
            <c:numRef>
              <c:f>Sheet1!$C$31:$C$36</c:f>
              <c:numCache>
                <c:formatCode>General</c:formatCode>
                <c:ptCount val="6"/>
                <c:pt idx="0">
                  <c:v>37.82</c:v>
                </c:pt>
                <c:pt idx="1">
                  <c:v>33.51</c:v>
                </c:pt>
                <c:pt idx="2">
                  <c:v>51.74</c:v>
                </c:pt>
                <c:pt idx="3">
                  <c:v>42.47</c:v>
                </c:pt>
                <c:pt idx="4">
                  <c:v>51.48</c:v>
                </c:pt>
                <c:pt idx="5">
                  <c:v>36.47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D-46BD-A76F-7587EE00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93312"/>
        <c:axId val="1107854752"/>
      </c:scatterChart>
      <c:valAx>
        <c:axId val="11160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7854752"/>
        <c:crosses val="autoZero"/>
        <c:crossBetween val="midCat"/>
      </c:valAx>
      <c:valAx>
        <c:axId val="11078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60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349622</xdr:colOff>
      <xdr:row>22</xdr:row>
      <xdr:rowOff>171000</xdr:rowOff>
    </xdr:from>
    <xdr:to>
      <xdr:col>15</xdr:col>
      <xdr:colOff>62752</xdr:colOff>
      <xdr:row>42</xdr:row>
      <xdr:rowOff>158798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352EC-BDCC-4BF4-AF5E-FCACEC95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121024</xdr:colOff>
      <xdr:row>39</xdr:row>
      <xdr:rowOff>107576</xdr:rowOff>
    </xdr:from>
    <xdr:to>
      <xdr:col>5</xdr:col>
      <xdr:colOff>183777</xdr:colOff>
      <xdr:row>54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096F9-D2B5-4BEE-ADF5-CD7CB476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tabSelected="1" topLeftCell="A12" zoomScale="79" zoomScaleNormal="85" workbookViewId="0">
      <selection activeCell="G48" sqref="G48"/>
    </sheetView>
  </sheetViews>
  <sheetFormatPr defaultRowHeight="14.4" x14ac:dyDescent="0.3"/>
  <cols>
    <col min="1" max="1" width="8.44140625" customWidth="1"/>
    <col min="2" max="2" width="20" customWidth="1"/>
    <col min="3" max="3" width="19.6640625" customWidth="1"/>
    <col min="4" max="4" width="17.5546875" customWidth="1"/>
    <col min="5" max="5" width="31" customWidth="1"/>
    <col min="6" max="6" width="12.5546875" customWidth="1"/>
    <col min="7" max="7" width="12.109375" customWidth="1"/>
    <col min="8" max="8" width="14.88671875" customWidth="1"/>
    <col min="9" max="9" width="12.5546875" customWidth="1"/>
    <col min="10" max="10" width="9.6640625" customWidth="1"/>
    <col min="12" max="12" width="15.5546875" customWidth="1"/>
    <col min="14" max="14" width="9.109375" bestFit="1" customWidth="1"/>
    <col min="15" max="15" width="12.6640625" bestFit="1" customWidth="1"/>
    <col min="18" max="18" width="9" bestFit="1" customWidth="1"/>
  </cols>
  <sheetData>
    <row r="1" spans="2:6" ht="15" thickBot="1" x14ac:dyDescent="0.35"/>
    <row r="2" spans="2:6" ht="15" thickBot="1" x14ac:dyDescent="0.35">
      <c r="B2" s="44" t="s">
        <v>15</v>
      </c>
      <c r="C2" s="45"/>
      <c r="D2" s="45"/>
      <c r="E2" s="45"/>
      <c r="F2" s="46"/>
    </row>
    <row r="3" spans="2:6" ht="15" thickBot="1" x14ac:dyDescent="0.35">
      <c r="B3" s="32" t="s">
        <v>16</v>
      </c>
      <c r="C3" s="33" t="s">
        <v>17</v>
      </c>
      <c r="D3" s="33" t="s">
        <v>18</v>
      </c>
      <c r="E3" s="36" t="s">
        <v>19</v>
      </c>
      <c r="F3" s="35" t="s">
        <v>20</v>
      </c>
    </row>
    <row r="4" spans="2:6" x14ac:dyDescent="0.3">
      <c r="B4" s="30">
        <v>31.42</v>
      </c>
      <c r="C4" s="31">
        <v>34.799999999999997</v>
      </c>
      <c r="D4" s="31">
        <v>33.15</v>
      </c>
      <c r="E4" s="37">
        <v>32.82</v>
      </c>
      <c r="F4" s="7">
        <f t="shared" ref="F4:F9" si="0">AVERAGE(B4:E4)</f>
        <v>33.047499999999999</v>
      </c>
    </row>
    <row r="5" spans="2:6" x14ac:dyDescent="0.3">
      <c r="B5" s="27">
        <v>25.6</v>
      </c>
      <c r="C5" s="24">
        <v>29.18</v>
      </c>
      <c r="D5" s="31">
        <v>27.64</v>
      </c>
      <c r="E5" s="37">
        <v>27.56</v>
      </c>
      <c r="F5" s="6">
        <f t="shared" si="0"/>
        <v>27.495000000000001</v>
      </c>
    </row>
    <row r="6" spans="2:6" x14ac:dyDescent="0.3">
      <c r="B6" s="27">
        <v>43.57</v>
      </c>
      <c r="C6" s="24">
        <v>43.03</v>
      </c>
      <c r="D6" s="31">
        <v>43.36</v>
      </c>
      <c r="E6" s="37">
        <v>43.35</v>
      </c>
      <c r="F6" s="6">
        <f t="shared" si="0"/>
        <v>43.327499999999993</v>
      </c>
    </row>
    <row r="7" spans="2:6" x14ac:dyDescent="0.3">
      <c r="B7" s="27">
        <v>37.24</v>
      </c>
      <c r="C7" s="24">
        <v>36.58</v>
      </c>
      <c r="D7" s="31">
        <v>36.700000000000003</v>
      </c>
      <c r="E7" s="37">
        <v>36.85</v>
      </c>
      <c r="F7" s="6">
        <f t="shared" si="0"/>
        <v>36.842500000000001</v>
      </c>
    </row>
    <row r="8" spans="2:6" x14ac:dyDescent="0.3">
      <c r="B8" s="27">
        <v>45.84</v>
      </c>
      <c r="C8" s="24">
        <v>43.68</v>
      </c>
      <c r="D8" s="31">
        <v>45.13</v>
      </c>
      <c r="E8" s="37">
        <v>44.86</v>
      </c>
      <c r="F8" s="6">
        <f t="shared" si="0"/>
        <v>44.877499999999998</v>
      </c>
    </row>
    <row r="9" spans="2:6" ht="15" thickBot="1" x14ac:dyDescent="0.35">
      <c r="B9" s="28">
        <v>29.39</v>
      </c>
      <c r="C9" s="29">
        <v>31.54</v>
      </c>
      <c r="D9" s="34">
        <v>30.04</v>
      </c>
      <c r="E9" s="38">
        <v>30.02</v>
      </c>
      <c r="F9" s="9">
        <f t="shared" si="0"/>
        <v>30.247499999999999</v>
      </c>
    </row>
    <row r="10" spans="2:6" ht="15" thickBot="1" x14ac:dyDescent="0.35"/>
    <row r="11" spans="2:6" ht="15" thickBot="1" x14ac:dyDescent="0.35">
      <c r="B11" s="44" t="s">
        <v>21</v>
      </c>
      <c r="C11" s="45"/>
      <c r="D11" s="45"/>
      <c r="E11" s="45"/>
      <c r="F11" s="46"/>
    </row>
    <row r="12" spans="2:6" ht="15" thickBot="1" x14ac:dyDescent="0.35">
      <c r="B12" s="32" t="s">
        <v>16</v>
      </c>
      <c r="C12" s="33" t="s">
        <v>17</v>
      </c>
      <c r="D12" s="33" t="s">
        <v>18</v>
      </c>
      <c r="E12" s="36" t="s">
        <v>19</v>
      </c>
      <c r="F12" s="35" t="s">
        <v>20</v>
      </c>
    </row>
    <row r="13" spans="2:6" x14ac:dyDescent="0.3">
      <c r="B13" s="25">
        <v>38.479999999999997</v>
      </c>
      <c r="C13" s="26">
        <v>37.67</v>
      </c>
      <c r="D13" s="26">
        <v>38.75</v>
      </c>
      <c r="E13" s="41">
        <v>37.82</v>
      </c>
      <c r="F13" s="7">
        <f t="shared" ref="F13:F18" si="1">AVERAGE(B13:E13)</f>
        <v>38.18</v>
      </c>
    </row>
    <row r="14" spans="2:6" x14ac:dyDescent="0.3">
      <c r="B14" s="27">
        <v>32.26</v>
      </c>
      <c r="C14" s="24">
        <v>31.84</v>
      </c>
      <c r="D14" s="24">
        <v>31.76</v>
      </c>
      <c r="E14" s="42">
        <v>33.51</v>
      </c>
      <c r="F14" s="6">
        <f t="shared" si="1"/>
        <v>32.342500000000001</v>
      </c>
    </row>
    <row r="15" spans="2:6" x14ac:dyDescent="0.3">
      <c r="B15" s="27">
        <v>49.85</v>
      </c>
      <c r="C15" s="24">
        <v>49.09</v>
      </c>
      <c r="D15" s="24">
        <v>50.71</v>
      </c>
      <c r="E15" s="42">
        <v>51.74</v>
      </c>
      <c r="F15" s="6">
        <f t="shared" si="1"/>
        <v>50.347500000000004</v>
      </c>
    </row>
    <row r="16" spans="2:6" x14ac:dyDescent="0.3">
      <c r="B16" s="27">
        <v>44.18</v>
      </c>
      <c r="C16" s="24">
        <v>41.74</v>
      </c>
      <c r="D16" s="24">
        <v>40.299999999999997</v>
      </c>
      <c r="E16" s="42">
        <v>42.47</v>
      </c>
      <c r="F16" s="6">
        <f t="shared" si="1"/>
        <v>42.172499999999999</v>
      </c>
    </row>
    <row r="17" spans="2:18" x14ac:dyDescent="0.3">
      <c r="B17" s="27">
        <v>50.07</v>
      </c>
      <c r="C17" s="24">
        <v>52.35</v>
      </c>
      <c r="D17" s="24">
        <v>52.81</v>
      </c>
      <c r="E17" s="42">
        <v>51.48</v>
      </c>
      <c r="F17" s="6">
        <f t="shared" si="1"/>
        <v>51.677500000000002</v>
      </c>
    </row>
    <row r="18" spans="2:18" ht="15" thickBot="1" x14ac:dyDescent="0.35">
      <c r="B18" s="28">
        <v>35.64</v>
      </c>
      <c r="C18" s="29">
        <v>37.869999999999997</v>
      </c>
      <c r="D18" s="29">
        <v>38.369999999999997</v>
      </c>
      <c r="E18" s="43">
        <v>36.47</v>
      </c>
      <c r="F18" s="9">
        <f t="shared" si="1"/>
        <v>37.087499999999999</v>
      </c>
    </row>
    <row r="19" spans="2:18" ht="15" thickBot="1" x14ac:dyDescent="0.35"/>
    <row r="20" spans="2:18" ht="15" thickBot="1" x14ac:dyDescent="0.35">
      <c r="B20" s="49" t="s">
        <v>0</v>
      </c>
      <c r="C20" s="51"/>
      <c r="D20" s="51"/>
      <c r="E20" s="51"/>
      <c r="F20" s="51"/>
      <c r="G20" s="51"/>
      <c r="H20" s="52" t="s">
        <v>14</v>
      </c>
      <c r="I20" s="53"/>
      <c r="K20" s="1" t="s">
        <v>5</v>
      </c>
      <c r="L20" s="11"/>
      <c r="N20" s="49" t="s">
        <v>1</v>
      </c>
      <c r="O20" s="50"/>
    </row>
    <row r="21" spans="2:18" ht="15" thickBot="1" x14ac:dyDescent="0.35">
      <c r="K21" s="54" t="s">
        <v>12</v>
      </c>
      <c r="L21" s="55"/>
      <c r="N21" s="2">
        <v>52</v>
      </c>
      <c r="O21" s="3">
        <f>(54.295*(7.4^-0.077))-52</f>
        <v>-5.4597196525024358</v>
      </c>
      <c r="R21">
        <f>-0.2175*35+5.8516</f>
        <v>-1.7608999999999995</v>
      </c>
    </row>
    <row r="22" spans="2:18" ht="15" thickBot="1" x14ac:dyDescent="0.35">
      <c r="B22" s="40" t="s">
        <v>6</v>
      </c>
      <c r="C22" s="8" t="s">
        <v>3</v>
      </c>
      <c r="G22" s="56" t="s">
        <v>4</v>
      </c>
      <c r="H22" s="57"/>
      <c r="K22" s="54" t="s">
        <v>13</v>
      </c>
      <c r="L22" s="55"/>
      <c r="N22" s="4">
        <v>37</v>
      </c>
      <c r="O22" s="5">
        <f>38.931*(7.4^-0.056)-37</f>
        <v>-2.1968476164690784</v>
      </c>
    </row>
    <row r="23" spans="2:18" ht="15" thickBot="1" x14ac:dyDescent="0.35">
      <c r="B23" s="10">
        <f>E4</f>
        <v>32.82</v>
      </c>
      <c r="C23" s="39">
        <f>(0.251*(4*B23))+2.4431</f>
        <v>35.394379999999998</v>
      </c>
      <c r="G23" s="47">
        <f t="shared" ref="G23:G28" si="2">(C23+4.7765)/(0.2531*4)</f>
        <v>39.678862109838008</v>
      </c>
      <c r="H23" s="48"/>
    </row>
    <row r="24" spans="2:18" ht="15" thickBot="1" x14ac:dyDescent="0.35">
      <c r="B24" s="10">
        <f t="shared" ref="B24:B28" si="3">E5</f>
        <v>27.56</v>
      </c>
      <c r="C24" s="39">
        <f t="shared" ref="C24:C28" si="4">(0.251*(4*B24))+2.4431</f>
        <v>30.113340000000001</v>
      </c>
      <c r="G24" s="47">
        <f t="shared" si="2"/>
        <v>34.462504938759388</v>
      </c>
      <c r="H24" s="48"/>
    </row>
    <row r="25" spans="2:18" ht="15" thickBot="1" x14ac:dyDescent="0.35">
      <c r="B25" s="10">
        <f t="shared" si="3"/>
        <v>43.35</v>
      </c>
      <c r="C25" s="39">
        <f t="shared" si="4"/>
        <v>45.966500000000003</v>
      </c>
      <c r="G25" s="47">
        <f t="shared" si="2"/>
        <v>50.121493480837614</v>
      </c>
      <c r="H25" s="48"/>
    </row>
    <row r="26" spans="2:18" ht="15" thickBot="1" x14ac:dyDescent="0.35">
      <c r="B26" s="10">
        <f t="shared" si="3"/>
        <v>36.85</v>
      </c>
      <c r="C26" s="39">
        <f t="shared" si="4"/>
        <v>39.4405</v>
      </c>
      <c r="G26" s="47">
        <f t="shared" si="2"/>
        <v>43.675424733306997</v>
      </c>
      <c r="H26" s="48"/>
    </row>
    <row r="27" spans="2:18" ht="15" thickBot="1" x14ac:dyDescent="0.35">
      <c r="B27" s="10">
        <f t="shared" si="3"/>
        <v>44.86</v>
      </c>
      <c r="C27" s="39">
        <f t="shared" si="4"/>
        <v>47.48254</v>
      </c>
      <c r="G27" s="47">
        <f t="shared" si="2"/>
        <v>51.618964836033186</v>
      </c>
      <c r="H27" s="48"/>
    </row>
    <row r="28" spans="2:18" x14ac:dyDescent="0.3">
      <c r="B28" s="10">
        <f t="shared" si="3"/>
        <v>30.02</v>
      </c>
      <c r="C28" s="39">
        <f t="shared" si="4"/>
        <v>32.583179999999999</v>
      </c>
      <c r="G28" s="47">
        <f t="shared" si="2"/>
        <v>36.902094033978663</v>
      </c>
      <c r="H28" s="48"/>
    </row>
    <row r="29" spans="2:18" ht="15" thickBot="1" x14ac:dyDescent="0.35"/>
    <row r="30" spans="2:18" ht="15" thickBot="1" x14ac:dyDescent="0.35">
      <c r="B30" s="8" t="s">
        <v>2</v>
      </c>
      <c r="C30" s="8" t="s">
        <v>7</v>
      </c>
      <c r="E30" s="1" t="s">
        <v>11</v>
      </c>
      <c r="F30" s="1" t="s">
        <v>9</v>
      </c>
      <c r="G30" s="8" t="s">
        <v>8</v>
      </c>
      <c r="H30" s="11" t="s">
        <v>10</v>
      </c>
    </row>
    <row r="31" spans="2:18" ht="15" thickBot="1" x14ac:dyDescent="0.35">
      <c r="B31" s="7">
        <f>(G23)*4</f>
        <v>158.71544843935203</v>
      </c>
      <c r="C31" s="10">
        <f>E13</f>
        <v>37.82</v>
      </c>
      <c r="F31" s="12">
        <v>1.1000000000000001</v>
      </c>
      <c r="G31" s="13">
        <v>0.9</v>
      </c>
      <c r="H31" s="14">
        <v>1</v>
      </c>
    </row>
    <row r="32" spans="2:18" ht="15" thickBot="1" x14ac:dyDescent="0.35">
      <c r="B32" s="7">
        <f t="shared" ref="B32:B36" si="5">(G24)*4</f>
        <v>137.85001975503755</v>
      </c>
      <c r="C32" s="10">
        <f t="shared" ref="C32:C36" si="6">E14</f>
        <v>33.51</v>
      </c>
      <c r="E32" s="15">
        <v>10</v>
      </c>
      <c r="F32" s="16">
        <f>0.2285*(E32*4) -1.1531</f>
        <v>7.9869000000000003</v>
      </c>
      <c r="G32" s="16">
        <f>(E32*4*0.2758) -9.1445</f>
        <v>1.8874999999999993</v>
      </c>
      <c r="H32" s="17">
        <f>4*E32*0.2502 - 4.8194</f>
        <v>5.1885999999999992</v>
      </c>
    </row>
    <row r="33" spans="2:8" ht="15" thickBot="1" x14ac:dyDescent="0.35">
      <c r="B33" s="7">
        <f t="shared" si="5"/>
        <v>200.48597392335046</v>
      </c>
      <c r="C33" s="10">
        <f t="shared" si="6"/>
        <v>51.74</v>
      </c>
      <c r="E33" s="18">
        <v>20</v>
      </c>
      <c r="F33" s="19">
        <f>0.2285*(E33*4) -1.1531</f>
        <v>17.126900000000003</v>
      </c>
      <c r="G33" s="19">
        <f>(E33*4*0.2758) -9.1445</f>
        <v>12.919499999999999</v>
      </c>
      <c r="H33" s="20">
        <f>4*E33*0.2502 - 4.8194</f>
        <v>15.196599999999998</v>
      </c>
    </row>
    <row r="34" spans="2:8" ht="15" thickBot="1" x14ac:dyDescent="0.35">
      <c r="B34" s="7">
        <f t="shared" si="5"/>
        <v>174.70169893322799</v>
      </c>
      <c r="C34" s="10">
        <f t="shared" si="6"/>
        <v>42.47</v>
      </c>
      <c r="E34" s="18">
        <v>30</v>
      </c>
      <c r="F34" s="19">
        <f t="shared" ref="F34:F39" si="7">0.2285*(E34*4) -1.1531</f>
        <v>26.266900000000003</v>
      </c>
      <c r="G34" s="19">
        <f t="shared" ref="G34:G39" si="8">(E34*4*0.2758) -9.1445</f>
        <v>23.951499999999996</v>
      </c>
      <c r="H34" s="20">
        <f t="shared" ref="H34:H39" si="9">4*E34*0.2502 - 4.8194</f>
        <v>25.204599999999999</v>
      </c>
    </row>
    <row r="35" spans="2:8" ht="15" thickBot="1" x14ac:dyDescent="0.35">
      <c r="B35" s="7">
        <f t="shared" si="5"/>
        <v>206.47585934413274</v>
      </c>
      <c r="C35" s="10">
        <f t="shared" si="6"/>
        <v>51.48</v>
      </c>
      <c r="E35" s="18">
        <v>40</v>
      </c>
      <c r="F35" s="19">
        <f t="shared" si="7"/>
        <v>35.4069</v>
      </c>
      <c r="G35" s="19">
        <f t="shared" si="8"/>
        <v>34.983499999999999</v>
      </c>
      <c r="H35" s="20">
        <f t="shared" si="9"/>
        <v>35.212599999999995</v>
      </c>
    </row>
    <row r="36" spans="2:8" x14ac:dyDescent="0.3">
      <c r="B36" s="7">
        <f t="shared" si="5"/>
        <v>147.60837613591465</v>
      </c>
      <c r="C36" s="10">
        <f t="shared" si="6"/>
        <v>36.47</v>
      </c>
      <c r="E36" s="18">
        <v>50</v>
      </c>
      <c r="F36" s="19">
        <f t="shared" si="7"/>
        <v>44.546900000000001</v>
      </c>
      <c r="G36" s="19">
        <f t="shared" si="8"/>
        <v>46.015499999999996</v>
      </c>
      <c r="H36" s="20">
        <f t="shared" si="9"/>
        <v>45.22059999999999</v>
      </c>
    </row>
    <row r="37" spans="2:8" x14ac:dyDescent="0.3">
      <c r="E37" s="18">
        <v>60</v>
      </c>
      <c r="F37" s="19">
        <f t="shared" si="7"/>
        <v>53.686900000000001</v>
      </c>
      <c r="G37" s="19">
        <f t="shared" si="8"/>
        <v>57.047499999999992</v>
      </c>
      <c r="H37" s="20">
        <f t="shared" si="9"/>
        <v>55.228599999999993</v>
      </c>
    </row>
    <row r="38" spans="2:8" x14ac:dyDescent="0.3">
      <c r="E38" s="18">
        <v>70</v>
      </c>
      <c r="F38" s="19">
        <f t="shared" si="7"/>
        <v>62.826900000000002</v>
      </c>
      <c r="G38" s="19">
        <f t="shared" si="8"/>
        <v>68.079499999999996</v>
      </c>
      <c r="H38" s="20">
        <f t="shared" si="9"/>
        <v>65.236599999999996</v>
      </c>
    </row>
    <row r="39" spans="2:8" ht="15" thickBot="1" x14ac:dyDescent="0.35">
      <c r="E39" s="21">
        <v>80</v>
      </c>
      <c r="F39" s="22">
        <f t="shared" si="7"/>
        <v>71.96690000000001</v>
      </c>
      <c r="G39" s="22">
        <f t="shared" si="8"/>
        <v>79.111500000000007</v>
      </c>
      <c r="H39" s="23">
        <f t="shared" si="9"/>
        <v>75.244599999999991</v>
      </c>
    </row>
  </sheetData>
  <mergeCells count="14">
    <mergeCell ref="G24:H24"/>
    <mergeCell ref="G25:H25"/>
    <mergeCell ref="G26:H26"/>
    <mergeCell ref="G27:H27"/>
    <mergeCell ref="G28:H28"/>
    <mergeCell ref="B2:F2"/>
    <mergeCell ref="B11:F11"/>
    <mergeCell ref="G23:H23"/>
    <mergeCell ref="N20:O20"/>
    <mergeCell ref="B20:G20"/>
    <mergeCell ref="H20:I20"/>
    <mergeCell ref="K21:L21"/>
    <mergeCell ref="K22:L22"/>
    <mergeCell ref="G22:H2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2015-06-05T18:17:20Z</dcterms:created>
  <dcterms:modified xsi:type="dcterms:W3CDTF">2020-11-25T15:41:18Z</dcterms:modified>
</cp:coreProperties>
</file>