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9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mj_noguera10_uniandes_edu_co/Documents/Uniandes/2. Maestria/Tesis/uTorus Dye Removal Paper/Resultados Experimentales y Tablas Finales/"/>
    </mc:Choice>
  </mc:AlternateContent>
  <xr:revisionPtr revIDLastSave="63" documentId="11_38F863552053DC4DC1D3FDDA8C53A33741F988FC" xr6:coauthVersionLast="47" xr6:coauthVersionMax="47" xr10:uidLastSave="{0280F1C3-47FE-4D08-9DCC-1F4C0F9363BB}"/>
  <bookViews>
    <workbookView xWindow="-110" yWindow="-110" windowWidth="19420" windowHeight="10420" firstSheet="4" activeTab="4" xr2:uid="{00000000-000D-0000-FFFF-FFFF00000000}"/>
  </bookViews>
  <sheets>
    <sheet name="Description" sheetId="1" r:id="rId1"/>
    <sheet name="Experiment 1" sheetId="4" r:id="rId2"/>
    <sheet name="Data 1" sheetId="5" r:id="rId3"/>
    <sheet name="Experiment 2" sheetId="9" r:id="rId4"/>
    <sheet name="Data 2" sheetId="10" r:id="rId5"/>
    <sheet name="Experiment 3" sheetId="11" r:id="rId6"/>
    <sheet name="Data 3" sheetId="12" r:id="rId7"/>
    <sheet name="Experiment 4" sheetId="15" r:id="rId8"/>
    <sheet name="Data 4" sheetId="16" r:id="rId9"/>
    <sheet name="Experiment 5" sheetId="17" r:id="rId10"/>
    <sheet name="Data 5" sheetId="18" r:id="rId11"/>
    <sheet name="Final Data" sheetId="19" r:id="rId12"/>
  </sheets>
  <externalReferences>
    <externalReference r:id="rId13"/>
  </externalReferences>
  <definedNames>
    <definedName name="Moleculas1">[1]Moleculas!$A$5:$A$11</definedName>
    <definedName name="Moleculas2">[1]Moleculas!$A$13:$A$17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0" l="1"/>
  <c r="J32" i="10"/>
  <c r="J35" i="10"/>
  <c r="J36" i="10"/>
  <c r="J38" i="10"/>
  <c r="J39" i="10"/>
  <c r="J40" i="10"/>
  <c r="I35" i="10"/>
  <c r="I36" i="10"/>
  <c r="H31" i="10"/>
  <c r="I31" i="10" s="1"/>
  <c r="H32" i="10"/>
  <c r="I32" i="10" s="1"/>
  <c r="H33" i="10"/>
  <c r="I33" i="10" s="1"/>
  <c r="H34" i="10"/>
  <c r="I34" i="10" s="1"/>
  <c r="H35" i="10"/>
  <c r="H36" i="10"/>
  <c r="H37" i="10"/>
  <c r="I37" i="10" s="1"/>
  <c r="H38" i="10"/>
  <c r="I38" i="10" s="1"/>
  <c r="H39" i="10"/>
  <c r="I39" i="10" s="1"/>
  <c r="H40" i="10"/>
  <c r="I40" i="10" s="1"/>
  <c r="G31" i="10"/>
  <c r="G32" i="10"/>
  <c r="G33" i="10"/>
  <c r="G34" i="10"/>
  <c r="G35" i="10"/>
  <c r="G36" i="10"/>
  <c r="G37" i="10"/>
  <c r="G38" i="10"/>
  <c r="G39" i="10"/>
  <c r="G40" i="10"/>
  <c r="F40" i="10"/>
  <c r="F31" i="10"/>
  <c r="F32" i="10"/>
  <c r="F33" i="10"/>
  <c r="F34" i="10"/>
  <c r="F35" i="10"/>
  <c r="F36" i="10"/>
  <c r="F37" i="10"/>
  <c r="F38" i="10"/>
  <c r="F39" i="10"/>
  <c r="E31" i="10"/>
  <c r="E40" i="10"/>
  <c r="E34" i="10"/>
  <c r="E33" i="10"/>
  <c r="E32" i="10"/>
  <c r="E35" i="10"/>
  <c r="E36" i="10"/>
  <c r="E37" i="10"/>
  <c r="E38" i="10"/>
  <c r="E39" i="10"/>
  <c r="H17" i="10"/>
  <c r="H18" i="10"/>
  <c r="H19" i="10"/>
  <c r="H20" i="10"/>
  <c r="H21" i="10"/>
  <c r="H22" i="10"/>
  <c r="H23" i="10"/>
  <c r="I23" i="10" s="1"/>
  <c r="H24" i="10"/>
  <c r="I24" i="10" s="1"/>
  <c r="H25" i="10"/>
  <c r="H26" i="10"/>
  <c r="I26" i="10"/>
  <c r="I17" i="10"/>
  <c r="I18" i="10"/>
  <c r="I19" i="10"/>
  <c r="I20" i="10"/>
  <c r="I21" i="10"/>
  <c r="I22" i="10"/>
  <c r="I25" i="10"/>
  <c r="J26" i="10"/>
  <c r="J17" i="10"/>
  <c r="J18" i="10"/>
  <c r="J19" i="10"/>
  <c r="J20" i="10"/>
  <c r="J21" i="10"/>
  <c r="J22" i="10"/>
  <c r="J25" i="10"/>
  <c r="B27" i="19"/>
  <c r="B28" i="19"/>
  <c r="B29" i="19"/>
  <c r="B30" i="19"/>
  <c r="B31" i="19"/>
  <c r="B32" i="19"/>
  <c r="B33" i="19"/>
  <c r="B34" i="19"/>
  <c r="B35" i="19"/>
  <c r="B26" i="19"/>
  <c r="D26" i="19"/>
  <c r="J37" i="10" l="1"/>
  <c r="J34" i="10"/>
  <c r="J33" i="10"/>
  <c r="J24" i="10"/>
  <c r="J23" i="10"/>
  <c r="B5" i="19"/>
  <c r="B4" i="19"/>
  <c r="K27" i="19"/>
  <c r="K28" i="19"/>
  <c r="K29" i="19"/>
  <c r="K30" i="19"/>
  <c r="K31" i="19"/>
  <c r="K32" i="19"/>
  <c r="K33" i="19"/>
  <c r="K34" i="19"/>
  <c r="K35" i="19"/>
  <c r="K26" i="19"/>
  <c r="D27" i="19"/>
  <c r="D28" i="19"/>
  <c r="D29" i="19"/>
  <c r="D30" i="19"/>
  <c r="D31" i="19"/>
  <c r="D32" i="19"/>
  <c r="D33" i="19"/>
  <c r="D34" i="19"/>
  <c r="D35" i="19"/>
  <c r="A27" i="19"/>
  <c r="A28" i="19"/>
  <c r="A29" i="19"/>
  <c r="A30" i="19"/>
  <c r="A31" i="19"/>
  <c r="A32" i="19"/>
  <c r="A33" i="19"/>
  <c r="A34" i="19"/>
  <c r="A35" i="19"/>
  <c r="A26" i="19"/>
  <c r="K41" i="19"/>
  <c r="K42" i="19"/>
  <c r="K43" i="19"/>
  <c r="K44" i="19"/>
  <c r="K45" i="19"/>
  <c r="K46" i="19"/>
  <c r="K47" i="19"/>
  <c r="K48" i="19"/>
  <c r="K49" i="19"/>
  <c r="K50" i="19"/>
  <c r="D42" i="19"/>
  <c r="D43" i="19"/>
  <c r="D44" i="19"/>
  <c r="D45" i="19"/>
  <c r="D46" i="19"/>
  <c r="D47" i="19"/>
  <c r="D48" i="19"/>
  <c r="D49" i="19"/>
  <c r="D50" i="19"/>
  <c r="A42" i="19"/>
  <c r="A43" i="19"/>
  <c r="A44" i="19"/>
  <c r="A45" i="19"/>
  <c r="A46" i="19"/>
  <c r="A47" i="19"/>
  <c r="A48" i="19"/>
  <c r="A49" i="19"/>
  <c r="A50" i="19"/>
  <c r="B42" i="19"/>
  <c r="B43" i="19"/>
  <c r="B44" i="19"/>
  <c r="B45" i="19"/>
  <c r="B46" i="19"/>
  <c r="B47" i="19"/>
  <c r="B48" i="19"/>
  <c r="B49" i="19"/>
  <c r="B50" i="19"/>
  <c r="D41" i="19"/>
  <c r="B41" i="19"/>
  <c r="A41" i="19"/>
  <c r="K12" i="19"/>
  <c r="K13" i="19"/>
  <c r="K14" i="19"/>
  <c r="K15" i="19"/>
  <c r="K16" i="19"/>
  <c r="K17" i="19"/>
  <c r="K18" i="19"/>
  <c r="K19" i="19"/>
  <c r="K20" i="19"/>
  <c r="K21" i="19"/>
  <c r="D12" i="19"/>
  <c r="D13" i="19"/>
  <c r="D14" i="19"/>
  <c r="D15" i="19"/>
  <c r="D16" i="19"/>
  <c r="D17" i="19"/>
  <c r="D18" i="19"/>
  <c r="D19" i="19"/>
  <c r="D20" i="19"/>
  <c r="D21" i="19"/>
  <c r="B12" i="19"/>
  <c r="B13" i="19"/>
  <c r="B14" i="19"/>
  <c r="B15" i="19"/>
  <c r="B16" i="19"/>
  <c r="B17" i="19"/>
  <c r="B18" i="19"/>
  <c r="B19" i="19"/>
  <c r="B20" i="19"/>
  <c r="B21" i="19"/>
  <c r="A13" i="19"/>
  <c r="A14" i="19"/>
  <c r="A15" i="19"/>
  <c r="A16" i="19"/>
  <c r="A17" i="19"/>
  <c r="A18" i="19"/>
  <c r="A19" i="19"/>
  <c r="A20" i="19"/>
  <c r="A21" i="19"/>
  <c r="A12" i="19"/>
  <c r="M2" i="19"/>
  <c r="J2" i="19"/>
  <c r="A2" i="19"/>
  <c r="K49" i="17" l="1"/>
  <c r="K50" i="17"/>
  <c r="K51" i="17"/>
  <c r="K48" i="17"/>
  <c r="K44" i="17"/>
  <c r="B5" i="18"/>
  <c r="B4" i="18"/>
  <c r="A8" i="17"/>
  <c r="G5" i="17"/>
  <c r="B5" i="17"/>
  <c r="B4" i="17"/>
  <c r="K9" i="18"/>
  <c r="E23" i="18" s="1"/>
  <c r="M2" i="18"/>
  <c r="J2" i="18"/>
  <c r="A2" i="18"/>
  <c r="K47" i="17"/>
  <c r="K46" i="17"/>
  <c r="K45" i="17"/>
  <c r="K43" i="17"/>
  <c r="K42" i="17"/>
  <c r="M2" i="17"/>
  <c r="J2" i="17"/>
  <c r="A2" i="17"/>
  <c r="B5" i="15"/>
  <c r="A8" i="15"/>
  <c r="B4" i="15"/>
  <c r="B5" i="16"/>
  <c r="B4" i="16"/>
  <c r="K9" i="16"/>
  <c r="E18" i="16" s="1"/>
  <c r="M2" i="16"/>
  <c r="J2" i="16"/>
  <c r="A2" i="16"/>
  <c r="K9" i="12"/>
  <c r="E19" i="12" s="1"/>
  <c r="K49" i="15"/>
  <c r="K48" i="15"/>
  <c r="K47" i="15"/>
  <c r="K46" i="15"/>
  <c r="K45" i="15"/>
  <c r="K44" i="15"/>
  <c r="K43" i="15"/>
  <c r="K42" i="15"/>
  <c r="K41" i="15"/>
  <c r="K40" i="15"/>
  <c r="G5" i="15"/>
  <c r="M2" i="15"/>
  <c r="J2" i="15"/>
  <c r="A2" i="15"/>
  <c r="A8" i="11"/>
  <c r="E17" i="10"/>
  <c r="G5" i="11"/>
  <c r="B5" i="12"/>
  <c r="B4" i="12"/>
  <c r="B5" i="11"/>
  <c r="B4" i="11"/>
  <c r="M2" i="12"/>
  <c r="J2" i="12"/>
  <c r="A2" i="12"/>
  <c r="K49" i="11"/>
  <c r="K48" i="11"/>
  <c r="K47" i="11"/>
  <c r="K46" i="11"/>
  <c r="K45" i="11"/>
  <c r="K44" i="11"/>
  <c r="K43" i="11"/>
  <c r="K42" i="11"/>
  <c r="K41" i="11"/>
  <c r="K40" i="11"/>
  <c r="M2" i="11"/>
  <c r="J2" i="11"/>
  <c r="A2" i="11"/>
  <c r="E20" i="5"/>
  <c r="E22" i="5"/>
  <c r="C44" i="10"/>
  <c r="C43" i="10"/>
  <c r="K50" i="9"/>
  <c r="K51" i="9"/>
  <c r="K47" i="9"/>
  <c r="B5" i="10"/>
  <c r="B4" i="10"/>
  <c r="G5" i="9"/>
  <c r="A8" i="9"/>
  <c r="B5" i="9"/>
  <c r="B4" i="9"/>
  <c r="K9" i="10"/>
  <c r="F21" i="10" s="1"/>
  <c r="F53" i="10" s="1"/>
  <c r="M2" i="10"/>
  <c r="J2" i="10"/>
  <c r="A2" i="10"/>
  <c r="K49" i="9"/>
  <c r="K48" i="9"/>
  <c r="K46" i="9"/>
  <c r="K45" i="9"/>
  <c r="K44" i="9"/>
  <c r="K43" i="9"/>
  <c r="K42" i="9"/>
  <c r="M2" i="9"/>
  <c r="J2" i="9"/>
  <c r="A2" i="9"/>
  <c r="A8" i="4"/>
  <c r="K9" i="5"/>
  <c r="E21" i="5" s="1"/>
  <c r="H18" i="5"/>
  <c r="I18" i="5" s="1"/>
  <c r="H17" i="5"/>
  <c r="J17" i="5" s="1"/>
  <c r="B5" i="5"/>
  <c r="B4" i="5"/>
  <c r="G5" i="4"/>
  <c r="B4" i="4"/>
  <c r="B5" i="4"/>
  <c r="E19" i="5" l="1"/>
  <c r="E23" i="5"/>
  <c r="G17" i="12"/>
  <c r="E24" i="12"/>
  <c r="F17" i="12"/>
  <c r="G23" i="12"/>
  <c r="F18" i="12"/>
  <c r="F17" i="18"/>
  <c r="F22" i="18"/>
  <c r="F18" i="10"/>
  <c r="E17" i="12"/>
  <c r="E23" i="12"/>
  <c r="E25" i="16"/>
  <c r="E19" i="18"/>
  <c r="G20" i="18"/>
  <c r="F23" i="12"/>
  <c r="E18" i="12"/>
  <c r="E18" i="10"/>
  <c r="G26" i="12"/>
  <c r="F21" i="12"/>
  <c r="E24" i="16"/>
  <c r="E24" i="18"/>
  <c r="F20" i="18"/>
  <c r="G18" i="10"/>
  <c r="G50" i="10" s="1"/>
  <c r="G17" i="10"/>
  <c r="G49" i="10" s="1"/>
  <c r="F26" i="12"/>
  <c r="E21" i="12"/>
  <c r="E21" i="16"/>
  <c r="E26" i="18"/>
  <c r="G24" i="18"/>
  <c r="F17" i="10"/>
  <c r="E49" i="10"/>
  <c r="E26" i="12"/>
  <c r="G20" i="12"/>
  <c r="F24" i="18"/>
  <c r="G25" i="12"/>
  <c r="F20" i="12"/>
  <c r="H20" i="12" s="1"/>
  <c r="F23" i="18"/>
  <c r="G18" i="12"/>
  <c r="G17" i="18"/>
  <c r="H17" i="18" s="1"/>
  <c r="F25" i="12"/>
  <c r="G22" i="12"/>
  <c r="E20" i="12"/>
  <c r="E25" i="12"/>
  <c r="F22" i="12"/>
  <c r="G19" i="12"/>
  <c r="G24" i="12"/>
  <c r="E22" i="12"/>
  <c r="F19" i="12"/>
  <c r="F24" i="12"/>
  <c r="G21" i="12"/>
  <c r="E17" i="16"/>
  <c r="E26" i="16"/>
  <c r="E25" i="18"/>
  <c r="E18" i="18"/>
  <c r="G23" i="18"/>
  <c r="H23" i="18" s="1"/>
  <c r="J23" i="18" s="1"/>
  <c r="G22" i="18"/>
  <c r="E20" i="18"/>
  <c r="G26" i="18"/>
  <c r="G19" i="18"/>
  <c r="E22" i="18"/>
  <c r="F26" i="18"/>
  <c r="F19" i="18"/>
  <c r="G21" i="18"/>
  <c r="H21" i="18" s="1"/>
  <c r="J21" i="18" s="1"/>
  <c r="G25" i="18"/>
  <c r="G18" i="18"/>
  <c r="F21" i="18"/>
  <c r="E17" i="18"/>
  <c r="F25" i="18"/>
  <c r="F18" i="18"/>
  <c r="E21" i="18"/>
  <c r="H26" i="18"/>
  <c r="J26" i="18" s="1"/>
  <c r="H24" i="18"/>
  <c r="J24" i="18" s="1"/>
  <c r="E23" i="16"/>
  <c r="H23" i="16" s="1"/>
  <c r="E22" i="16"/>
  <c r="E20" i="16"/>
  <c r="E19" i="16"/>
  <c r="H17" i="12"/>
  <c r="I17" i="12" s="1"/>
  <c r="H24" i="12"/>
  <c r="I24" i="12" s="1"/>
  <c r="E22" i="10"/>
  <c r="F24" i="10"/>
  <c r="F20" i="10"/>
  <c r="E21" i="10"/>
  <c r="G23" i="10"/>
  <c r="G19" i="10"/>
  <c r="F49" i="10"/>
  <c r="E20" i="10"/>
  <c r="F23" i="10"/>
  <c r="F19" i="10"/>
  <c r="E23" i="10"/>
  <c r="G20" i="10"/>
  <c r="G26" i="10"/>
  <c r="G22" i="10"/>
  <c r="F26" i="10"/>
  <c r="E25" i="10"/>
  <c r="G25" i="10"/>
  <c r="G21" i="10"/>
  <c r="G24" i="10"/>
  <c r="E19" i="10"/>
  <c r="E26" i="10"/>
  <c r="F22" i="10"/>
  <c r="E24" i="10"/>
  <c r="F25" i="10"/>
  <c r="H22" i="5"/>
  <c r="I22" i="5" s="1"/>
  <c r="H23" i="5"/>
  <c r="J23" i="5" s="1"/>
  <c r="J18" i="5"/>
  <c r="H20" i="5"/>
  <c r="I20" i="5" s="1"/>
  <c r="I17" i="5"/>
  <c r="I23" i="5"/>
  <c r="H19" i="5"/>
  <c r="M2" i="5"/>
  <c r="J2" i="5"/>
  <c r="A2" i="5"/>
  <c r="M2" i="4"/>
  <c r="J2" i="4"/>
  <c r="A2" i="4"/>
  <c r="H18" i="12" l="1"/>
  <c r="J18" i="12" s="1"/>
  <c r="F51" i="10"/>
  <c r="G53" i="10"/>
  <c r="F52" i="10"/>
  <c r="F57" i="10"/>
  <c r="G57" i="10"/>
  <c r="F55" i="10"/>
  <c r="F56" i="10"/>
  <c r="E54" i="10"/>
  <c r="F54" i="10"/>
  <c r="F58" i="10"/>
  <c r="F50" i="10"/>
  <c r="H19" i="18"/>
  <c r="J19" i="18" s="1"/>
  <c r="E56" i="10"/>
  <c r="E58" i="10"/>
  <c r="G54" i="10"/>
  <c r="G51" i="10"/>
  <c r="E55" i="10"/>
  <c r="E52" i="10"/>
  <c r="E51" i="10"/>
  <c r="G58" i="10"/>
  <c r="G55" i="10"/>
  <c r="I18" i="12"/>
  <c r="H20" i="18"/>
  <c r="I20" i="18" s="1"/>
  <c r="E57" i="10"/>
  <c r="G56" i="10"/>
  <c r="G52" i="10"/>
  <c r="E53" i="10"/>
  <c r="H53" i="10" s="1"/>
  <c r="J53" i="10" s="1"/>
  <c r="H25" i="18"/>
  <c r="I25" i="18" s="1"/>
  <c r="H22" i="18"/>
  <c r="E50" i="10"/>
  <c r="J24" i="12"/>
  <c r="J20" i="18"/>
  <c r="I26" i="18"/>
  <c r="H18" i="18"/>
  <c r="E38" i="18" s="1"/>
  <c r="E48" i="19" s="1"/>
  <c r="I24" i="18"/>
  <c r="I19" i="18"/>
  <c r="J22" i="18"/>
  <c r="I22" i="18"/>
  <c r="I23" i="18"/>
  <c r="I21" i="18"/>
  <c r="J17" i="18"/>
  <c r="I17" i="18"/>
  <c r="H18" i="16"/>
  <c r="H17" i="16"/>
  <c r="H26" i="16"/>
  <c r="H21" i="16"/>
  <c r="I23" i="16"/>
  <c r="J23" i="16"/>
  <c r="H20" i="16"/>
  <c r="H22" i="16"/>
  <c r="H24" i="16"/>
  <c r="H25" i="16"/>
  <c r="H19" i="16"/>
  <c r="J17" i="12"/>
  <c r="H49" i="10"/>
  <c r="I49" i="10" s="1"/>
  <c r="H23" i="12"/>
  <c r="I23" i="12" s="1"/>
  <c r="H22" i="12"/>
  <c r="H21" i="12"/>
  <c r="H25" i="12"/>
  <c r="H26" i="12"/>
  <c r="J20" i="12"/>
  <c r="I20" i="12"/>
  <c r="H19" i="12"/>
  <c r="J22" i="5"/>
  <c r="J20" i="5"/>
  <c r="J19" i="5"/>
  <c r="H21" i="5"/>
  <c r="E30" i="5" s="1"/>
  <c r="I19" i="5"/>
  <c r="K40" i="4"/>
  <c r="K41" i="4"/>
  <c r="K42" i="4"/>
  <c r="K43" i="4"/>
  <c r="K44" i="4"/>
  <c r="K45" i="4"/>
  <c r="K39" i="4"/>
  <c r="F36" i="12" l="1"/>
  <c r="F31" i="19" s="1"/>
  <c r="F38" i="18"/>
  <c r="F48" i="19" s="1"/>
  <c r="G38" i="18"/>
  <c r="G48" i="19" s="1"/>
  <c r="H58" i="10"/>
  <c r="J58" i="10" s="1"/>
  <c r="J25" i="18"/>
  <c r="H56" i="10"/>
  <c r="I56" i="10" s="1"/>
  <c r="E39" i="18"/>
  <c r="E49" i="19" s="1"/>
  <c r="G34" i="18"/>
  <c r="G44" i="19" s="1"/>
  <c r="F40" i="12"/>
  <c r="F35" i="19" s="1"/>
  <c r="F34" i="18"/>
  <c r="F44" i="19" s="1"/>
  <c r="G37" i="18"/>
  <c r="G47" i="19" s="1"/>
  <c r="H55" i="10"/>
  <c r="F37" i="18"/>
  <c r="F47" i="19" s="1"/>
  <c r="E33" i="12"/>
  <c r="E28" i="19" s="1"/>
  <c r="E34" i="18"/>
  <c r="E44" i="19" s="1"/>
  <c r="E37" i="18"/>
  <c r="E47" i="19" s="1"/>
  <c r="F39" i="18"/>
  <c r="F49" i="19" s="1"/>
  <c r="F33" i="18"/>
  <c r="F43" i="19" s="1"/>
  <c r="G36" i="18"/>
  <c r="G46" i="19" s="1"/>
  <c r="H51" i="10"/>
  <c r="E68" i="10" s="1"/>
  <c r="E17" i="19" s="1"/>
  <c r="H50" i="10"/>
  <c r="H52" i="10"/>
  <c r="G39" i="18"/>
  <c r="G49" i="19" s="1"/>
  <c r="E37" i="12"/>
  <c r="E32" i="19" s="1"/>
  <c r="G35" i="18"/>
  <c r="G45" i="19" s="1"/>
  <c r="E40" i="18"/>
  <c r="E50" i="19" s="1"/>
  <c r="E33" i="18"/>
  <c r="E43" i="19" s="1"/>
  <c r="F35" i="18"/>
  <c r="F45" i="19" s="1"/>
  <c r="G40" i="18"/>
  <c r="G50" i="19" s="1"/>
  <c r="H57" i="10"/>
  <c r="I53" i="10"/>
  <c r="I58" i="10"/>
  <c r="E35" i="18"/>
  <c r="E45" i="19" s="1"/>
  <c r="E34" i="5"/>
  <c r="H34" i="5" s="1"/>
  <c r="I34" i="5" s="1"/>
  <c r="E36" i="18"/>
  <c r="E46" i="19" s="1"/>
  <c r="E31" i="18"/>
  <c r="E41" i="19" s="1"/>
  <c r="F31" i="18"/>
  <c r="F41" i="19" s="1"/>
  <c r="G32" i="18"/>
  <c r="G42" i="19" s="1"/>
  <c r="H54" i="10"/>
  <c r="G32" i="12"/>
  <c r="G27" i="19" s="1"/>
  <c r="F35" i="12"/>
  <c r="F30" i="19" s="1"/>
  <c r="F39" i="12"/>
  <c r="F34" i="19" s="1"/>
  <c r="G36" i="12"/>
  <c r="G31" i="19" s="1"/>
  <c r="E39" i="12"/>
  <c r="E34" i="19" s="1"/>
  <c r="J23" i="12"/>
  <c r="E35" i="12"/>
  <c r="E30" i="19" s="1"/>
  <c r="F38" i="12"/>
  <c r="F33" i="19" s="1"/>
  <c r="G39" i="12"/>
  <c r="G34" i="19" s="1"/>
  <c r="G40" i="12"/>
  <c r="G35" i="19" s="1"/>
  <c r="E40" i="12"/>
  <c r="E35" i="19" s="1"/>
  <c r="E32" i="12"/>
  <c r="E27" i="19" s="1"/>
  <c r="E31" i="12"/>
  <c r="E26" i="19" s="1"/>
  <c r="G31" i="12"/>
  <c r="G26" i="19" s="1"/>
  <c r="G38" i="12"/>
  <c r="G33" i="19" s="1"/>
  <c r="G37" i="12"/>
  <c r="G32" i="19" s="1"/>
  <c r="E36" i="12"/>
  <c r="E31" i="19" s="1"/>
  <c r="E34" i="12"/>
  <c r="E29" i="19" s="1"/>
  <c r="F32" i="12"/>
  <c r="F27" i="19" s="1"/>
  <c r="F34" i="12"/>
  <c r="F29" i="19" s="1"/>
  <c r="F31" i="12"/>
  <c r="F26" i="19" s="1"/>
  <c r="E38" i="12"/>
  <c r="E33" i="19" s="1"/>
  <c r="G34" i="12"/>
  <c r="G29" i="19" s="1"/>
  <c r="F37" i="12"/>
  <c r="F32" i="19" s="1"/>
  <c r="F33" i="12"/>
  <c r="F28" i="19" s="1"/>
  <c r="G35" i="12"/>
  <c r="G30" i="19" s="1"/>
  <c r="G33" i="12"/>
  <c r="G28" i="19" s="1"/>
  <c r="J18" i="18"/>
  <c r="I18" i="18"/>
  <c r="F40" i="18"/>
  <c r="F50" i="19" s="1"/>
  <c r="E32" i="18"/>
  <c r="E42" i="19" s="1"/>
  <c r="G31" i="18"/>
  <c r="G41" i="19" s="1"/>
  <c r="G33" i="18"/>
  <c r="G43" i="19" s="1"/>
  <c r="F36" i="18"/>
  <c r="F46" i="19" s="1"/>
  <c r="F32" i="18"/>
  <c r="F42" i="19" s="1"/>
  <c r="H37" i="18"/>
  <c r="H47" i="19" s="1"/>
  <c r="H39" i="18"/>
  <c r="H49" i="19" s="1"/>
  <c r="H38" i="18"/>
  <c r="H48" i="19" s="1"/>
  <c r="E40" i="16"/>
  <c r="E32" i="16"/>
  <c r="H32" i="16" s="1"/>
  <c r="E35" i="16"/>
  <c r="J20" i="16"/>
  <c r="I20" i="16"/>
  <c r="I26" i="16"/>
  <c r="J26" i="16"/>
  <c r="I19" i="16"/>
  <c r="J19" i="16"/>
  <c r="I22" i="16"/>
  <c r="J22" i="16"/>
  <c r="J25" i="16"/>
  <c r="I25" i="16"/>
  <c r="J17" i="16"/>
  <c r="I17" i="16"/>
  <c r="E36" i="16"/>
  <c r="H36" i="16" s="1"/>
  <c r="E33" i="16"/>
  <c r="E34" i="16"/>
  <c r="E38" i="16"/>
  <c r="E37" i="16"/>
  <c r="E39" i="16"/>
  <c r="E31" i="16"/>
  <c r="J24" i="16"/>
  <c r="I24" i="16"/>
  <c r="J21" i="16"/>
  <c r="I21" i="16"/>
  <c r="I18" i="16"/>
  <c r="J18" i="16"/>
  <c r="J49" i="10"/>
  <c r="F72" i="10"/>
  <c r="F21" i="19" s="1"/>
  <c r="J19" i="12"/>
  <c r="I19" i="12"/>
  <c r="J26" i="12"/>
  <c r="I26" i="12"/>
  <c r="J21" i="12"/>
  <c r="I21" i="12"/>
  <c r="J22" i="12"/>
  <c r="I22" i="12"/>
  <c r="J25" i="12"/>
  <c r="I25" i="12"/>
  <c r="H30" i="5"/>
  <c r="I30" i="5" s="1"/>
  <c r="E33" i="5"/>
  <c r="H33" i="5" s="1"/>
  <c r="I33" i="5" s="1"/>
  <c r="J34" i="5"/>
  <c r="I21" i="5"/>
  <c r="E31" i="5"/>
  <c r="E29" i="5"/>
  <c r="H29" i="5" s="1"/>
  <c r="I29" i="5" s="1"/>
  <c r="E32" i="5"/>
  <c r="E28" i="5"/>
  <c r="H28" i="5" s="1"/>
  <c r="I28" i="5" s="1"/>
  <c r="J21" i="5"/>
  <c r="A14" i="1"/>
  <c r="A15" i="1"/>
  <c r="A16" i="1"/>
  <c r="A17" i="1"/>
  <c r="A13" i="1"/>
  <c r="F71" i="10" l="1"/>
  <c r="F20" i="19" s="1"/>
  <c r="J56" i="10"/>
  <c r="F66" i="10"/>
  <c r="F15" i="19" s="1"/>
  <c r="G64" i="10"/>
  <c r="G13" i="19" s="1"/>
  <c r="F67" i="10"/>
  <c r="F16" i="19" s="1"/>
  <c r="H31" i="18"/>
  <c r="H41" i="19" s="1"/>
  <c r="G70" i="10"/>
  <c r="G19" i="19" s="1"/>
  <c r="I52" i="10"/>
  <c r="J52" i="10"/>
  <c r="H35" i="18"/>
  <c r="H45" i="19" s="1"/>
  <c r="F65" i="10"/>
  <c r="F14" i="19" s="1"/>
  <c r="E65" i="10"/>
  <c r="E14" i="19" s="1"/>
  <c r="G66" i="10"/>
  <c r="G15" i="19" s="1"/>
  <c r="J51" i="10"/>
  <c r="I51" i="10"/>
  <c r="E71" i="10"/>
  <c r="E20" i="19" s="1"/>
  <c r="E70" i="10"/>
  <c r="E19" i="19" s="1"/>
  <c r="E64" i="10"/>
  <c r="E13" i="19" s="1"/>
  <c r="G72" i="10"/>
  <c r="G21" i="19" s="1"/>
  <c r="E63" i="10"/>
  <c r="E12" i="19" s="1"/>
  <c r="F63" i="10"/>
  <c r="F12" i="19" s="1"/>
  <c r="E66" i="10"/>
  <c r="E15" i="19" s="1"/>
  <c r="G65" i="10"/>
  <c r="G14" i="19" s="1"/>
  <c r="J55" i="10"/>
  <c r="I55" i="10"/>
  <c r="G63" i="10"/>
  <c r="G12" i="19" s="1"/>
  <c r="F69" i="10"/>
  <c r="F18" i="19" s="1"/>
  <c r="E67" i="10"/>
  <c r="E16" i="19" s="1"/>
  <c r="H40" i="18"/>
  <c r="H50" i="19" s="1"/>
  <c r="I57" i="10"/>
  <c r="J57" i="10"/>
  <c r="G67" i="10"/>
  <c r="G16" i="19" s="1"/>
  <c r="G69" i="10"/>
  <c r="G18" i="19" s="1"/>
  <c r="H33" i="18"/>
  <c r="H43" i="19" s="1"/>
  <c r="E72" i="10"/>
  <c r="E21" i="19" s="1"/>
  <c r="G68" i="10"/>
  <c r="G17" i="19" s="1"/>
  <c r="J50" i="10"/>
  <c r="I50" i="10"/>
  <c r="F70" i="10"/>
  <c r="F19" i="19" s="1"/>
  <c r="E69" i="10"/>
  <c r="E18" i="19" s="1"/>
  <c r="F64" i="10"/>
  <c r="F13" i="19" s="1"/>
  <c r="F68" i="10"/>
  <c r="F17" i="19" s="1"/>
  <c r="H34" i="18"/>
  <c r="H44" i="19" s="1"/>
  <c r="J54" i="10"/>
  <c r="I54" i="10"/>
  <c r="G71" i="10"/>
  <c r="G20" i="19" s="1"/>
  <c r="J40" i="18"/>
  <c r="J50" i="19" s="1"/>
  <c r="I31" i="18"/>
  <c r="I41" i="19" s="1"/>
  <c r="H36" i="18"/>
  <c r="H46" i="19" s="1"/>
  <c r="I38" i="18"/>
  <c r="I48" i="19" s="1"/>
  <c r="I35" i="18"/>
  <c r="I45" i="19" s="1"/>
  <c r="I37" i="18"/>
  <c r="I47" i="19" s="1"/>
  <c r="I33" i="18"/>
  <c r="I43" i="19" s="1"/>
  <c r="H32" i="18"/>
  <c r="H42" i="19" s="1"/>
  <c r="J39" i="18"/>
  <c r="J49" i="19" s="1"/>
  <c r="J37" i="18"/>
  <c r="J47" i="19" s="1"/>
  <c r="J31" i="18"/>
  <c r="J41" i="19" s="1"/>
  <c r="I36" i="18"/>
  <c r="I46" i="19" s="1"/>
  <c r="I39" i="18"/>
  <c r="I49" i="19" s="1"/>
  <c r="J35" i="18"/>
  <c r="J45" i="19" s="1"/>
  <c r="I40" i="18"/>
  <c r="I50" i="19" s="1"/>
  <c r="J38" i="18"/>
  <c r="J48" i="19" s="1"/>
  <c r="J33" i="18"/>
  <c r="J43" i="19" s="1"/>
  <c r="G2" i="17"/>
  <c r="G2" i="18"/>
  <c r="H33" i="16"/>
  <c r="J33" i="16" s="1"/>
  <c r="G2" i="16"/>
  <c r="G2" i="15"/>
  <c r="J32" i="16"/>
  <c r="I32" i="16"/>
  <c r="H31" i="16"/>
  <c r="H39" i="16"/>
  <c r="H38" i="16"/>
  <c r="H40" i="16"/>
  <c r="J36" i="16"/>
  <c r="I36" i="16"/>
  <c r="H37" i="16"/>
  <c r="H34" i="16"/>
  <c r="H35" i="16"/>
  <c r="H33" i="12"/>
  <c r="H28" i="19" s="1"/>
  <c r="H36" i="12"/>
  <c r="H31" i="19" s="1"/>
  <c r="H34" i="12"/>
  <c r="H29" i="19" s="1"/>
  <c r="H35" i="12"/>
  <c r="H30" i="19" s="1"/>
  <c r="H38" i="12"/>
  <c r="H33" i="19" s="1"/>
  <c r="H37" i="12"/>
  <c r="H32" i="19" s="1"/>
  <c r="H32" i="12"/>
  <c r="H27" i="19" s="1"/>
  <c r="G2" i="11"/>
  <c r="G2" i="12"/>
  <c r="H39" i="12"/>
  <c r="H34" i="19" s="1"/>
  <c r="H31" i="12"/>
  <c r="H26" i="19" s="1"/>
  <c r="H40" i="12"/>
  <c r="H35" i="19" s="1"/>
  <c r="H68" i="10"/>
  <c r="H67" i="10"/>
  <c r="H64" i="10"/>
  <c r="H72" i="10"/>
  <c r="H21" i="19" s="1"/>
  <c r="G2" i="9"/>
  <c r="G2" i="10"/>
  <c r="G2" i="4"/>
  <c r="G2" i="5"/>
  <c r="J30" i="5"/>
  <c r="J28" i="5"/>
  <c r="H32" i="5"/>
  <c r="I32" i="5" s="1"/>
  <c r="H31" i="5"/>
  <c r="I31" i="5" s="1"/>
  <c r="J33" i="5"/>
  <c r="J34" i="18" l="1"/>
  <c r="J44" i="19" s="1"/>
  <c r="I34" i="12"/>
  <c r="I29" i="19" s="1"/>
  <c r="H69" i="10"/>
  <c r="J69" i="10" s="1"/>
  <c r="J18" i="19" s="1"/>
  <c r="I64" i="10"/>
  <c r="I13" i="19" s="1"/>
  <c r="H13" i="19"/>
  <c r="H63" i="10"/>
  <c r="H66" i="10"/>
  <c r="J66" i="10" s="1"/>
  <c r="J15" i="19" s="1"/>
  <c r="J32" i="5"/>
  <c r="H65" i="10"/>
  <c r="H14" i="19" s="1"/>
  <c r="I67" i="10"/>
  <c r="I16" i="19" s="1"/>
  <c r="H16" i="19"/>
  <c r="I34" i="18"/>
  <c r="I44" i="19" s="1"/>
  <c r="H71" i="10"/>
  <c r="H20" i="19" s="1"/>
  <c r="H70" i="10"/>
  <c r="I68" i="10"/>
  <c r="I17" i="19" s="1"/>
  <c r="H17" i="19"/>
  <c r="J35" i="12"/>
  <c r="J30" i="19" s="1"/>
  <c r="I38" i="12"/>
  <c r="I33" i="19" s="1"/>
  <c r="J34" i="12"/>
  <c r="J29" i="19" s="1"/>
  <c r="J36" i="12"/>
  <c r="J31" i="19" s="1"/>
  <c r="J33" i="12"/>
  <c r="J28" i="19" s="1"/>
  <c r="J32" i="12"/>
  <c r="J27" i="19" s="1"/>
  <c r="I39" i="12"/>
  <c r="I34" i="19" s="1"/>
  <c r="J37" i="12"/>
  <c r="J32" i="19" s="1"/>
  <c r="I32" i="18"/>
  <c r="I42" i="19" s="1"/>
  <c r="J36" i="18"/>
  <c r="J46" i="19" s="1"/>
  <c r="J32" i="18"/>
  <c r="J42" i="19" s="1"/>
  <c r="I33" i="16"/>
  <c r="J31" i="16"/>
  <c r="I31" i="16"/>
  <c r="J39" i="16"/>
  <c r="I39" i="16"/>
  <c r="J34" i="16"/>
  <c r="I34" i="16"/>
  <c r="J35" i="16"/>
  <c r="I35" i="16"/>
  <c r="J37" i="16"/>
  <c r="I37" i="16"/>
  <c r="J40" i="16"/>
  <c r="I40" i="16"/>
  <c r="I38" i="16"/>
  <c r="J38" i="16"/>
  <c r="I35" i="12"/>
  <c r="I30" i="19" s="1"/>
  <c r="J38" i="12"/>
  <c r="J33" i="19" s="1"/>
  <c r="I33" i="12"/>
  <c r="I28" i="19" s="1"/>
  <c r="I36" i="12"/>
  <c r="I31" i="19" s="1"/>
  <c r="I32" i="12"/>
  <c r="I27" i="19" s="1"/>
  <c r="I37" i="12"/>
  <c r="I32" i="19" s="1"/>
  <c r="J39" i="12"/>
  <c r="J34" i="19" s="1"/>
  <c r="J40" i="12"/>
  <c r="J35" i="19" s="1"/>
  <c r="I40" i="12"/>
  <c r="I35" i="19" s="1"/>
  <c r="J31" i="12"/>
  <c r="J26" i="19" s="1"/>
  <c r="I31" i="12"/>
  <c r="I26" i="19" s="1"/>
  <c r="J68" i="10"/>
  <c r="J17" i="19" s="1"/>
  <c r="I69" i="10"/>
  <c r="I18" i="19" s="1"/>
  <c r="J63" i="10"/>
  <c r="J12" i="19" s="1"/>
  <c r="J64" i="10"/>
  <c r="J13" i="19" s="1"/>
  <c r="I70" i="10"/>
  <c r="I19" i="19" s="1"/>
  <c r="J67" i="10"/>
  <c r="J16" i="19" s="1"/>
  <c r="J72" i="10"/>
  <c r="J21" i="19" s="1"/>
  <c r="I72" i="10"/>
  <c r="I21" i="19" s="1"/>
  <c r="J71" i="10"/>
  <c r="J20" i="19" s="1"/>
  <c r="I71" i="10"/>
  <c r="I20" i="19" s="1"/>
  <c r="J29" i="5"/>
  <c r="J31" i="5"/>
  <c r="H18" i="19" l="1"/>
  <c r="J65" i="10"/>
  <c r="J14" i="19" s="1"/>
  <c r="I66" i="10"/>
  <c r="I15" i="19" s="1"/>
  <c r="H15" i="19"/>
  <c r="J70" i="10"/>
  <c r="J19" i="19" s="1"/>
  <c r="H19" i="19"/>
  <c r="I63" i="10"/>
  <c r="I12" i="19" s="1"/>
  <c r="H12" i="19"/>
  <c r="I65" i="10"/>
  <c r="I14" i="19" s="1"/>
</calcChain>
</file>

<file path=xl/sharedStrings.xml><?xml version="1.0" encoding="utf-8"?>
<sst xmlns="http://schemas.openxmlformats.org/spreadsheetml/2006/main" count="1148" uniqueCount="262">
  <si>
    <t>Experiment Title:</t>
  </si>
  <si>
    <t>Prefix. Experiment Code:</t>
  </si>
  <si>
    <t>Researcher(s):</t>
  </si>
  <si>
    <t>pH Stability on the enzymatic activity</t>
  </si>
  <si>
    <t>pHStb.TII</t>
  </si>
  <si>
    <t>Mabel Juliana Noguera Contreras</t>
  </si>
  <si>
    <t>JN</t>
  </si>
  <si>
    <t>Starting Date:</t>
  </si>
  <si>
    <t>Finish Date:</t>
  </si>
  <si>
    <t>Goal and Observations:</t>
  </si>
  <si>
    <t>Determine the enzymatic activity of the free Laccase enzyme and the bionanocompounds by spectrophotometric measurement with ABTS as oxidation substrate.
(ABTS Solution: 550 mg -&gt; 50 mL H2O milli Q 1:10)</t>
  </si>
  <si>
    <t>Follow up of the experimentation:</t>
  </si>
  <si>
    <t>Experiment Code</t>
  </si>
  <si>
    <t>Description</t>
  </si>
  <si>
    <t>Starting Date</t>
  </si>
  <si>
    <t>Finish Date</t>
  </si>
  <si>
    <t>Location</t>
  </si>
  <si>
    <t>Result</t>
  </si>
  <si>
    <t>Spectrophotometric measurement for Free Laccase Enzyme -&gt; D.2JN</t>
  </si>
  <si>
    <t>H-Lab</t>
  </si>
  <si>
    <t>Repeat</t>
  </si>
  <si>
    <t>Spectrophotometric measurement for Free Laccase Enzyme -&gt; D.3JN</t>
  </si>
  <si>
    <t>Good</t>
  </si>
  <si>
    <t>Spectrophotometric measurement for supernatant -&gt; SA_2020</t>
  </si>
  <si>
    <t>Spectrophotometric measurement for bionanocompound -&gt; A_2020</t>
  </si>
  <si>
    <t>Sample numbering/codification:</t>
  </si>
  <si>
    <t>Prefix. Code</t>
  </si>
  <si>
    <t>Qty.</t>
  </si>
  <si>
    <t>D.2JN</t>
  </si>
  <si>
    <t>D1 Laccase enzyme solution from Mexico diluted on 2mL</t>
  </si>
  <si>
    <t>D.3JN</t>
  </si>
  <si>
    <t>D.2JN Laccase enzyme solution from Mexico diluted on 3mL</t>
  </si>
  <si>
    <t>D.2JN-Bk</t>
  </si>
  <si>
    <t>Data of the spectrophotometric measurement for the Blank for D.2JN</t>
  </si>
  <si>
    <t>Onedrive</t>
  </si>
  <si>
    <t>D.2JN-ABTS.Ctl</t>
  </si>
  <si>
    <t>Data of the spectrophotometric measurement for the ABTS-Control for D.2JN</t>
  </si>
  <si>
    <t>D.2JN-pH</t>
  </si>
  <si>
    <t>Data of the spectrophotometric measurement for the D.2JN Enzyme at pH XX</t>
  </si>
  <si>
    <t>D.3JN-Bk</t>
  </si>
  <si>
    <t>Data of the spectrophotometric measurement for the Blank for D.3JN</t>
  </si>
  <si>
    <t>D.3JN-ABTS.Ctl</t>
  </si>
  <si>
    <t>Data of the spectrophotometric measurement for the ABTS-Control for D.3JN</t>
  </si>
  <si>
    <t>D.3JN-pH</t>
  </si>
  <si>
    <t>Data of the spectrophotometric measurement for the D.3JN Enzyme at pH XX</t>
  </si>
  <si>
    <t>SA_2020-Bk</t>
  </si>
  <si>
    <t>Data of the spectrophotometric measurement for the Blank for SA_2020</t>
  </si>
  <si>
    <t>SA_2020-ABTS.Ctl</t>
  </si>
  <si>
    <t>Data of the spectrophotometric measurement for the ABTS-Control for SA_2020</t>
  </si>
  <si>
    <t>SA_2020-pH</t>
  </si>
  <si>
    <t>Data of the spectrophotometric measurement for the SA_2020 Enzyme at pH XX</t>
  </si>
  <si>
    <t>A_2020-Bk</t>
  </si>
  <si>
    <t>Data of the spectrophotometric measurement for the Blank for A_2020</t>
  </si>
  <si>
    <t>A_2020-ABTS.Ctl</t>
  </si>
  <si>
    <t>Data of the spectrophotometric measurement for the ABTS-Control for A_2020</t>
  </si>
  <si>
    <t>A_2020-pH</t>
  </si>
  <si>
    <t>Data of the spectrophotometric measurement for the A_2020 Enzyme at pH XX</t>
  </si>
  <si>
    <t>List of Reagents and/or materials:</t>
  </si>
  <si>
    <t>CAS N°</t>
  </si>
  <si>
    <t>Name of Reagent or material</t>
  </si>
  <si>
    <t>Provider</t>
  </si>
  <si>
    <t>Lot number</t>
  </si>
  <si>
    <t xml:space="preserve"> Qty.</t>
  </si>
  <si>
    <t>Units</t>
  </si>
  <si>
    <t xml:space="preserve"> 30931-67-0</t>
  </si>
  <si>
    <t>2,2-azino-bis(3-ethylbenzothiazoline-6) sulphonic acid (ABTS)</t>
  </si>
  <si>
    <t>Sigma-Aldrich (USA)</t>
  </si>
  <si>
    <t>-</t>
  </si>
  <si>
    <t>mg</t>
  </si>
  <si>
    <t>Sala Limpia</t>
  </si>
  <si>
    <t>Experiment Code:</t>
  </si>
  <si>
    <t>Laboratory Data:</t>
  </si>
  <si>
    <t>Description of the experiment:</t>
  </si>
  <si>
    <t>Step</t>
  </si>
  <si>
    <t>Sample Prefix</t>
  </si>
  <si>
    <t>Take 200 uL of D1 Laccase Mex and gauge with H2O milli Q to 2 mL of solution</t>
  </si>
  <si>
    <t>Manually mix vigorously and store refrigerated</t>
  </si>
  <si>
    <t>Prepare 7 clean absorbance cells (Blank, ABTS-Control, Buffers pH: 2-3-4-5-6)</t>
  </si>
  <si>
    <t>Place 950 uL of the corresponding Buffer (pH: 2-3-4-5-6, Blank and Control: H2O milliQ)</t>
  </si>
  <si>
    <t>Place 200 uL of the corresponding sample -&gt; D.2JN (Blank and Control: H2O milliQ)</t>
  </si>
  <si>
    <t>Add 350 uL of H2O milli Q to the Blank cell and place it on the spectrophotometer to messure the baseline</t>
  </si>
  <si>
    <t>Add 350 uL of ABTS solution to the ABTS-Control cell and place it on the spectrophotometer to messure the baseline again</t>
  </si>
  <si>
    <t>Place each cell on the corresponding space and previous to each meassurement add 350 uL of ABTS solution</t>
  </si>
  <si>
    <t>Meassure the absorbance change during 1 min for each sample</t>
  </si>
  <si>
    <t>Collect all the cells, eliminate the residues present and clean delicately</t>
  </si>
  <si>
    <t>Samples generated:</t>
  </si>
  <si>
    <t>Sample Code</t>
  </si>
  <si>
    <t>Replicas</t>
  </si>
  <si>
    <t>Data of the spectrophotometric measurement for the Blank</t>
  </si>
  <si>
    <t>Data of the spectrophotometric measurement for the ABTS-Control</t>
  </si>
  <si>
    <t>D.2JN-pH2</t>
  </si>
  <si>
    <t>Data of the spectrophotometric measurement for the D.2JN Enzyme at pH 2</t>
  </si>
  <si>
    <t>D.2JN-pH3</t>
  </si>
  <si>
    <t>Data of the spectrophotometric measurement for the D.2JN Enzyme at pH 3</t>
  </si>
  <si>
    <t>D.2JN-pH4</t>
  </si>
  <si>
    <t>Data of the spectrophotometric measurement for the D.2JN Enzyme at pH 4</t>
  </si>
  <si>
    <t>D.2JN-pH5</t>
  </si>
  <si>
    <t>Data of the spectrophotometric measurement for the D.2JN Enzyme at pH 5</t>
  </si>
  <si>
    <t>D.2JN-pH6</t>
  </si>
  <si>
    <t>Data of the spectrophotometric measurement for the D.2JN Enzyme at pH 6</t>
  </si>
  <si>
    <t>Measurement:</t>
  </si>
  <si>
    <t>Date</t>
  </si>
  <si>
    <t>Type</t>
  </si>
  <si>
    <t>Sample</t>
  </si>
  <si>
    <t>Replica 1</t>
  </si>
  <si>
    <t>Replica 2</t>
  </si>
  <si>
    <t>Replica 3</t>
  </si>
  <si>
    <t>Replica 4</t>
  </si>
  <si>
    <t>Replica 5</t>
  </si>
  <si>
    <t>Average</t>
  </si>
  <si>
    <t>Spectrophotometric measurement</t>
  </si>
  <si>
    <t xml:space="preserve">Blank Cell </t>
  </si>
  <si>
    <t>min^(-1)</t>
  </si>
  <si>
    <t>ABTS-Control Cell</t>
  </si>
  <si>
    <t>Cell N°1 - D.2JN - pH2</t>
  </si>
  <si>
    <t>Cell N°2 - D.2JN - pH3</t>
  </si>
  <si>
    <t>Cell N°3 - D.2JN - pH4</t>
  </si>
  <si>
    <t>Cell N°4 - D.2JN - pH5</t>
  </si>
  <si>
    <t>Cell N°5 - D.2JN - pH6</t>
  </si>
  <si>
    <t>Summary of results:</t>
  </si>
  <si>
    <r>
      <rPr>
        <b/>
        <sz val="10"/>
        <color rgb="FFFF0000"/>
        <rFont val="Calibri"/>
        <family val="2"/>
        <scheme val="minor"/>
      </rPr>
      <t>REPEAT</t>
    </r>
    <r>
      <rPr>
        <sz val="10"/>
        <color theme="1"/>
        <rFont val="Calibri"/>
        <family val="2"/>
        <scheme val="minor"/>
      </rPr>
      <t xml:space="preserve"> -&gt; The maximum value for all the samples must be &lt;= 1 to have a lineal behave, as the maximum obtained is higher, the sample must be diluted and measure again.</t>
    </r>
  </si>
  <si>
    <t>Description of data analysis:</t>
  </si>
  <si>
    <t>Determine the enzymatic activity by the Lambert-Beer equation using the value of absorbance change in time obtained.</t>
  </si>
  <si>
    <t>ԑ</t>
  </si>
  <si>
    <t>Coeficiente de extinción</t>
  </si>
  <si>
    <t>[M^(-1) cm^(-1)]</t>
  </si>
  <si>
    <t>Factor de dilución</t>
  </si>
  <si>
    <t>V.Tol/V.m</t>
  </si>
  <si>
    <t>d</t>
  </si>
  <si>
    <t>Distancia haz de luz a la muestra</t>
  </si>
  <si>
    <t>cm</t>
  </si>
  <si>
    <t>Volumen de muestra usado</t>
  </si>
  <si>
    <t>[uL]</t>
  </si>
  <si>
    <t>Volumen Total en la celda</t>
  </si>
  <si>
    <t>N°1 Calculation and/or formula: Enzymatic activity</t>
  </si>
  <si>
    <t>pH</t>
  </si>
  <si>
    <t>Min. error</t>
  </si>
  <si>
    <t>Max. Error</t>
  </si>
  <si>
    <t>U/L</t>
  </si>
  <si>
    <t>N°2 Calculation and/or formula: Relative activity</t>
  </si>
  <si>
    <t>Relative Act. % 1</t>
  </si>
  <si>
    <t>Relative Act. % 2</t>
  </si>
  <si>
    <t>Relative Act. % 3</t>
  </si>
  <si>
    <t>%</t>
  </si>
  <si>
    <t>Final table and/or graphic:</t>
  </si>
  <si>
    <t>Take 300 uL of D.2JN and gauge with H2O milli Q to 3 mL of solution</t>
  </si>
  <si>
    <t>Prepare 10 clean absorbance cells (Blank, ABTS-Control, Buffers pH: 2-3-4-4.5-5-6-7-10)</t>
  </si>
  <si>
    <t>Place 950 uL of the corresponding Buffer (pH: 2-3-4-4.5-5-6-7-10, Blank and Control: H2O milliQ)</t>
  </si>
  <si>
    <t>D.3JN-pH2</t>
  </si>
  <si>
    <t>Data of the spectrophotometric measurement for the D.3JN Enzyme at pH 2</t>
  </si>
  <si>
    <t>D.3JN-pH3</t>
  </si>
  <si>
    <t>Data of the spectrophotometric measurement for the D.3JN Enzyme at pH 3</t>
  </si>
  <si>
    <t>D.3JN-pH4</t>
  </si>
  <si>
    <t>Data of the spectrophotometric measurement for the D.3JN Enzyme at pH 4</t>
  </si>
  <si>
    <t>D.3JN-pH4.5</t>
  </si>
  <si>
    <t>Data of the spectrophotometric measurement for the D.3JN Enzyme at pH 4.5</t>
  </si>
  <si>
    <t>D.3JN-pH5</t>
  </si>
  <si>
    <t>Data of the spectrophotometric measurement for the D.3JN Enzyme at pH 5</t>
  </si>
  <si>
    <t>D.3JN-pH6</t>
  </si>
  <si>
    <t>Data of the spectrophotometric measurement for the D.3JN Enzyme at pH 6</t>
  </si>
  <si>
    <t>D.3JN-pH7</t>
  </si>
  <si>
    <t>Data of the spectrophotometric measurement for the D.3JN Enzyme at pH 7</t>
  </si>
  <si>
    <t>D.3JN-pH10</t>
  </si>
  <si>
    <t>Data of the spectrophotometric measurement for the D.3JN Enzyme at pH 10</t>
  </si>
  <si>
    <t>Cell N°1 - D.3JN - pH2</t>
  </si>
  <si>
    <t>Cell N°2 - D.3JN - pH3</t>
  </si>
  <si>
    <t>Cell N°3 - D.3JN - pH4</t>
  </si>
  <si>
    <t>Cell N°3 - D.3JN - pH4.5</t>
  </si>
  <si>
    <t>Cell N°4 - D.3JN - pH5</t>
  </si>
  <si>
    <t>Cell N°5 - D.3JN - pH6</t>
  </si>
  <si>
    <t>Cell N°5 - D.3JN - pH7</t>
  </si>
  <si>
    <t>Cell N°5 - D.3JN - pH10</t>
  </si>
  <si>
    <r>
      <rPr>
        <b/>
        <sz val="10"/>
        <color rgb="FF92D050"/>
        <rFont val="Calibri"/>
        <family val="2"/>
        <scheme val="minor"/>
      </rPr>
      <t>GOOD</t>
    </r>
    <r>
      <rPr>
        <sz val="10"/>
        <color theme="1"/>
        <rFont val="Calibri"/>
        <family val="2"/>
        <scheme val="minor"/>
      </rPr>
      <t xml:space="preserve"> -&gt; The maximum value for all the samples is lower than 1 so it has a lineal behave.</t>
    </r>
  </si>
  <si>
    <t>N°1 Calculation and/or formula: Enzymatic activity D.3JN</t>
  </si>
  <si>
    <t>Columna1</t>
  </si>
  <si>
    <t>N°2 Calculation and/or formula: Relative activity D.3JN</t>
  </si>
  <si>
    <t>Dilution Factor</t>
  </si>
  <si>
    <t>D.2JN Laccase Mex</t>
  </si>
  <si>
    <t>D1 Laccase Mex</t>
  </si>
  <si>
    <t>N°3 Calculation and/or formula: Enzymatic activity D.1</t>
  </si>
  <si>
    <t>D.1 - pH2</t>
  </si>
  <si>
    <t>D.1 - pH3</t>
  </si>
  <si>
    <t>D.1 - pH4</t>
  </si>
  <si>
    <t>D.1 - pH4.5</t>
  </si>
  <si>
    <t>D.1 - pH5</t>
  </si>
  <si>
    <t>D.1 - pH6</t>
  </si>
  <si>
    <t>D.1 - pH7</t>
  </si>
  <si>
    <t>D.1 - pH10</t>
  </si>
  <si>
    <t>N°4 Calculation and/or formula: Relative activity D.1</t>
  </si>
  <si>
    <t>Place 200 uL of the corresponding sample -&gt; SA_2020 (Blank and Control: H2O milliQ)</t>
  </si>
  <si>
    <t>SA_2020</t>
  </si>
  <si>
    <t>Supernatant solution obtained at the functionalitation process</t>
  </si>
  <si>
    <t>SA_2020-pH2</t>
  </si>
  <si>
    <t>Data of the spectrophotometric measurement for the SA_2020 Enzyme at pH 2</t>
  </si>
  <si>
    <t>SA_2020-pH3</t>
  </si>
  <si>
    <t>Data of the spectrophotometric measurement for the SA_2020 Enzyme at pH 3</t>
  </si>
  <si>
    <t>SA_2020-pH4</t>
  </si>
  <si>
    <t>Data of the spectrophotometric measurement for the SA_2020 Enzyme at pH 4</t>
  </si>
  <si>
    <t>SA_2020-pH4.5</t>
  </si>
  <si>
    <t>Data of the spectrophotometric measurement for the SA_2020 Enzyme at pH 4.5</t>
  </si>
  <si>
    <t>SA_2020-pH5</t>
  </si>
  <si>
    <t>Data of the spectrophotometric measurement for the SA_2020 Enzyme at pH 5</t>
  </si>
  <si>
    <t>SA_2020-pH6</t>
  </si>
  <si>
    <t>Data of the spectrophotometric measurement for the SA_2020 Enzyme at pH 6</t>
  </si>
  <si>
    <t>SA_2020-pH7</t>
  </si>
  <si>
    <t>Data of the spectrophotometric measurement for the SA_2020 Enzyme at pH 7</t>
  </si>
  <si>
    <t>SA_2020-pH10</t>
  </si>
  <si>
    <t>Data of the spectrophotometric measurement for the SA_2020 Enzyme at pH 10</t>
  </si>
  <si>
    <t>Cell N°1 - SA_2020 - pH2</t>
  </si>
  <si>
    <t>Cell N°2 - SA_2020 - pH3</t>
  </si>
  <si>
    <t>Cell N°3 - SA_2020 - pH4</t>
  </si>
  <si>
    <t>Cell N°3 - SA_2020 - pH4.5</t>
  </si>
  <si>
    <t>Cell N°4 - SA_2020 - pH5</t>
  </si>
  <si>
    <t>Cell N°5 - SA_2020 - pH6</t>
  </si>
  <si>
    <t>Cell N°5 - SA_2020 - pH7</t>
  </si>
  <si>
    <t>Cell N°5 - SA_2020 - pH10</t>
  </si>
  <si>
    <r>
      <rPr>
        <b/>
        <sz val="10"/>
        <color rgb="FF92D050"/>
        <rFont val="Calibri"/>
        <family val="2"/>
        <scheme val="minor"/>
      </rPr>
      <t>GOOD</t>
    </r>
    <r>
      <rPr>
        <sz val="10"/>
        <color theme="1"/>
        <rFont val="Calibri"/>
        <family val="2"/>
        <scheme val="minor"/>
      </rPr>
      <t xml:space="preserve"> -&gt; The maximum value for all the samples is lower than 1 and it has a lineal behave.</t>
    </r>
  </si>
  <si>
    <t>N°1 Calculation and/or formula: Enzymatic activity SA_2020</t>
  </si>
  <si>
    <t>Cell N°6 - SA_2020 - pH7</t>
  </si>
  <si>
    <t>Cell N°7 - SA_2020 - pH10</t>
  </si>
  <si>
    <t>N°2 Calculation and/or formula: Relative activity SA_2020</t>
  </si>
  <si>
    <t>Place 1120 uL of the corresponding Buffer (pH: 2-3-4-4.5-5-6-7-10, Blank and Control: H2O milliQ)</t>
  </si>
  <si>
    <t>Place 30 uL of the corresponding sample -&gt; A_2020 (Blank and Control: H2O milliQ)</t>
  </si>
  <si>
    <t>A_2020</t>
  </si>
  <si>
    <t>Bionanocompound solution obtained</t>
  </si>
  <si>
    <t>A_2020-pH2</t>
  </si>
  <si>
    <t>Data of the spectrophotometric measurement for the A_2020 Enzyme at pH 2</t>
  </si>
  <si>
    <t>A_2020-pH3</t>
  </si>
  <si>
    <t>Data of the spectrophotometric measurement for the A_2020 Enzyme at pH 3</t>
  </si>
  <si>
    <t>A_2020-pH4</t>
  </si>
  <si>
    <t>Data of the spectrophotometric measurement for the A_2020 Enzyme at pH 4</t>
  </si>
  <si>
    <t>A_2020-pH4.5</t>
  </si>
  <si>
    <t>Data of the spectrophotometric measurement for the A_2020 Enzyme at pH 4.5</t>
  </si>
  <si>
    <t>A_2020-pH5</t>
  </si>
  <si>
    <t>Data of the spectrophotometric measurement for the A_2020 Enzyme at pH 5</t>
  </si>
  <si>
    <t>A_2020-pH6</t>
  </si>
  <si>
    <t>Data of the spectrophotometric measurement for the A_2020 Enzyme at pH 6</t>
  </si>
  <si>
    <t>A_2020-pH7</t>
  </si>
  <si>
    <t>Data of the spectrophotometric measurement for the A_2020 Enzyme at pH 7</t>
  </si>
  <si>
    <t>A_2020-pH10</t>
  </si>
  <si>
    <t>Data of the spectrophotometric measurement for the A_2020 Enzyme at pH 10</t>
  </si>
  <si>
    <t>Cell N°1 - A_2020 - pH2</t>
  </si>
  <si>
    <t>Cell N°2 - A_2020 - pH3</t>
  </si>
  <si>
    <t>Cell N°3 - A_2020 - pH4</t>
  </si>
  <si>
    <t>Cell N°3 - A_2020 - pH4.5</t>
  </si>
  <si>
    <t>Cell N°4 - A_2020 - pH5</t>
  </si>
  <si>
    <t>Cell N°5 - A_2020 - pH6</t>
  </si>
  <si>
    <t>Cell N°5 - A_2020 - pH7</t>
  </si>
  <si>
    <t>Cell N°5 - A_2020 - pH10</t>
  </si>
  <si>
    <r>
      <rPr>
        <b/>
        <sz val="10"/>
        <color rgb="FFFF0000"/>
        <rFont val="Calibri"/>
        <family val="2"/>
        <scheme val="minor"/>
      </rPr>
      <t>REPEAT</t>
    </r>
    <r>
      <rPr>
        <sz val="10"/>
        <color theme="1"/>
        <rFont val="Calibri"/>
        <family val="2"/>
        <scheme val="minor"/>
      </rPr>
      <t xml:space="preserve"> -&gt; The solutions were too cloudy and can't be analyzed by absorbance, most of the values obtained were negative and it doesn't show a lineal behave. The experiment was repeated several times determine the time of sedimentation. It was concluded that afer 6 measurements the cloudiness decreases and the values weren't negative, the final experiment will be measured 6 times and only the final time will be use expecting less cloudiness due to the sedimentation of the bionanocompound.</t>
    </r>
  </si>
  <si>
    <t>N°1 Calculation and/or formula: Enzymatic activity A_2020</t>
  </si>
  <si>
    <t>Cell N°6 - A_2020 - pH7</t>
  </si>
  <si>
    <t>Cell N°7 - A_2020 - pH10</t>
  </si>
  <si>
    <t>N°2 Calculation and/or formula: Relative activity A_2020</t>
  </si>
  <si>
    <t>Take 200 uL of A_2020 and gauge with H2O milli Q to 5 mL of solution</t>
  </si>
  <si>
    <r>
      <rPr>
        <b/>
        <sz val="10"/>
        <color rgb="FF92D050"/>
        <rFont val="Calibri"/>
        <family val="2"/>
        <scheme val="minor"/>
      </rPr>
      <t>GOOD</t>
    </r>
    <r>
      <rPr>
        <b/>
        <sz val="10"/>
        <color rgb="FFFF000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-&gt; The maximum value for all the samples is lower than 1 and it has a lineal behave.</t>
    </r>
  </si>
  <si>
    <t>Relative activity D.1</t>
  </si>
  <si>
    <t>Free-Laccase</t>
  </si>
  <si>
    <t>Relative activity SA_2020</t>
  </si>
  <si>
    <t>S_Lac-Magnetite</t>
  </si>
  <si>
    <t>Relative activity A_2020</t>
  </si>
  <si>
    <t>Lac-Magnetite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</si>
</sst>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7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92D05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theme="2" tint="-0.24994659260841701"/>
      </bottom>
      <diagonal/>
    </border>
    <border>
      <left style="hair">
        <color theme="2" tint="-0.24994659260841701"/>
      </left>
      <right/>
      <top/>
      <bottom style="hair">
        <color theme="2" tint="-0.24994659260841701"/>
      </bottom>
      <diagonal/>
    </border>
    <border>
      <left/>
      <right style="hair">
        <color theme="2" tint="-0.24994659260841701"/>
      </right>
      <top/>
      <bottom style="hair">
        <color theme="2" tint="-0.24994659260841701"/>
      </bottom>
      <diagonal/>
    </border>
    <border>
      <left/>
      <right/>
      <top style="hair">
        <color theme="2" tint="-0.24994659260841701"/>
      </top>
      <bottom style="hair">
        <color theme="2" tint="-0.24994659260841701"/>
      </bottom>
      <diagonal/>
    </border>
    <border>
      <left/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2" fontId="3" fillId="2" borderId="6" xfId="0" applyNumberFormat="1" applyFont="1" applyFill="1" applyBorder="1" applyAlignment="1">
      <alignment vertical="center"/>
    </xf>
    <xf numFmtId="166" fontId="3" fillId="2" borderId="6" xfId="0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right" vertical="center"/>
    </xf>
    <xf numFmtId="2" fontId="3" fillId="2" borderId="11" xfId="0" applyNumberFormat="1" applyFont="1" applyFill="1" applyBorder="1" applyAlignment="1">
      <alignment vertical="center"/>
    </xf>
    <xf numFmtId="165" fontId="3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0" fontId="3" fillId="2" borderId="6" xfId="1" applyNumberFormat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0" fontId="3" fillId="2" borderId="6" xfId="1" applyNumberFormat="1" applyFont="1" applyFill="1" applyBorder="1" applyAlignment="1" applyProtection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166" fontId="3" fillId="2" borderId="11" xfId="0" applyNumberFormat="1" applyFont="1" applyFill="1" applyBorder="1" applyAlignment="1">
      <alignment vertical="center"/>
    </xf>
    <xf numFmtId="165" fontId="3" fillId="2" borderId="0" xfId="0" applyNumberFormat="1" applyFont="1" applyFill="1" applyAlignment="1">
      <alignment horizontal="center" vertical="center"/>
    </xf>
    <xf numFmtId="10" fontId="3" fillId="2" borderId="0" xfId="1" applyNumberFormat="1" applyFont="1" applyFill="1" applyBorder="1" applyAlignment="1" applyProtection="1">
      <alignment vertical="center"/>
    </xf>
    <xf numFmtId="10" fontId="3" fillId="2" borderId="0" xfId="1" applyNumberFormat="1" applyFont="1" applyFill="1" applyBorder="1" applyAlignment="1" applyProtection="1">
      <alignment horizontal="right" vertical="center"/>
    </xf>
    <xf numFmtId="0" fontId="6" fillId="0" borderId="6" xfId="0" applyFont="1" applyBorder="1"/>
    <xf numFmtId="0" fontId="6" fillId="0" borderId="0" xfId="0" applyFont="1" applyAlignment="1">
      <alignment horizontal="left"/>
    </xf>
    <xf numFmtId="166" fontId="3" fillId="2" borderId="6" xfId="0" applyNumberFormat="1" applyFont="1" applyFill="1" applyBorder="1" applyAlignment="1">
      <alignment horizontal="right" vertical="center"/>
    </xf>
    <xf numFmtId="166" fontId="3" fillId="2" borderId="11" xfId="0" applyNumberFormat="1" applyFont="1" applyFill="1" applyBorder="1" applyAlignment="1">
      <alignment horizontal="right" vertical="center"/>
    </xf>
    <xf numFmtId="10" fontId="3" fillId="2" borderId="6" xfId="1" applyNumberFormat="1" applyFont="1" applyFill="1" applyBorder="1" applyAlignment="1" applyProtection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0" fontId="3" fillId="2" borderId="0" xfId="1" applyNumberFormat="1" applyFont="1" applyFill="1" applyBorder="1" applyAlignment="1" applyProtection="1">
      <alignment horizontal="center" vertical="center"/>
    </xf>
    <xf numFmtId="2" fontId="3" fillId="2" borderId="6" xfId="1" applyNumberFormat="1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14" fontId="3" fillId="2" borderId="11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4" fontId="3" fillId="2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5" fontId="3" fillId="2" borderId="15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vertical="center"/>
    </xf>
    <xf numFmtId="2" fontId="3" fillId="2" borderId="15" xfId="0" applyNumberFormat="1" applyFont="1" applyFill="1" applyBorder="1" applyAlignment="1">
      <alignment horizontal="right" vertical="center"/>
    </xf>
    <xf numFmtId="0" fontId="9" fillId="3" borderId="12" xfId="0" applyFont="1" applyFill="1" applyBorder="1" applyAlignment="1">
      <alignment horizontal="center" vertical="center"/>
    </xf>
    <xf numFmtId="10" fontId="3" fillId="2" borderId="15" xfId="1" applyNumberFormat="1" applyFont="1" applyFill="1" applyBorder="1" applyAlignment="1" applyProtection="1">
      <alignment vertical="center"/>
    </xf>
    <xf numFmtId="10" fontId="3" fillId="2" borderId="15" xfId="1" applyNumberFormat="1" applyFont="1" applyFill="1" applyBorder="1" applyAlignment="1" applyProtection="1">
      <alignment horizontal="righ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left" vertical="top" wrapText="1"/>
    </xf>
    <xf numFmtId="0" fontId="6" fillId="2" borderId="6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2" borderId="0" xfId="0" applyFill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 b="1">
                <a:latin typeface="Palatino Linotype" panose="02040502050505030304" pitchFamily="18" charset="0"/>
              </a:rPr>
              <a:t>A)</a:t>
            </a:r>
          </a:p>
        </c:rich>
      </c:tx>
      <c:layout>
        <c:manualLayout>
          <c:xMode val="edge"/>
          <c:yMode val="edge"/>
          <c:x val="9.7534631015445115E-4"/>
          <c:y val="5.037783375314861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25632161833429"/>
          <c:y val="8.7962962962962965E-2"/>
          <c:w val="0.78339564261784345"/>
          <c:h val="0.72685892223169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 1'!$L$14:$M$14</c:f>
              <c:strCache>
                <c:ptCount val="1"/>
                <c:pt idx="0">
                  <c:v>D.2JN</c:v>
                </c:pt>
              </c:strCache>
            </c:strRef>
          </c:tx>
          <c:spPr>
            <a:ln w="63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25000"/>
                </a:schemeClr>
              </a:solidFill>
              <a:ln w="635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1'!$J$30:$J$34</c:f>
                <c:numCache>
                  <c:formatCode>0.00%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'Data 1'!$I$30:$I$34</c:f>
                <c:numCache>
                  <c:formatCode>0.00%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errBars>
          <c:xVal>
            <c:numRef>
              <c:f>'Data 1'!$D$30:$D$34</c:f>
              <c:numCache>
                <c:formatCode>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'Data 1'!$H$30:$H$34</c:f>
              <c:numCache>
                <c:formatCode>0.00%</c:formatCode>
                <c:ptCount val="5"/>
                <c:pt idx="0">
                  <c:v>1</c:v>
                </c:pt>
                <c:pt idx="1">
                  <c:v>0.92050209205020905</c:v>
                </c:pt>
                <c:pt idx="2">
                  <c:v>0.79176054071451563</c:v>
                </c:pt>
                <c:pt idx="3">
                  <c:v>0.44544576762149979</c:v>
                </c:pt>
                <c:pt idx="4">
                  <c:v>3.0254264563887991E-2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ADC-9099-F2E2305D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5663"/>
        <c:axId val="1200657743"/>
      </c:scatterChart>
      <c:valAx>
        <c:axId val="1200655663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pH</a:t>
                </a:r>
              </a:p>
            </c:rich>
          </c:tx>
          <c:layout>
            <c:manualLayout>
              <c:xMode val="edge"/>
              <c:yMode val="edge"/>
              <c:x val="0.48615141400110928"/>
              <c:y val="0.91933621628994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7743"/>
        <c:crosses val="autoZero"/>
        <c:crossBetween val="midCat"/>
        <c:majorUnit val="1"/>
      </c:valAx>
      <c:valAx>
        <c:axId val="1200657743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Relative Activity [%]</a:t>
                </a:r>
              </a:p>
            </c:rich>
          </c:tx>
          <c:layout>
            <c:manualLayout>
              <c:xMode val="edge"/>
              <c:yMode val="edge"/>
              <c:x val="2.2919787465591195E-2"/>
              <c:y val="0.22594736111386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566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9786693330000413"/>
          <c:y val="3.2407407407407406E-2"/>
          <c:w val="0.17157751114444028"/>
          <c:h val="0.11381560063612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>
      <c:oddFooter>&amp;Z&amp;N - &amp;A&amp;D&amp;P de &amp;#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 b="1">
                <a:latin typeface="Palatino Linotype" panose="02040502050505030304" pitchFamily="18" charset="0"/>
              </a:rPr>
              <a:t>A)</a:t>
            </a:r>
          </a:p>
        </c:rich>
      </c:tx>
      <c:layout>
        <c:manualLayout>
          <c:xMode val="edge"/>
          <c:yMode val="edge"/>
          <c:x val="9.7534631015445115E-4"/>
          <c:y val="5.037783375314861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25632161833429"/>
          <c:y val="8.7962962962962965E-2"/>
          <c:w val="0.78339564261784345"/>
          <c:h val="0.72685892223169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 2'!$L$14:$M$14</c:f>
              <c:strCache>
                <c:ptCount val="1"/>
                <c:pt idx="0">
                  <c:v>D.3JN</c:v>
                </c:pt>
              </c:strCache>
            </c:strRef>
          </c:tx>
          <c:spPr>
            <a:ln w="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2">
                  <a:lumMod val="25000"/>
                </a:schemeClr>
              </a:solidFill>
              <a:ln w="635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2'!$J$33:$J$40</c:f>
                <c:numCache>
                  <c:formatCode>0.00%</c:formatCode>
                  <c:ptCount val="8"/>
                  <c:pt idx="0">
                    <c:v>5.6818181818181213E-3</c:v>
                  </c:pt>
                  <c:pt idx="1">
                    <c:v>7.5757575757575801E-2</c:v>
                  </c:pt>
                  <c:pt idx="2">
                    <c:v>3.0303030303030387E-2</c:v>
                  </c:pt>
                  <c:pt idx="3">
                    <c:v>2.2727272727272818E-2</c:v>
                  </c:pt>
                  <c:pt idx="4">
                    <c:v>2.8409090909090884E-2</c:v>
                  </c:pt>
                  <c:pt idx="5">
                    <c:v>1.8939393939393923E-3</c:v>
                  </c:pt>
                  <c:pt idx="6">
                    <c:v>3.7878787878787889E-3</c:v>
                  </c:pt>
                  <c:pt idx="7">
                    <c:v>0</c:v>
                  </c:pt>
                </c:numCache>
              </c:numRef>
            </c:plus>
            <c:minus>
              <c:numRef>
                <c:f>'Data 2'!$I$33:$I$40</c:f>
                <c:numCache>
                  <c:formatCode>0.00%</c:formatCode>
                  <c:ptCount val="8"/>
                  <c:pt idx="0">
                    <c:v>5.6818181818180102E-3</c:v>
                  </c:pt>
                  <c:pt idx="1">
                    <c:v>6.0606060606060663E-2</c:v>
                  </c:pt>
                  <c:pt idx="2">
                    <c:v>3.7878787878787956E-2</c:v>
                  </c:pt>
                  <c:pt idx="3">
                    <c:v>2.2727272727272707E-2</c:v>
                  </c:pt>
                  <c:pt idx="4">
                    <c:v>1.7045454545454586E-2</c:v>
                  </c:pt>
                  <c:pt idx="5">
                    <c:v>3.7878787878787915E-3</c:v>
                  </c:pt>
                  <c:pt idx="6">
                    <c:v>1.8939393939393946E-3</c:v>
                  </c:pt>
                  <c:pt idx="7">
                    <c:v>0</c:v>
                  </c:pt>
                </c:numCache>
              </c:numRef>
            </c:minus>
            <c:spPr>
              <a:noFill/>
              <a:ln w="8255" cap="flat" cmpd="sng" algn="ctr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errBars>
          <c:xVal>
            <c:numRef>
              <c:f>'Data 2'!$D$33:$D$40</c:f>
              <c:numCache>
                <c:formatCode>0.0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'Data 2'!$H$33:$H$40</c:f>
              <c:numCache>
                <c:formatCode>0.00%</c:formatCode>
                <c:ptCount val="8"/>
                <c:pt idx="0">
                  <c:v>1</c:v>
                </c:pt>
                <c:pt idx="1">
                  <c:v>0.96969696969696983</c:v>
                </c:pt>
                <c:pt idx="2">
                  <c:v>0.73674242424242442</c:v>
                </c:pt>
                <c:pt idx="3">
                  <c:v>0.68750000000000011</c:v>
                </c:pt>
                <c:pt idx="4">
                  <c:v>0.39204545454545464</c:v>
                </c:pt>
                <c:pt idx="5">
                  <c:v>2.0833333333333343E-2</c:v>
                </c:pt>
                <c:pt idx="6">
                  <c:v>1.8939393939393946E-3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E-410F-86B2-B2844000A507}"/>
            </c:ext>
          </c:extLst>
        </c:ser>
        <c:ser>
          <c:idx val="1"/>
          <c:order val="1"/>
          <c:tx>
            <c:v>D.1</c:v>
          </c:tx>
          <c:spPr>
            <a:ln w="63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3"/>
            <c:spPr>
              <a:solidFill>
                <a:schemeClr val="bg1">
                  <a:lumMod val="50000"/>
                </a:schemeClr>
              </a:solidFill>
              <a:ln w="0">
                <a:solidFill>
                  <a:srgbClr val="7F7F7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2'!$J$65:$J$72</c:f>
                <c:numCache>
                  <c:formatCode>0.00%</c:formatCode>
                  <c:ptCount val="8"/>
                  <c:pt idx="0">
                    <c:v>5.6818181818181213E-3</c:v>
                  </c:pt>
                  <c:pt idx="1">
                    <c:v>7.575757575757569E-2</c:v>
                  </c:pt>
                  <c:pt idx="2">
                    <c:v>3.0303030303030276E-2</c:v>
                  </c:pt>
                  <c:pt idx="3">
                    <c:v>2.2727272727272707E-2</c:v>
                  </c:pt>
                  <c:pt idx="4">
                    <c:v>2.8409090909090884E-2</c:v>
                  </c:pt>
                  <c:pt idx="5">
                    <c:v>1.8939393939393923E-3</c:v>
                  </c:pt>
                  <c:pt idx="6">
                    <c:v>3.7878787878787889E-3</c:v>
                  </c:pt>
                  <c:pt idx="7">
                    <c:v>0</c:v>
                  </c:pt>
                </c:numCache>
              </c:numRef>
            </c:plus>
            <c:minus>
              <c:numRef>
                <c:f>'Data 2'!$I$65:$I$72</c:f>
                <c:numCache>
                  <c:formatCode>0.00%</c:formatCode>
                  <c:ptCount val="8"/>
                  <c:pt idx="0">
                    <c:v>5.6818181818182323E-3</c:v>
                  </c:pt>
                  <c:pt idx="1">
                    <c:v>6.0606060606060663E-2</c:v>
                  </c:pt>
                  <c:pt idx="2">
                    <c:v>3.7878787878787956E-2</c:v>
                  </c:pt>
                  <c:pt idx="3">
                    <c:v>2.2727272727272707E-2</c:v>
                  </c:pt>
                  <c:pt idx="4">
                    <c:v>1.7045454545454586E-2</c:v>
                  </c:pt>
                  <c:pt idx="5">
                    <c:v>3.7878787878787915E-3</c:v>
                  </c:pt>
                  <c:pt idx="6">
                    <c:v>1.8939393939393942E-3</c:v>
                  </c:pt>
                  <c:pt idx="7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'Data 2'!$D$65:$D$72</c:f>
              <c:numCache>
                <c:formatCode>0.0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'Data 2'!$H$65:$H$72</c:f>
              <c:numCache>
                <c:formatCode>0.00%</c:formatCode>
                <c:ptCount val="8"/>
                <c:pt idx="0">
                  <c:v>1</c:v>
                </c:pt>
                <c:pt idx="1">
                  <c:v>0.96969696969696972</c:v>
                </c:pt>
                <c:pt idx="2">
                  <c:v>0.73674242424242442</c:v>
                </c:pt>
                <c:pt idx="3">
                  <c:v>0.6875</c:v>
                </c:pt>
                <c:pt idx="4">
                  <c:v>0.39204545454545459</c:v>
                </c:pt>
                <c:pt idx="5">
                  <c:v>2.0833333333333339E-2</c:v>
                </c:pt>
                <c:pt idx="6">
                  <c:v>1.8939393939393942E-3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E-410F-86B2-B2844000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5663"/>
        <c:axId val="1200657743"/>
      </c:scatterChart>
      <c:valAx>
        <c:axId val="1200655663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pH</a:t>
                </a:r>
              </a:p>
            </c:rich>
          </c:tx>
          <c:layout>
            <c:manualLayout>
              <c:xMode val="edge"/>
              <c:yMode val="edge"/>
              <c:x val="0.48615141400110928"/>
              <c:y val="0.91933621628994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7743"/>
        <c:crosses val="autoZero"/>
        <c:crossBetween val="midCat"/>
        <c:majorUnit val="1"/>
      </c:valAx>
      <c:valAx>
        <c:axId val="1200657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Relative Activity [%]</a:t>
                </a:r>
              </a:p>
            </c:rich>
          </c:tx>
          <c:layout>
            <c:manualLayout>
              <c:xMode val="edge"/>
              <c:yMode val="edge"/>
              <c:x val="2.2919787465591195E-2"/>
              <c:y val="0.22594736111386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5663"/>
        <c:crossesAt val="1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8199391742698832"/>
          <c:y val="3.2407407407407406E-2"/>
          <c:w val="0.17858476023830352"/>
          <c:h val="0.13977347659128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>
      <c:oddFooter>&amp;Z&amp;N - &amp;A&amp;D&amp;P de &amp;#</c:oddFoot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 b="1">
                <a:latin typeface="Palatino Linotype" panose="02040502050505030304" pitchFamily="18" charset="0"/>
              </a:rPr>
              <a:t>A)</a:t>
            </a:r>
          </a:p>
        </c:rich>
      </c:tx>
      <c:layout>
        <c:manualLayout>
          <c:xMode val="edge"/>
          <c:yMode val="edge"/>
          <c:x val="9.7534631015445115E-4"/>
          <c:y val="5.037783375314861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25632161833429"/>
          <c:y val="8.7962962962962965E-2"/>
          <c:w val="0.78339564261784345"/>
          <c:h val="0.72685892223169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 3'!$L$15:$M$15</c:f>
              <c:strCache>
                <c:ptCount val="1"/>
                <c:pt idx="0">
                  <c:v>SA_2020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25000"/>
                </a:schemeClr>
              </a:solidFill>
              <a:ln w="635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3'!$J$33:$J$40</c:f>
                <c:numCache>
                  <c:formatCode>0.00%</c:formatCode>
                  <c:ptCount val="8"/>
                  <c:pt idx="0">
                    <c:v>5.8997050147492569E-2</c:v>
                  </c:pt>
                  <c:pt idx="1">
                    <c:v>7.0796460176991149E-2</c:v>
                  </c:pt>
                  <c:pt idx="2">
                    <c:v>1.179941002949858E-2</c:v>
                  </c:pt>
                  <c:pt idx="3">
                    <c:v>4.9164208456243808E-3</c:v>
                  </c:pt>
                  <c:pt idx="4">
                    <c:v>2.9498525073745618E-3</c:v>
                  </c:pt>
                  <c:pt idx="5">
                    <c:v>1.9665683382497547E-3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'Data 3'!$I$33:$I$40</c:f>
                <c:numCache>
                  <c:formatCode>0.00%</c:formatCode>
                  <c:ptCount val="8"/>
                  <c:pt idx="0">
                    <c:v>5.3097345132743334E-2</c:v>
                  </c:pt>
                  <c:pt idx="1">
                    <c:v>5.6047197640118007E-2</c:v>
                  </c:pt>
                  <c:pt idx="2">
                    <c:v>5.8997050147492347E-3</c:v>
                  </c:pt>
                  <c:pt idx="3">
                    <c:v>3.9331366764995268E-3</c:v>
                  </c:pt>
                  <c:pt idx="4">
                    <c:v>2.9498525073746173E-3</c:v>
                  </c:pt>
                  <c:pt idx="5">
                    <c:v>3.9331366764995077E-3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3'!$D$33:$D$40</c:f>
              <c:numCache>
                <c:formatCode>0.0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'Data 3'!$H$33:$H$40</c:f>
              <c:numCache>
                <c:formatCode>0.00%</c:formatCode>
                <c:ptCount val="8"/>
                <c:pt idx="0">
                  <c:v>1</c:v>
                </c:pt>
                <c:pt idx="1">
                  <c:v>0.89380530973451311</c:v>
                </c:pt>
                <c:pt idx="2">
                  <c:v>0.65191740412979338</c:v>
                </c:pt>
                <c:pt idx="3">
                  <c:v>0.59390363815142566</c:v>
                </c:pt>
                <c:pt idx="4">
                  <c:v>0.25073746312684364</c:v>
                </c:pt>
                <c:pt idx="5">
                  <c:v>9.8328416912487702E-3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A-40DE-94E5-3A9C5FBEF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5663"/>
        <c:axId val="1200657743"/>
      </c:scatterChart>
      <c:valAx>
        <c:axId val="1200655663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pH</a:t>
                </a:r>
              </a:p>
            </c:rich>
          </c:tx>
          <c:layout>
            <c:manualLayout>
              <c:xMode val="edge"/>
              <c:yMode val="edge"/>
              <c:x val="0.48615141400110928"/>
              <c:y val="0.91933621628994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7743"/>
        <c:crosses val="autoZero"/>
        <c:crossBetween val="midCat"/>
        <c:majorUnit val="1"/>
      </c:valAx>
      <c:valAx>
        <c:axId val="1200657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Relative Activity [%]</a:t>
                </a:r>
              </a:p>
            </c:rich>
          </c:tx>
          <c:layout>
            <c:manualLayout>
              <c:xMode val="edge"/>
              <c:yMode val="edge"/>
              <c:x val="2.2919787465591195E-2"/>
              <c:y val="0.22594736111386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5663"/>
        <c:crossesAt val="1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9786693330000413"/>
          <c:y val="3.2407407407407406E-2"/>
          <c:w val="0.15028535193405199"/>
          <c:h val="0.11165858578022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>
      <c:oddFooter>&amp;Z&amp;N - &amp;A&amp;D&amp;P de &amp;#</c:oddFooter>
    </c:headerFooter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 b="1">
                <a:latin typeface="Palatino Linotype" panose="02040502050505030304" pitchFamily="18" charset="0"/>
              </a:rPr>
              <a:t>A)</a:t>
            </a:r>
          </a:p>
        </c:rich>
      </c:tx>
      <c:layout>
        <c:manualLayout>
          <c:xMode val="edge"/>
          <c:yMode val="edge"/>
          <c:x val="9.7534631015445115E-4"/>
          <c:y val="5.037783375314861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25632161833429"/>
          <c:y val="8.7962962962962965E-2"/>
          <c:w val="0.78339564261784345"/>
          <c:h val="0.72685892223169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 4'!$L$15:$M$15</c:f>
              <c:strCache>
                <c:ptCount val="1"/>
                <c:pt idx="0">
                  <c:v>A_2020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25000"/>
                </a:schemeClr>
              </a:solidFill>
              <a:ln w="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4'!$J$33:$J$40</c:f>
                <c:numCache>
                  <c:formatCode>0.00%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'Data 4'!$I$33:$I$40</c:f>
                <c:numCache>
                  <c:formatCode>0.00%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4'!$D$33:$D$40</c:f>
              <c:numCache>
                <c:formatCode>0.0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'Data 4'!$H$33:$H$40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0.47368421052631582</c:v>
                </c:pt>
                <c:pt idx="4">
                  <c:v>0.10526315789473685</c:v>
                </c:pt>
                <c:pt idx="5">
                  <c:v>0.15789473684210528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5-4C45-A669-BC41ACCC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5663"/>
        <c:axId val="1200657743"/>
      </c:scatterChart>
      <c:valAx>
        <c:axId val="1200655663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pH</a:t>
                </a:r>
              </a:p>
            </c:rich>
          </c:tx>
          <c:layout>
            <c:manualLayout>
              <c:xMode val="edge"/>
              <c:yMode val="edge"/>
              <c:x val="0.48615141400110928"/>
              <c:y val="0.91933621628994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7743"/>
        <c:crosses val="autoZero"/>
        <c:crossBetween val="midCat"/>
        <c:majorUnit val="1"/>
      </c:valAx>
      <c:valAx>
        <c:axId val="1200657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Relative Activity [%]</a:t>
                </a:r>
              </a:p>
            </c:rich>
          </c:tx>
          <c:layout>
            <c:manualLayout>
              <c:xMode val="edge"/>
              <c:yMode val="edge"/>
              <c:x val="2.2919787465591195E-2"/>
              <c:y val="0.22594736111386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5663"/>
        <c:crossesAt val="1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9786693330000413"/>
          <c:y val="3.2407407407407406E-2"/>
          <c:w val="0.15028535193405199"/>
          <c:h val="0.11165858578022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>
      <c:oddFooter>&amp;Z&amp;N - &amp;A&amp;D&amp;P de &amp;#</c:oddFooter>
    </c:headerFooter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 b="1">
                <a:latin typeface="Palatino Linotype" panose="02040502050505030304" pitchFamily="18" charset="0"/>
              </a:rPr>
              <a:t>A)</a:t>
            </a:r>
          </a:p>
        </c:rich>
      </c:tx>
      <c:layout>
        <c:manualLayout>
          <c:xMode val="edge"/>
          <c:yMode val="edge"/>
          <c:x val="9.7534631015445115E-4"/>
          <c:y val="5.037783375314861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25632161833429"/>
          <c:y val="8.7962962962962965E-2"/>
          <c:w val="0.78339564261784345"/>
          <c:h val="0.72685892223169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 5'!$L$14:$M$14</c:f>
              <c:strCache>
                <c:ptCount val="1"/>
                <c:pt idx="0">
                  <c:v>A_2020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25000"/>
                </a:schemeClr>
              </a:solidFill>
              <a:ln w="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5'!$J$33:$J$40</c:f>
                <c:numCache>
                  <c:formatCode>0.00%</c:formatCode>
                  <c:ptCount val="8"/>
                  <c:pt idx="0">
                    <c:v>0.1015625</c:v>
                  </c:pt>
                  <c:pt idx="1">
                    <c:v>7.8125E-3</c:v>
                  </c:pt>
                  <c:pt idx="2">
                    <c:v>0.12500000000000022</c:v>
                  </c:pt>
                  <c:pt idx="3">
                    <c:v>0.11718749999999978</c:v>
                  </c:pt>
                  <c:pt idx="4">
                    <c:v>0.140625</c:v>
                  </c:pt>
                  <c:pt idx="5">
                    <c:v>0.1796875</c:v>
                  </c:pt>
                  <c:pt idx="6">
                    <c:v>7.8125E-2</c:v>
                  </c:pt>
                  <c:pt idx="7">
                    <c:v>0.1875</c:v>
                  </c:pt>
                </c:numCache>
              </c:numRef>
            </c:plus>
            <c:minus>
              <c:numRef>
                <c:f>'Data 5'!$I$33:$I$40</c:f>
                <c:numCache>
                  <c:formatCode>0.00%</c:formatCode>
                  <c:ptCount val="8"/>
                  <c:pt idx="0">
                    <c:v>0.10937499999999994</c:v>
                  </c:pt>
                  <c:pt idx="1">
                    <c:v>1.5625E-2</c:v>
                  </c:pt>
                  <c:pt idx="2">
                    <c:v>0.109375</c:v>
                  </c:pt>
                  <c:pt idx="3">
                    <c:v>0.14062499999999989</c:v>
                  </c:pt>
                  <c:pt idx="4">
                    <c:v>0.140625</c:v>
                  </c:pt>
                  <c:pt idx="5">
                    <c:v>0.125</c:v>
                  </c:pt>
                  <c:pt idx="6">
                    <c:v>3.90625E-2</c:v>
                  </c:pt>
                  <c:pt idx="7">
                    <c:v>0.2578125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5'!$D$33:$D$40</c:f>
              <c:numCache>
                <c:formatCode>0.0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'Data 5'!$H$33:$H$40</c:f>
              <c:numCache>
                <c:formatCode>0.00%</c:formatCode>
                <c:ptCount val="8"/>
                <c:pt idx="0">
                  <c:v>0.34375</c:v>
                </c:pt>
                <c:pt idx="1">
                  <c:v>0.25</c:v>
                </c:pt>
                <c:pt idx="2">
                  <c:v>1</c:v>
                </c:pt>
                <c:pt idx="3">
                  <c:v>0.9375</c:v>
                </c:pt>
                <c:pt idx="4">
                  <c:v>0.328125</c:v>
                </c:pt>
                <c:pt idx="5">
                  <c:v>0.125</c:v>
                </c:pt>
                <c:pt idx="6">
                  <c:v>3.90625E-2</c:v>
                </c:pt>
                <c:pt idx="7">
                  <c:v>0.2578125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2-4404-BA1F-1C402632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5663"/>
        <c:axId val="1200657743"/>
      </c:scatterChart>
      <c:valAx>
        <c:axId val="1200655663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pH</a:t>
                </a:r>
              </a:p>
            </c:rich>
          </c:tx>
          <c:layout>
            <c:manualLayout>
              <c:xMode val="edge"/>
              <c:yMode val="edge"/>
              <c:x val="0.48615141400110928"/>
              <c:y val="0.91933621628994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7743"/>
        <c:crosses val="autoZero"/>
        <c:crossBetween val="midCat"/>
        <c:majorUnit val="1"/>
      </c:valAx>
      <c:valAx>
        <c:axId val="1200657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>
                    <a:latin typeface="Palatino Linotype" panose="02040502050505030304" pitchFamily="18" charset="0"/>
                  </a:rPr>
                  <a:t>Relative Activity [%]</a:t>
                </a:r>
              </a:p>
            </c:rich>
          </c:tx>
          <c:layout>
            <c:manualLayout>
              <c:xMode val="edge"/>
              <c:yMode val="edge"/>
              <c:x val="2.2919787465591195E-2"/>
              <c:y val="0.22594736111386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5663"/>
        <c:crossesAt val="1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9786693330000413"/>
          <c:y val="3.2407407407407406E-2"/>
          <c:w val="0.15028535193405199"/>
          <c:h val="0.11165858578022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>
      <c:oddFooter>&amp;Z&amp;N - &amp;A&amp;D&amp;P de &amp;#</c:oddFooter>
    </c:headerFooter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 b="1"/>
              <a:t>A)</a:t>
            </a:r>
          </a:p>
        </c:rich>
      </c:tx>
      <c:layout>
        <c:manualLayout>
          <c:xMode val="edge"/>
          <c:yMode val="edge"/>
          <c:x val="9.7534631015445115E-4"/>
          <c:y val="5.037783375314861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5007290755319"/>
          <c:y val="8.7962921483829837E-2"/>
          <c:w val="0.83524739963060168"/>
          <c:h val="0.73998793914436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'Final Data'!$C$9</c:f>
              <c:strCache>
                <c:ptCount val="1"/>
                <c:pt idx="0">
                  <c:v>Free-Laccase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25000"/>
                </a:schemeClr>
              </a:solidFill>
              <a:ln w="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'Final Data'!$J$14:$J$21</c:f>
                <c:numCache>
                  <c:formatCode>0.00</c:formatCode>
                  <c:ptCount val="8"/>
                  <c:pt idx="0">
                    <c:v>0.56818181818181213</c:v>
                  </c:pt>
                  <c:pt idx="1">
                    <c:v>7.575757575757569</c:v>
                  </c:pt>
                  <c:pt idx="2">
                    <c:v>3.0303030303030276</c:v>
                  </c:pt>
                  <c:pt idx="3">
                    <c:v>2.2727272727272707</c:v>
                  </c:pt>
                  <c:pt idx="4">
                    <c:v>2.8409090909090882</c:v>
                  </c:pt>
                  <c:pt idx="5">
                    <c:v>0.18939393939393923</c:v>
                  </c:pt>
                  <c:pt idx="6">
                    <c:v>0.3787878787878789</c:v>
                  </c:pt>
                  <c:pt idx="7">
                    <c:v>0</c:v>
                  </c:pt>
                </c:numCache>
              </c:numRef>
            </c:plus>
            <c:minus>
              <c:numRef>
                <c:f>'Final Data'!$I$14:$I$21</c:f>
                <c:numCache>
                  <c:formatCode>0.00</c:formatCode>
                  <c:ptCount val="8"/>
                  <c:pt idx="0">
                    <c:v>0.56818181818182323</c:v>
                  </c:pt>
                  <c:pt idx="1">
                    <c:v>6.0606060606060659</c:v>
                  </c:pt>
                  <c:pt idx="2">
                    <c:v>3.7878787878787956</c:v>
                  </c:pt>
                  <c:pt idx="3">
                    <c:v>2.2727272727272707</c:v>
                  </c:pt>
                  <c:pt idx="4">
                    <c:v>1.7045454545454586</c:v>
                  </c:pt>
                  <c:pt idx="5">
                    <c:v>0.37878787878787912</c:v>
                  </c:pt>
                  <c:pt idx="6">
                    <c:v>0.18939393939393942</c:v>
                  </c:pt>
                  <c:pt idx="7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'Final Data'!$D$14:$D$21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'Final Data'!$H$14:$H$21</c:f>
              <c:numCache>
                <c:formatCode>0.00</c:formatCode>
                <c:ptCount val="8"/>
                <c:pt idx="0">
                  <c:v>100</c:v>
                </c:pt>
                <c:pt idx="1">
                  <c:v>96.969696969696969</c:v>
                </c:pt>
                <c:pt idx="2">
                  <c:v>73.674242424242436</c:v>
                </c:pt>
                <c:pt idx="3">
                  <c:v>68.75</c:v>
                </c:pt>
                <c:pt idx="4">
                  <c:v>39.20454545454546</c:v>
                </c:pt>
                <c:pt idx="5">
                  <c:v>2.0833333333333339</c:v>
                </c:pt>
                <c:pt idx="6">
                  <c:v>0.18939393939393942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1-4A81-A90A-E4EEC7CEF23B}"/>
            </c:ext>
          </c:extLst>
        </c:ser>
        <c:ser>
          <c:idx val="1"/>
          <c:order val="1"/>
          <c:tx>
            <c:strRef>
              <c:f>'Final Data'!$C$38</c:f>
              <c:strCache>
                <c:ptCount val="1"/>
                <c:pt idx="0">
                  <c:v>Lac-Magnetite</c:v>
                </c:pt>
              </c:strCache>
            </c:strRef>
          </c:tx>
          <c:spPr>
            <a:ln w="63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3"/>
            <c:spPr>
              <a:solidFill>
                <a:srgbClr val="7F7F7F"/>
              </a:solidFill>
              <a:ln w="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'Final Data'!$J$43:$J$50</c:f>
                <c:numCache>
                  <c:formatCode>0.00</c:formatCode>
                  <c:ptCount val="8"/>
                  <c:pt idx="0">
                    <c:v>10.15625</c:v>
                  </c:pt>
                  <c:pt idx="1">
                    <c:v>0.78125</c:v>
                  </c:pt>
                  <c:pt idx="2">
                    <c:v>12.500000000000021</c:v>
                  </c:pt>
                  <c:pt idx="3">
                    <c:v>11.718749999999979</c:v>
                  </c:pt>
                  <c:pt idx="4">
                    <c:v>14.0625</c:v>
                  </c:pt>
                  <c:pt idx="5">
                    <c:v>17.96875</c:v>
                  </c:pt>
                  <c:pt idx="6">
                    <c:v>7.8125</c:v>
                  </c:pt>
                  <c:pt idx="7">
                    <c:v>18.75</c:v>
                  </c:pt>
                </c:numCache>
              </c:numRef>
            </c:plus>
            <c:minus>
              <c:numRef>
                <c:f>'Final Data'!$I$43:$I$50</c:f>
                <c:numCache>
                  <c:formatCode>0.00</c:formatCode>
                  <c:ptCount val="8"/>
                  <c:pt idx="0">
                    <c:v>10.937499999999995</c:v>
                  </c:pt>
                  <c:pt idx="1">
                    <c:v>1.5625</c:v>
                  </c:pt>
                  <c:pt idx="2">
                    <c:v>10.9375</c:v>
                  </c:pt>
                  <c:pt idx="3">
                    <c:v>14.062499999999989</c:v>
                  </c:pt>
                  <c:pt idx="4">
                    <c:v>14.0625</c:v>
                  </c:pt>
                  <c:pt idx="5">
                    <c:v>12.5</c:v>
                  </c:pt>
                  <c:pt idx="6">
                    <c:v>3.90625</c:v>
                  </c:pt>
                  <c:pt idx="7">
                    <c:v>25.78125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bg1">
                    <a:lumMod val="50000"/>
                    <a:alpha val="99000"/>
                  </a:schemeClr>
                </a:solidFill>
                <a:round/>
              </a:ln>
              <a:effectLst/>
            </c:spPr>
          </c:errBars>
          <c:xVal>
            <c:numRef>
              <c:f>'Final Data'!$D$43:$D$50</c:f>
              <c:numCache>
                <c:formatCode>0.00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'Final Data'!$H$43:$H$50</c:f>
              <c:numCache>
                <c:formatCode>0.00</c:formatCode>
                <c:ptCount val="8"/>
                <c:pt idx="0">
                  <c:v>34.375</c:v>
                </c:pt>
                <c:pt idx="1">
                  <c:v>25</c:v>
                </c:pt>
                <c:pt idx="2">
                  <c:v>100</c:v>
                </c:pt>
                <c:pt idx="3">
                  <c:v>93.75</c:v>
                </c:pt>
                <c:pt idx="4">
                  <c:v>32.8125</c:v>
                </c:pt>
                <c:pt idx="5">
                  <c:v>12.5</c:v>
                </c:pt>
                <c:pt idx="6">
                  <c:v>3.90625</c:v>
                </c:pt>
                <c:pt idx="7">
                  <c:v>25.78125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1-4A81-A90A-E4EEC7CE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5663"/>
        <c:axId val="1200657743"/>
      </c:scatterChart>
      <c:valAx>
        <c:axId val="1200655663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/>
                  <a:t>pH</a:t>
                </a:r>
              </a:p>
            </c:rich>
          </c:tx>
          <c:layout>
            <c:manualLayout>
              <c:xMode val="edge"/>
              <c:yMode val="edge"/>
              <c:x val="0.52071935452512885"/>
              <c:y val="0.91495994072950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31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7743"/>
        <c:crosses val="autoZero"/>
        <c:crossBetween val="midCat"/>
        <c:majorUnit val="1"/>
      </c:valAx>
      <c:valAx>
        <c:axId val="1200657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/>
                  <a:t>Relative Activity [%]</a:t>
                </a:r>
              </a:p>
            </c:rich>
          </c:tx>
          <c:layout>
            <c:manualLayout>
              <c:xMode val="edge"/>
              <c:yMode val="edge"/>
              <c:x val="2.04506658889861E-2"/>
              <c:y val="0.25220558589913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31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5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655663"/>
        <c:crossesAt val="1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5339185379605322"/>
          <c:y val="3.2407519081996586E-2"/>
          <c:w val="0.23178106442686011"/>
          <c:h val="0.13655719585650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  <a:cs typeface="Times New Roman" panose="02020603050405020304" pitchFamily="18" charset="0"/>
        </a:defRPr>
      </a:pPr>
      <a:endParaRPr lang="en-US"/>
    </a:p>
  </c:txPr>
  <c:printSettings>
    <c:headerFooter>
      <c:oddFooter>&amp;Z&amp;N - &amp;A&amp;D&amp;P de &amp;#</c:oddFooter>
    </c:headerFooter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36</xdr:row>
      <xdr:rowOff>38100</xdr:rowOff>
    </xdr:from>
    <xdr:to>
      <xdr:col>6</xdr:col>
      <xdr:colOff>336550</xdr:colOff>
      <xdr:row>50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615950</xdr:colOff>
      <xdr:row>16</xdr:row>
      <xdr:rowOff>161925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1200" y="2416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88900</xdr:colOff>
      <xdr:row>7</xdr:row>
      <xdr:rowOff>254000</xdr:rowOff>
    </xdr:from>
    <xdr:ext cx="2750305" cy="262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9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9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𝐴𝐵𝑆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den>
                      </m:f>
                    </m:num>
                    <m:den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 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den>
                  </m:f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𝐹𝑎𝑐𝑡𝑜𝑟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𝑑𝑒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𝑑𝑖𝑙𝑢𝑐𝑖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ó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</m:oMath>
              </a14:m>
              <a:r>
                <a:rPr lang="es-CO" sz="900"/>
                <a:t> </a:t>
              </a: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900" b="0" i="0">
                  <a:latin typeface="Cambria Math" panose="02040503050406030204" pitchFamily="18" charset="0"/>
                </a:rPr>
                <a:t>𝐴𝑐𝑡𝑖𝑣𝑖𝑑𝑎𝑑 𝐸𝑛𝑧𝑖𝑚á𝑡𝑖𝑐𝑎 [𝑈/𝐿]=(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 </a:t>
              </a:r>
              <a:r>
                <a:rPr lang="es-CO" sz="900" b="0" i="0">
                  <a:latin typeface="Cambria Math" panose="02040503050406030204" pitchFamily="18" charset="0"/>
                </a:rPr>
                <a:t>𝐴𝐵𝑆/𝑡)/(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 ∙ 𝑑) </a:t>
              </a:r>
              <a:r>
                <a:rPr lang="es-CO" sz="900" b="0" i="0">
                  <a:latin typeface="Cambria Math" panose="02040503050406030204" pitchFamily="18" charset="0"/>
                </a:rPr>
                <a:t> 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∙𝐹𝑎𝑐𝑡𝑜𝑟 𝑑𝑒 𝑑𝑖𝑙𝑢𝑐𝑖ó𝑛</a:t>
              </a:r>
              <a:r>
                <a:rPr lang="es-CO" sz="900"/>
                <a:t> </a:t>
              </a:r>
            </a:p>
          </xdr:txBody>
        </xdr:sp>
      </mc:Fallback>
    </mc:AlternateContent>
    <xdr:clientData/>
  </xdr:oneCellAnchor>
  <xdr:oneCellAnchor>
    <xdr:from>
      <xdr:col>9</xdr:col>
      <xdr:colOff>450850</xdr:colOff>
      <xdr:row>7</xdr:row>
      <xdr:rowOff>228600</xdr:rowOff>
    </xdr:from>
    <xdr:ext cx="2439514" cy="273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f>
                      <m:f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𝐴𝐵𝑆</m:t>
                        </m:r>
                      </m:num>
                      <m:den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den>
                        </m:f>
                      </m:e>
                    </m:d>
                    <m:r>
                      <a:rPr lang="es-CO" sz="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𝑑𝑎𝑑𝑜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𝑒𝑙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𝑒𝑠𝑝𝑒𝑐𝑡𝑟𝑜𝑓𝑜𝑡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𝑚𝑒𝑡𝑟𝑜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 𝐴𝐵𝑆/𝑡 </a:t>
              </a:r>
              <a:r>
                <a:rPr lang="es-CO" sz="800" b="0" i="0">
                  <a:latin typeface="Cambria Math" panose="02040503050406030204" pitchFamily="18" charset="0"/>
                </a:rPr>
                <a:t> [1/𝑚𝑖𝑛]=𝑉𝑎𝑙𝑜𝑟 𝑑𝑎𝑑𝑜 𝑝𝑜𝑟 𝑒𝑙 𝑒𝑠𝑝𝑒𝑐𝑡𝑟𝑜𝑓𝑜𝑡ó𝑚𝑒𝑡𝑟𝑜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6</xdr:col>
      <xdr:colOff>615950</xdr:colOff>
      <xdr:row>16</xdr:row>
      <xdr:rowOff>161925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6083300" y="2416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16</xdr:row>
      <xdr:rowOff>161925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302250" y="2416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5</xdr:col>
      <xdr:colOff>615950</xdr:colOff>
      <xdr:row>27</xdr:row>
      <xdr:rowOff>161925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521200" y="346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27</xdr:row>
      <xdr:rowOff>161925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302250" y="346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27</xdr:row>
      <xdr:rowOff>161925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9207500" y="346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273050</xdr:colOff>
      <xdr:row>7</xdr:row>
      <xdr:rowOff>260350</xdr:rowOff>
    </xdr:from>
    <xdr:ext cx="3419654" cy="239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8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𝑚𝑖𝑛</m:t>
                          </m:r>
                        </m:den>
                      </m:f>
                    </m:num>
                    <m:den>
                      <m:sSup>
                        <m:sSup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p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sSup>
                        <m:sSupPr>
                          <m:ctrlP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𝑐𝑚</m:t>
                          </m:r>
                        </m:e>
                        <m:sup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𝑐𝑚</m:t>
                      </m:r>
                    </m:den>
                  </m:f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</m:t>
                      </m:r>
                    </m:num>
                    <m:den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den>
                  </m:f>
                  <m:r>
                    <a:rPr lang="es-CO" sz="800" b="0" i="1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func>
                        <m:func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s-CO" sz="8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fName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</m:func>
                    </m:den>
                  </m:f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𝑚𝑖𝑛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∙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s-CO" sz="800" strike="noStrike" baseline="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latin typeface="Cambria Math" panose="02040503050406030204" pitchFamily="18" charset="0"/>
                </a:rPr>
                <a:t>𝐴𝑐𝑡𝑖𝑣𝑖𝑑𝑎𝑑 𝐸𝑛𝑧𝑖𝑚á𝑡𝑖𝑐𝑎 [𝑈/𝐿]=(1/𝑚𝑖𝑛)/(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〖𝑐𝑚〗^(−1)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∙𝑐𝑚) </a:t>
              </a:r>
              <a:r>
                <a:rPr lang="es-CO" sz="800" b="0" i="0">
                  <a:latin typeface="Cambria Math" panose="02040503050406030204" pitchFamily="18" charset="0"/>
                </a:rPr>
                <a:t> </a:t>
              </a:r>
              <a:r>
                <a:rPr lang="es-CO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𝜇𝑙/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𝜇𝑙</a:t>
              </a:r>
              <a:r>
                <a:rPr lang="es-CO" sz="800" b="0" i="0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𝑚𝑜𝑙/min⁡〖∙𝐿〗 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1∙〖10〗^6  𝜇𝑚𝑜𝑙/(𝑚𝑖𝑛∙𝐿)= 1∙〖10〗^6  𝑈/𝐿</a:t>
              </a:r>
              <a:endParaRPr lang="es-CO" sz="800" strike="noStrike" baseline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75</xdr:row>
      <xdr:rowOff>38100</xdr:rowOff>
    </xdr:from>
    <xdr:to>
      <xdr:col>6</xdr:col>
      <xdr:colOff>336550</xdr:colOff>
      <xdr:row>89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615950</xdr:colOff>
      <xdr:row>16</xdr:row>
      <xdr:rowOff>161925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2120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88900</xdr:colOff>
      <xdr:row>7</xdr:row>
      <xdr:rowOff>254000</xdr:rowOff>
    </xdr:from>
    <xdr:ext cx="2750305" cy="262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9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9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𝐴𝐵𝑆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den>
                      </m:f>
                    </m:num>
                    <m:den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 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den>
                  </m:f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𝐹𝑎𝑐𝑡𝑜𝑟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𝑑𝑒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𝑑𝑖𝑙𝑢𝑐𝑖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ó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</m:oMath>
              </a14:m>
              <a:r>
                <a:rPr lang="es-CO" sz="900"/>
                <a:t> 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900" b="0" i="0">
                  <a:latin typeface="Cambria Math" panose="02040503050406030204" pitchFamily="18" charset="0"/>
                </a:rPr>
                <a:t>𝐴𝑐𝑡𝑖𝑣𝑖𝑑𝑎𝑑 𝐸𝑛𝑧𝑖𝑚á𝑡𝑖𝑐𝑎 [𝑈/𝐿]=(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 </a:t>
              </a:r>
              <a:r>
                <a:rPr lang="es-CO" sz="900" b="0" i="0">
                  <a:latin typeface="Cambria Math" panose="02040503050406030204" pitchFamily="18" charset="0"/>
                </a:rPr>
                <a:t>𝐴𝐵𝑆/𝑡)/(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 ∙ 𝑑) </a:t>
              </a:r>
              <a:r>
                <a:rPr lang="es-CO" sz="900" b="0" i="0">
                  <a:latin typeface="Cambria Math" panose="02040503050406030204" pitchFamily="18" charset="0"/>
                </a:rPr>
                <a:t> 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∙𝐹𝑎𝑐𝑡𝑜𝑟 𝑑𝑒 𝑑𝑖𝑙𝑢𝑐𝑖ó𝑛</a:t>
              </a:r>
              <a:r>
                <a:rPr lang="es-CO" sz="900"/>
                <a:t> </a:t>
              </a:r>
            </a:p>
          </xdr:txBody>
        </xdr:sp>
      </mc:Fallback>
    </mc:AlternateContent>
    <xdr:clientData/>
  </xdr:oneCellAnchor>
  <xdr:oneCellAnchor>
    <xdr:from>
      <xdr:col>9</xdr:col>
      <xdr:colOff>450850</xdr:colOff>
      <xdr:row>7</xdr:row>
      <xdr:rowOff>228600</xdr:rowOff>
    </xdr:from>
    <xdr:ext cx="2439514" cy="273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f>
                      <m:f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𝐴𝐵𝑆</m:t>
                        </m:r>
                      </m:num>
                      <m:den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den>
                        </m:f>
                      </m:e>
                    </m:d>
                    <m:r>
                      <a:rPr lang="es-CO" sz="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𝑑𝑎𝑑𝑜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𝑒𝑙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𝑒𝑠𝑝𝑒𝑐𝑡𝑟𝑜𝑓𝑜𝑡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𝑚𝑒𝑡𝑟𝑜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 𝐴𝐵𝑆/𝑡 </a:t>
              </a:r>
              <a:r>
                <a:rPr lang="es-CO" sz="800" b="0" i="0">
                  <a:latin typeface="Cambria Math" panose="02040503050406030204" pitchFamily="18" charset="0"/>
                </a:rPr>
                <a:t> [1/𝑚𝑖𝑛]=𝑉𝑎𝑙𝑜𝑟 𝑑𝑎𝑑𝑜 𝑝𝑜𝑟 𝑒𝑙 𝑒𝑠𝑝𝑒𝑐𝑡𝑟𝑜𝑓𝑜𝑡ó𝑚𝑒𝑡𝑟𝑜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6</xdr:col>
      <xdr:colOff>615950</xdr:colOff>
      <xdr:row>16</xdr:row>
      <xdr:rowOff>161925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530225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16</xdr:row>
      <xdr:rowOff>161925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920750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30</xdr:row>
      <xdr:rowOff>161925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9207500" y="4841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273050</xdr:colOff>
      <xdr:row>7</xdr:row>
      <xdr:rowOff>260350</xdr:rowOff>
    </xdr:from>
    <xdr:ext cx="3419654" cy="239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8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𝑚𝑖𝑛</m:t>
                          </m:r>
                        </m:den>
                      </m:f>
                    </m:num>
                    <m:den>
                      <m:sSup>
                        <m:sSup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p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sSup>
                        <m:sSupPr>
                          <m:ctrlP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𝑐𝑚</m:t>
                          </m:r>
                        </m:e>
                        <m:sup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𝑐𝑚</m:t>
                      </m:r>
                    </m:den>
                  </m:f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</m:t>
                      </m:r>
                    </m:num>
                    <m:den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den>
                  </m:f>
                  <m:r>
                    <a:rPr lang="es-CO" sz="800" b="0" i="1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func>
                        <m:func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s-CO" sz="8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fName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</m:func>
                    </m:den>
                  </m:f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𝑚𝑖𝑛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∙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s-CO" sz="800" strike="noStrike" baseline="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latin typeface="Cambria Math" panose="02040503050406030204" pitchFamily="18" charset="0"/>
                </a:rPr>
                <a:t>𝐴𝑐𝑡𝑖𝑣𝑖𝑑𝑎𝑑 𝐸𝑛𝑧𝑖𝑚á𝑡𝑖𝑐𝑎 [𝑈/𝐿]=(1/𝑚𝑖𝑛)/(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〖𝑐𝑚〗^(−1)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∙𝑐𝑚) </a:t>
              </a:r>
              <a:r>
                <a:rPr lang="es-CO" sz="800" b="0" i="0">
                  <a:latin typeface="Cambria Math" panose="02040503050406030204" pitchFamily="18" charset="0"/>
                </a:rPr>
                <a:t> </a:t>
              </a:r>
              <a:r>
                <a:rPr lang="es-CO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𝜇𝑙/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𝜇𝑙</a:t>
              </a:r>
              <a:r>
                <a:rPr lang="es-CO" sz="800" b="0" i="0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𝑚𝑜𝑙/min⁡〖∙𝐿〗 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1∙〖10〗^6  𝜇𝑚𝑜𝑙/(𝑚𝑖𝑛∙𝐿)= 1∙〖10〗^6  𝑈/𝐿</a:t>
              </a:r>
              <a:endParaRPr lang="es-CO" sz="800" strike="noStrike" baseline="0"/>
            </a:p>
          </xdr:txBody>
        </xdr:sp>
      </mc:Fallback>
    </mc:AlternateContent>
    <xdr:clientData/>
  </xdr:oneCellAnchor>
  <xdr:oneCellAnchor>
    <xdr:from>
      <xdr:col>6</xdr:col>
      <xdr:colOff>615950</xdr:colOff>
      <xdr:row>48</xdr:row>
      <xdr:rowOff>161925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530225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48</xdr:row>
      <xdr:rowOff>161925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920750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62</xdr:row>
      <xdr:rowOff>161925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530225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62</xdr:row>
      <xdr:rowOff>161925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92075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43</xdr:row>
      <xdr:rowOff>38100</xdr:rowOff>
    </xdr:from>
    <xdr:to>
      <xdr:col>6</xdr:col>
      <xdr:colOff>336550</xdr:colOff>
      <xdr:row>57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615950</xdr:colOff>
      <xdr:row>16</xdr:row>
      <xdr:rowOff>161925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52120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88900</xdr:colOff>
      <xdr:row>7</xdr:row>
      <xdr:rowOff>254000</xdr:rowOff>
    </xdr:from>
    <xdr:ext cx="2750305" cy="262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9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9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𝐴𝐵𝑆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den>
                      </m:f>
                    </m:num>
                    <m:den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 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den>
                  </m:f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𝐹𝑎𝑐𝑡𝑜𝑟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𝑑𝑒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𝑑𝑖𝑙𝑢𝑐𝑖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ó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</m:oMath>
              </a14:m>
              <a:r>
                <a:rPr lang="es-CO" sz="900"/>
                <a:t> 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900" b="0" i="0">
                  <a:latin typeface="Cambria Math" panose="02040503050406030204" pitchFamily="18" charset="0"/>
                </a:rPr>
                <a:t>𝐴𝑐𝑡𝑖𝑣𝑖𝑑𝑎𝑑 𝐸𝑛𝑧𝑖𝑚á𝑡𝑖𝑐𝑎 [𝑈/𝐿]=(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 </a:t>
              </a:r>
              <a:r>
                <a:rPr lang="es-CO" sz="900" b="0" i="0">
                  <a:latin typeface="Cambria Math" panose="02040503050406030204" pitchFamily="18" charset="0"/>
                </a:rPr>
                <a:t>𝐴𝐵𝑆/𝑡)/(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 ∙ 𝑑) </a:t>
              </a:r>
              <a:r>
                <a:rPr lang="es-CO" sz="900" b="0" i="0">
                  <a:latin typeface="Cambria Math" panose="02040503050406030204" pitchFamily="18" charset="0"/>
                </a:rPr>
                <a:t> 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∙𝐹𝑎𝑐𝑡𝑜𝑟 𝑑𝑒 𝑑𝑖𝑙𝑢𝑐𝑖ó𝑛</a:t>
              </a:r>
              <a:r>
                <a:rPr lang="es-CO" sz="900"/>
                <a:t> </a:t>
              </a:r>
            </a:p>
          </xdr:txBody>
        </xdr:sp>
      </mc:Fallback>
    </mc:AlternateContent>
    <xdr:clientData/>
  </xdr:oneCellAnchor>
  <xdr:oneCellAnchor>
    <xdr:from>
      <xdr:col>9</xdr:col>
      <xdr:colOff>450850</xdr:colOff>
      <xdr:row>7</xdr:row>
      <xdr:rowOff>228600</xdr:rowOff>
    </xdr:from>
    <xdr:ext cx="2439514" cy="273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f>
                      <m:f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𝐴𝐵𝑆</m:t>
                        </m:r>
                      </m:num>
                      <m:den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den>
                        </m:f>
                      </m:e>
                    </m:d>
                    <m:r>
                      <a:rPr lang="es-CO" sz="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𝑑𝑎𝑑𝑜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𝑒𝑙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𝑒𝑠𝑝𝑒𝑐𝑡𝑟𝑜𝑓𝑜𝑡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𝑚𝑒𝑡𝑟𝑜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 𝐴𝐵𝑆/𝑡 </a:t>
              </a:r>
              <a:r>
                <a:rPr lang="es-CO" sz="800" b="0" i="0">
                  <a:latin typeface="Cambria Math" panose="02040503050406030204" pitchFamily="18" charset="0"/>
                </a:rPr>
                <a:t> [1/𝑚𝑖𝑛]=𝑉𝑎𝑙𝑜𝑟 𝑑𝑎𝑑𝑜 𝑝𝑜𝑟 𝑒𝑙 𝑒𝑠𝑝𝑒𝑐𝑡𝑟𝑜𝑓𝑜𝑡ó𝑚𝑒𝑡𝑟𝑜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6</xdr:col>
      <xdr:colOff>615950</xdr:colOff>
      <xdr:row>16</xdr:row>
      <xdr:rowOff>161925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30225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16</xdr:row>
      <xdr:rowOff>161925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920750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30</xdr:row>
      <xdr:rowOff>161925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530225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30</xdr:row>
      <xdr:rowOff>161925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92075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273050</xdr:colOff>
      <xdr:row>7</xdr:row>
      <xdr:rowOff>260350</xdr:rowOff>
    </xdr:from>
    <xdr:ext cx="3419654" cy="239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8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𝑚𝑖𝑛</m:t>
                          </m:r>
                        </m:den>
                      </m:f>
                    </m:num>
                    <m:den>
                      <m:sSup>
                        <m:sSup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p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sSup>
                        <m:sSupPr>
                          <m:ctrlP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𝑐𝑚</m:t>
                          </m:r>
                        </m:e>
                        <m:sup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𝑐𝑚</m:t>
                      </m:r>
                    </m:den>
                  </m:f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</m:t>
                      </m:r>
                    </m:num>
                    <m:den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den>
                  </m:f>
                  <m:r>
                    <a:rPr lang="es-CO" sz="800" b="0" i="1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func>
                        <m:func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s-CO" sz="8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fName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</m:func>
                    </m:den>
                  </m:f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𝑚𝑖𝑛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∙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s-CO" sz="800" strike="noStrike" baseline="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latin typeface="Cambria Math" panose="02040503050406030204" pitchFamily="18" charset="0"/>
                </a:rPr>
                <a:t>𝐴𝑐𝑡𝑖𝑣𝑖𝑑𝑎𝑑 𝐸𝑛𝑧𝑖𝑚á𝑡𝑖𝑐𝑎 [𝑈/𝐿]=(1/𝑚𝑖𝑛)/(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〖𝑐𝑚〗^(−1)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∙𝑐𝑚) </a:t>
              </a:r>
              <a:r>
                <a:rPr lang="es-CO" sz="800" b="0" i="0">
                  <a:latin typeface="Cambria Math" panose="02040503050406030204" pitchFamily="18" charset="0"/>
                </a:rPr>
                <a:t> </a:t>
              </a:r>
              <a:r>
                <a:rPr lang="es-CO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𝜇𝑙/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𝜇𝑙</a:t>
              </a:r>
              <a:r>
                <a:rPr lang="es-CO" sz="800" b="0" i="0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𝑚𝑜𝑙/min⁡〖∙𝐿〗 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1∙〖10〗^6  𝜇𝑚𝑜𝑙/(𝑚𝑖𝑛∙𝐿)= 1∙〖10〗^6  𝑈/𝐿</a:t>
              </a:r>
              <a:endParaRPr lang="es-CO" sz="800" strike="noStrike" baseline="0"/>
            </a:p>
          </xdr:txBody>
        </xdr:sp>
      </mc:Fallback>
    </mc:AlternateContent>
    <xdr:clientData/>
  </xdr:oneCellAnchor>
  <xdr:oneCellAnchor>
    <xdr:from>
      <xdr:col>6</xdr:col>
      <xdr:colOff>615950</xdr:colOff>
      <xdr:row>41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302250" y="823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41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9207500" y="8232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41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5302250" y="1048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41</xdr:row>
      <xdr:rowOff>0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9207500" y="1048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43</xdr:row>
      <xdr:rowOff>38100</xdr:rowOff>
    </xdr:from>
    <xdr:to>
      <xdr:col>6</xdr:col>
      <xdr:colOff>336550</xdr:colOff>
      <xdr:row>57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88900</xdr:colOff>
      <xdr:row>7</xdr:row>
      <xdr:rowOff>254000</xdr:rowOff>
    </xdr:from>
    <xdr:ext cx="2750305" cy="262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9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9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𝐴𝐵𝑆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den>
                      </m:f>
                    </m:num>
                    <m:den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 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den>
                  </m:f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𝐹𝑎𝑐𝑡𝑜𝑟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𝑑𝑒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𝑑𝑖𝑙𝑢𝑐𝑖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ó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</m:oMath>
              </a14:m>
              <a:r>
                <a:rPr lang="es-CO" sz="900"/>
                <a:t> 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900" b="0" i="0">
                  <a:latin typeface="Cambria Math" panose="02040503050406030204" pitchFamily="18" charset="0"/>
                </a:rPr>
                <a:t>𝐴𝑐𝑡𝑖𝑣𝑖𝑑𝑎𝑑 𝐸𝑛𝑧𝑖𝑚á𝑡𝑖𝑐𝑎 [𝑈/𝐿]=(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 </a:t>
              </a:r>
              <a:r>
                <a:rPr lang="es-CO" sz="900" b="0" i="0">
                  <a:latin typeface="Cambria Math" panose="02040503050406030204" pitchFamily="18" charset="0"/>
                </a:rPr>
                <a:t>𝐴𝐵𝑆/𝑡)/(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 ∙ 𝑑) </a:t>
              </a:r>
              <a:r>
                <a:rPr lang="es-CO" sz="900" b="0" i="0">
                  <a:latin typeface="Cambria Math" panose="02040503050406030204" pitchFamily="18" charset="0"/>
                </a:rPr>
                <a:t> 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∙𝐹𝑎𝑐𝑡𝑜𝑟 𝑑𝑒 𝑑𝑖𝑙𝑢𝑐𝑖ó𝑛</a:t>
              </a:r>
              <a:r>
                <a:rPr lang="es-CO" sz="900"/>
                <a:t> </a:t>
              </a:r>
            </a:p>
          </xdr:txBody>
        </xdr:sp>
      </mc:Fallback>
    </mc:AlternateContent>
    <xdr:clientData/>
  </xdr:oneCellAnchor>
  <xdr:oneCellAnchor>
    <xdr:from>
      <xdr:col>9</xdr:col>
      <xdr:colOff>450850</xdr:colOff>
      <xdr:row>7</xdr:row>
      <xdr:rowOff>228600</xdr:rowOff>
    </xdr:from>
    <xdr:ext cx="2439514" cy="273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f>
                      <m:f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𝐴𝐵𝑆</m:t>
                        </m:r>
                      </m:num>
                      <m:den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den>
                        </m:f>
                      </m:e>
                    </m:d>
                    <m:r>
                      <a:rPr lang="es-CO" sz="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𝑑𝑎𝑑𝑜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𝑒𝑙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𝑒𝑠𝑝𝑒𝑐𝑡𝑟𝑜𝑓𝑜𝑡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𝑚𝑒𝑡𝑟𝑜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 𝐴𝐵𝑆/𝑡 </a:t>
              </a:r>
              <a:r>
                <a:rPr lang="es-CO" sz="800" b="0" i="0">
                  <a:latin typeface="Cambria Math" panose="02040503050406030204" pitchFamily="18" charset="0"/>
                </a:rPr>
                <a:t> [1/𝑚𝑖𝑛]=𝑉𝑎𝑙𝑜𝑟 𝑑𝑎𝑑𝑜 𝑝𝑜𝑟 𝑒𝑙 𝑒𝑠𝑝𝑒𝑐𝑡𝑟𝑜𝑓𝑜𝑡ó𝑚𝑒𝑡𝑟𝑜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6</xdr:col>
      <xdr:colOff>615950</xdr:colOff>
      <xdr:row>16</xdr:row>
      <xdr:rowOff>161925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530225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16</xdr:row>
      <xdr:rowOff>161925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920750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30</xdr:row>
      <xdr:rowOff>161925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530225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30</xdr:row>
      <xdr:rowOff>161925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92075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273050</xdr:colOff>
      <xdr:row>7</xdr:row>
      <xdr:rowOff>260350</xdr:rowOff>
    </xdr:from>
    <xdr:ext cx="3419654" cy="239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8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𝑚𝑖𝑛</m:t>
                          </m:r>
                        </m:den>
                      </m:f>
                    </m:num>
                    <m:den>
                      <m:sSup>
                        <m:sSup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p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sSup>
                        <m:sSupPr>
                          <m:ctrlP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𝑐𝑚</m:t>
                          </m:r>
                        </m:e>
                        <m:sup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𝑐𝑚</m:t>
                      </m:r>
                    </m:den>
                  </m:f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</m:t>
                      </m:r>
                    </m:num>
                    <m:den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den>
                  </m:f>
                  <m:r>
                    <a:rPr lang="es-CO" sz="800" b="0" i="1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func>
                        <m:func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s-CO" sz="8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fName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</m:func>
                    </m:den>
                  </m:f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𝑚𝑖𝑛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∙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s-CO" sz="800" strike="noStrike" baseline="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latin typeface="Cambria Math" panose="02040503050406030204" pitchFamily="18" charset="0"/>
                </a:rPr>
                <a:t>𝐴𝑐𝑡𝑖𝑣𝑖𝑑𝑎𝑑 𝐸𝑛𝑧𝑖𝑚á𝑡𝑖𝑐𝑎 [𝑈/𝐿]=(1/𝑚𝑖𝑛)/(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〖𝑐𝑚〗^(−1)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∙𝑐𝑚) </a:t>
              </a:r>
              <a:r>
                <a:rPr lang="es-CO" sz="800" b="0" i="0">
                  <a:latin typeface="Cambria Math" panose="02040503050406030204" pitchFamily="18" charset="0"/>
                </a:rPr>
                <a:t> </a:t>
              </a:r>
              <a:r>
                <a:rPr lang="es-CO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𝜇𝑙/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𝜇𝑙</a:t>
              </a:r>
              <a:r>
                <a:rPr lang="es-CO" sz="800" b="0" i="0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𝑚𝑜𝑙/min⁡〖∙𝐿〗 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1∙〖10〗^6  𝜇𝑚𝑜𝑙/(𝑚𝑖𝑛∙𝐿)= 1∙〖10〗^6  𝑈/𝐿</a:t>
              </a:r>
              <a:endParaRPr lang="es-CO" sz="800" strike="noStrike" baseline="0"/>
            </a:p>
          </xdr:txBody>
        </xdr:sp>
      </mc:Fallback>
    </mc:AlternateContent>
    <xdr:clientData/>
  </xdr:oneCellAnchor>
  <xdr:oneCellAnchor>
    <xdr:from>
      <xdr:col>6</xdr:col>
      <xdr:colOff>615950</xdr:colOff>
      <xdr:row>41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530225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41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920750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41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530225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41</xdr:row>
      <xdr:rowOff>0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920750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43</xdr:row>
      <xdr:rowOff>38100</xdr:rowOff>
    </xdr:from>
    <xdr:to>
      <xdr:col>6</xdr:col>
      <xdr:colOff>336550</xdr:colOff>
      <xdr:row>57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88900</xdr:colOff>
      <xdr:row>7</xdr:row>
      <xdr:rowOff>254000</xdr:rowOff>
    </xdr:from>
    <xdr:ext cx="2750305" cy="262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9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9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f>
                        <m:fPr>
                          <m:ctrlPr>
                            <a:rPr lang="es-CO" sz="9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𝐴𝐵𝑆</m:t>
                          </m:r>
                        </m:num>
                        <m:den>
                          <m:r>
                            <a:rPr lang="es-CO" sz="9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den>
                      </m:f>
                    </m:num>
                    <m:den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 </m:t>
                      </m:r>
                      <m:r>
                        <a:rPr lang="es-CO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den>
                  </m:f>
                  <m:r>
                    <a:rPr lang="es-CO" sz="9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𝐹𝑎𝑐𝑡𝑜𝑟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𝑑𝑒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𝑑𝑖𝑙𝑢𝑐𝑖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ó</m:t>
                  </m:r>
                  <m:r>
                    <a:rPr lang="es-CO" sz="9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</m:oMath>
              </a14:m>
              <a:r>
                <a:rPr lang="es-CO" sz="900"/>
                <a:t> </a:t>
              </a: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8900" y="1460500"/>
              <a:ext cx="2750305" cy="262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900" b="0" i="0">
                  <a:latin typeface="Cambria Math" panose="02040503050406030204" pitchFamily="18" charset="0"/>
                </a:rPr>
                <a:t>𝐴𝑐𝑡𝑖𝑣𝑖𝑑𝑎𝑑 𝐸𝑛𝑧𝑖𝑚á𝑡𝑖𝑐𝑎 [𝑈/𝐿]=(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 </a:t>
              </a:r>
              <a:r>
                <a:rPr lang="es-CO" sz="900" b="0" i="0">
                  <a:latin typeface="Cambria Math" panose="02040503050406030204" pitchFamily="18" charset="0"/>
                </a:rPr>
                <a:t>𝐴𝐵𝑆/𝑡)/(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 ∙ 𝑑) </a:t>
              </a:r>
              <a:r>
                <a:rPr lang="es-CO" sz="900" b="0" i="0">
                  <a:latin typeface="Cambria Math" panose="02040503050406030204" pitchFamily="18" charset="0"/>
                </a:rPr>
                <a:t> </a:t>
              </a:r>
              <a:r>
                <a:rPr lang="es-CO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∙𝐹𝑎𝑐𝑡𝑜𝑟 𝑑𝑒 𝑑𝑖𝑙𝑢𝑐𝑖ó𝑛</a:t>
              </a:r>
              <a:r>
                <a:rPr lang="es-CO" sz="900"/>
                <a:t> </a:t>
              </a:r>
            </a:p>
          </xdr:txBody>
        </xdr:sp>
      </mc:Fallback>
    </mc:AlternateContent>
    <xdr:clientData/>
  </xdr:oneCellAnchor>
  <xdr:oneCellAnchor>
    <xdr:from>
      <xdr:col>9</xdr:col>
      <xdr:colOff>450850</xdr:colOff>
      <xdr:row>7</xdr:row>
      <xdr:rowOff>228600</xdr:rowOff>
    </xdr:from>
    <xdr:ext cx="2439514" cy="2739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f>
                      <m:f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𝐴𝐵𝑆</m:t>
                        </m:r>
                      </m:num>
                      <m:den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s-CO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den>
                        </m:f>
                      </m:e>
                    </m:d>
                    <m:r>
                      <a:rPr lang="es-CO" sz="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𝑑𝑎𝑑𝑜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𝑒𝑙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𝑒𝑠𝑝𝑒𝑐𝑡𝑟𝑜𝑓𝑜𝑡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CO" sz="800" b="0" i="1">
                        <a:latin typeface="Cambria Math" panose="02040503050406030204" pitchFamily="18" charset="0"/>
                      </a:rPr>
                      <m:t>𝑚𝑒𝑡𝑟𝑜</m:t>
                    </m:r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480300" y="1435100"/>
              <a:ext cx="2439514" cy="273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 𝐴𝐵𝑆/𝑡 </a:t>
              </a:r>
              <a:r>
                <a:rPr lang="es-CO" sz="800" b="0" i="0">
                  <a:latin typeface="Cambria Math" panose="02040503050406030204" pitchFamily="18" charset="0"/>
                </a:rPr>
                <a:t> [1/𝑚𝑖𝑛]=𝑉𝑎𝑙𝑜𝑟 𝑑𝑎𝑑𝑜 𝑝𝑜𝑟 𝑒𝑙 𝑒𝑠𝑝𝑒𝑐𝑡𝑟𝑜𝑓𝑜𝑡ó𝑚𝑒𝑡𝑟𝑜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6</xdr:col>
      <xdr:colOff>615950</xdr:colOff>
      <xdr:row>16</xdr:row>
      <xdr:rowOff>161925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530225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16</xdr:row>
      <xdr:rowOff>161925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920750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30</xdr:row>
      <xdr:rowOff>161925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530225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30</xdr:row>
      <xdr:rowOff>161925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92075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273050</xdr:colOff>
      <xdr:row>7</xdr:row>
      <xdr:rowOff>260350</xdr:rowOff>
    </xdr:from>
    <xdr:ext cx="3419654" cy="239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800" b="0" i="1">
                      <a:latin typeface="Cambria Math" panose="02040503050406030204" pitchFamily="18" charset="0"/>
                    </a:rPr>
                    <m:t>𝐴𝑐𝑡𝑖𝑣𝑖𝑑𝑎𝑑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𝐸𝑛𝑧𝑖𝑚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𝑡𝑖𝑐𝑎</m:t>
                  </m:r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den>
                      </m:f>
                    </m:e>
                  </m:d>
                  <m:r>
                    <a:rPr lang="es-CO" sz="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>
                        <m:fPr>
                          <m:ctrlPr>
                            <a:rPr lang="es-CO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s-CO" sz="800" b="0" i="1">
                              <a:latin typeface="Cambria Math" panose="02040503050406030204" pitchFamily="18" charset="0"/>
                            </a:rPr>
                            <m:t>𝑚𝑖𝑛</m:t>
                          </m:r>
                        </m:den>
                      </m:f>
                    </m:num>
                    <m:den>
                      <m:sSup>
                        <m:sSup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p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sSup>
                        <m:sSupPr>
                          <m:ctrlP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𝑐𝑚</m:t>
                          </m:r>
                        </m:e>
                        <m:sup>
                          <m:r>
                            <a:rPr lang="es-CO" sz="800" b="0" i="1" strike="sngStrike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∙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𝑐𝑚</m:t>
                      </m:r>
                    </m:den>
                  </m:f>
                  <m:r>
                    <a:rPr lang="es-CO" sz="8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O" sz="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CO" sz="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s-CO" sz="800" b="0" i="1" strike="sngStrike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</m:t>
                      </m:r>
                    </m:num>
                    <m:den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 strike="sngStrike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den>
                  </m:f>
                  <m:r>
                    <a:rPr lang="es-CO" sz="800" b="0" i="1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func>
                        <m:funcPr>
                          <m:ctrlP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s-CO" sz="8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fName>
                        <m:e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r>
                            <a:rPr lang="es-CO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</m:func>
                    </m:den>
                  </m:f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CO" sz="800" strike="noStrike" baseline="0"/>
                <a:t> </a:t>
              </a:r>
              <a14:m>
                <m:oMath xmlns:m="http://schemas.openxmlformats.org/officeDocument/2006/math"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𝑚𝑜𝑙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𝑚𝑖𝑛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∙</m:t>
                      </m:r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  <m:r>
                    <a:rPr lang="es-CO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1∙</m:t>
                  </m:r>
                  <m:sSup>
                    <m:sSup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  <m:f>
                    <m:fPr>
                      <m:ctrlP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num>
                    <m:den>
                      <m:r>
                        <a:rPr lang="es-CO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s-CO" sz="800" strike="noStrike" baseline="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3397250" y="1466850"/>
              <a:ext cx="3419654" cy="239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latin typeface="Cambria Math" panose="02040503050406030204" pitchFamily="18" charset="0"/>
                </a:rPr>
                <a:t>𝐴𝑐𝑡𝑖𝑣𝑖𝑑𝑎𝑑 𝐸𝑛𝑧𝑖𝑚á𝑡𝑖𝑐𝑎 [𝑈/𝐿]=(1/𝑚𝑖𝑛)/(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〖𝑐𝑚〗^(−1)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∙𝑐𝑚) </a:t>
              </a:r>
              <a:r>
                <a:rPr lang="es-CO" sz="800" b="0" i="0">
                  <a:latin typeface="Cambria Math" panose="02040503050406030204" pitchFamily="18" charset="0"/>
                </a:rPr>
                <a:t> </a:t>
              </a:r>
              <a:r>
                <a:rPr lang="es-CO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CO" sz="800" b="0" i="0" strike="sngStrike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𝜇𝑙/</a:t>
              </a:r>
              <a:r>
                <a:rPr lang="es-CO" sz="80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𝜇𝑙</a:t>
              </a:r>
              <a:r>
                <a:rPr lang="es-CO" sz="800" b="0" i="0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𝑚𝑜𝑙/min⁡〖∙𝐿〗 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CO" sz="800" strike="noStrike" baseline="0"/>
                <a:t> 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1∙〖10〗^6  𝜇𝑚𝑜𝑙/(𝑚𝑖𝑛∙𝐿)= 1∙〖10〗^6  𝑈/𝐿</a:t>
              </a:r>
              <a:endParaRPr lang="es-CO" sz="800" strike="noStrike" baseline="0"/>
            </a:p>
          </xdr:txBody>
        </xdr:sp>
      </mc:Fallback>
    </mc:AlternateContent>
    <xdr:clientData/>
  </xdr:oneCellAnchor>
  <xdr:oneCellAnchor>
    <xdr:from>
      <xdr:col>6</xdr:col>
      <xdr:colOff>615950</xdr:colOff>
      <xdr:row>41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530225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41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920750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41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30225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41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920750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53</xdr:row>
      <xdr:rowOff>38100</xdr:rowOff>
    </xdr:from>
    <xdr:to>
      <xdr:col>6</xdr:col>
      <xdr:colOff>679450</xdr:colOff>
      <xdr:row>68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615950</xdr:colOff>
      <xdr:row>11</xdr:row>
      <xdr:rowOff>161925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530225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11</xdr:row>
      <xdr:rowOff>161925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9207500" y="308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40</xdr:row>
      <xdr:rowOff>161925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530225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40</xdr:row>
      <xdr:rowOff>161925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92075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51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530225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51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920750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51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30225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51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9207500" y="699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11</xdr:row>
      <xdr:rowOff>161925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/>
      </xdr:nvSpPr>
      <xdr:spPr>
        <a:xfrm>
          <a:off x="530225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615950</xdr:colOff>
      <xdr:row>25</xdr:row>
      <xdr:rowOff>161925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302250" y="7731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11</xdr:col>
      <xdr:colOff>615950</xdr:colOff>
      <xdr:row>25</xdr:row>
      <xdr:rowOff>161925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9207500" y="7731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j.noguera10\OneDrive%20-%20Universidad%20de%20los%20Andes\Maestria%20Tesis\Simuladores%20Tesis\Magnetita_Sintesis+Funcionaliz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esis"/>
      <sheetName val="Funcionalización"/>
      <sheetName val="Moleculas"/>
    </sheetNames>
    <sheetDataSet>
      <sheetData sheetId="0" refreshError="1"/>
      <sheetData sheetId="1" refreshError="1"/>
      <sheetData sheetId="2">
        <row r="5">
          <cell r="A5" t="str">
            <v>APTES</v>
          </cell>
        </row>
        <row r="6">
          <cell r="A6" t="str">
            <v>CAS</v>
          </cell>
        </row>
        <row r="7">
          <cell r="A7" t="str">
            <v>Cysteine</v>
          </cell>
        </row>
        <row r="8">
          <cell r="A8" t="str">
            <v>Tryamine</v>
          </cell>
        </row>
        <row r="9">
          <cell r="A9" t="str">
            <v>Cysteamine</v>
          </cell>
        </row>
        <row r="10">
          <cell r="A10" t="str">
            <v>DTPA5Na</v>
          </cell>
        </row>
        <row r="13">
          <cell r="A13" t="str">
            <v>Cysteamine</v>
          </cell>
        </row>
        <row r="14">
          <cell r="A14" t="str">
            <v>Cysteamine</v>
          </cell>
        </row>
        <row r="15">
          <cell r="A15" t="str">
            <v>Glutaraldehyde</v>
          </cell>
        </row>
        <row r="16">
          <cell r="A16" t="str">
            <v>Cysteine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E67F34-81C8-4665-8C5B-0D9D6A9E58D1}" name="EnzymaticActivityD.3JN" displayName="EnzymaticActivityD.3JN" ref="A16:K26" totalsRowShown="0" headerRowDxfId="31" dataDxfId="30" headerRowBorderDxfId="28" tableBorderDxfId="29" totalsRowBorderDxfId="27">
  <autoFilter ref="A16:K26" xr:uid="{A6E67F34-81C8-4665-8C5B-0D9D6A9E58D1}"/>
  <tableColumns count="11">
    <tableColumn id="1" xr3:uid="{7E7A157B-53FC-4582-BA94-9DAFAEDD30C1}" name="Date" dataDxfId="26"/>
    <tableColumn id="2" xr3:uid="{9E4F2D18-952E-42FE-BF1A-246EDF6C000B}" name="Sample" dataDxfId="25"/>
    <tableColumn id="3" xr3:uid="{2A72AD92-2A73-443D-992B-47BB6D1BA9BE}" name="Columna1" dataDxfId="24"/>
    <tableColumn id="4" xr3:uid="{F74B2498-92B6-443F-B4F8-C7D05C9E8DD8}" name="pH" dataDxfId="23"/>
    <tableColumn id="5" xr3:uid="{143F885B-793A-40EA-9043-2B433C94D644}" name="Replica 1" dataDxfId="22">
      <calculatedColumnFormula>IF(('Experiment 2'!F42/($F$9*$F$10))*($K$9)*(1*10^6)&gt;0,('Experiment 2'!F42/($F$9*$F$10))*($K$9)*(1*10^6),0)</calculatedColumnFormula>
    </tableColumn>
    <tableColumn id="6" xr3:uid="{3DD52DA7-CF9F-4C56-BAF6-6543D6F0F608}" name="Replica 2" dataDxfId="21">
      <calculatedColumnFormula>IF(('Experiment 2'!G42/($F$9*$F$10))*($K$9)*(1*10^6)&gt;0,('Experiment 2'!G42/($F$9*$F$10))*($K$9)*(1*10^6),0)</calculatedColumnFormula>
    </tableColumn>
    <tableColumn id="7" xr3:uid="{A9B8941B-64BE-44F5-894B-C5AE811B076B}" name="Replica 3" dataDxfId="20">
      <calculatedColumnFormula>IF(('Experiment 2'!H42/($F$9*$F$10))*($K$9)*(1*10^6)&gt;0,('Experiment 2'!H42/($F$9*$F$10))*($K$9)*(1*10^6),0)</calculatedColumnFormula>
    </tableColumn>
    <tableColumn id="8" xr3:uid="{1B54E792-EDDC-4207-B0A8-FEB10F0419D4}" name="Average" dataDxfId="19">
      <calculatedColumnFormula>AVERAGE(EnzymaticActivityD.3JN[[#This Row],[Replica 1]:[Replica 3]])</calculatedColumnFormula>
    </tableColumn>
    <tableColumn id="9" xr3:uid="{48D34A8B-5A53-4EE4-96C3-EDC95BFC84A7}" name="Min. error" dataDxfId="18">
      <calculatedColumnFormula>EnzymaticActivityD.3JN[[#This Row],[Average]]-MIN(EnzymaticActivityD.3JN[[#This Row],[Replica 1]:[Replica 3]])</calculatedColumnFormula>
    </tableColumn>
    <tableColumn id="10" xr3:uid="{84A90B34-92A3-4959-AEBC-F7A957E292AD}" name="Max. Error" dataDxfId="17">
      <calculatedColumnFormula>MAX(EnzymaticActivityD.3JN[[#This Row],[Replica 1]:[Replica 3]])-EnzymaticActivityD.3JN[[#This Row],[Average]]</calculatedColumnFormula>
    </tableColumn>
    <tableColumn id="11" xr3:uid="{96564EBF-4236-402A-A780-D488369D467C}" name="Unit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F2FA3-047C-43E6-97D5-397517301069}" name="RelativeActivityD.3JN" displayName="RelativeActivityD.3JN" ref="A30:K40" totalsRowShown="0" headerRowDxfId="15" dataDxfId="14" headerRowBorderDxfId="12" tableBorderDxfId="13" totalsRowBorderDxfId="11" dataCellStyle="Porcentaje">
  <autoFilter ref="A30:K40" xr:uid="{71DF2FA3-047C-43E6-97D5-397517301069}"/>
  <tableColumns count="11">
    <tableColumn id="1" xr3:uid="{4333FA16-AD5A-4399-A68C-9E3B64515F4E}" name="Date" dataDxfId="10"/>
    <tableColumn id="2" xr3:uid="{D78BE137-89FB-4BC2-8581-2FBD72F6034A}" name="Sample" dataDxfId="9"/>
    <tableColumn id="3" xr3:uid="{E6E9E28F-1754-42D7-8805-AB69BDA0E6CF}" name="Columna1" dataDxfId="8"/>
    <tableColumn id="4" xr3:uid="{526BDF15-D990-4D9A-8AA0-1264F71C9D49}" name="pH" dataDxfId="7"/>
    <tableColumn id="5" xr3:uid="{916AEEBE-569D-46A7-87AD-404A50E00063}" name="Relative Act. % 1" dataDxfId="6" dataCellStyle="Porcentaje">
      <calculatedColumnFormula>E17/MAX(EnzymaticActivityD.3JN[Average])</calculatedColumnFormula>
    </tableColumn>
    <tableColumn id="6" xr3:uid="{E98361C9-FFD3-4567-AF52-7C514A8D6D34}" name="Relative Act. % 2" dataDxfId="5" dataCellStyle="Porcentaje">
      <calculatedColumnFormula>F17/MAX(EnzymaticActivityD.3JN[Average])</calculatedColumnFormula>
    </tableColumn>
    <tableColumn id="7" xr3:uid="{83FE2B31-688C-4E65-B0F9-2955FF0511A9}" name="Relative Act. % 3" dataDxfId="4" dataCellStyle="Porcentaje">
      <calculatedColumnFormula>G17/MAX(EnzymaticActivityD.3JN[Average])</calculatedColumnFormula>
    </tableColumn>
    <tableColumn id="8" xr3:uid="{29FF3C0E-197C-4032-8FA3-5B2EC8168C79}" name="Average" dataDxfId="3" dataCellStyle="Porcentaje">
      <calculatedColumnFormula>AVERAGE(RelativeActivityD.3JN[[#This Row],[Relative Act. % 1]:[Relative Act. % 3]])</calculatedColumnFormula>
    </tableColumn>
    <tableColumn id="9" xr3:uid="{78B6954B-8E4C-4B06-8412-DA176AA9A6C4}" name="Min. error" dataDxfId="2" dataCellStyle="Porcentaje">
      <calculatedColumnFormula>RelativeActivityD.3JN[[#This Row],[Average]]-MIN(RelativeActivityD.3JN[[#This Row],[Relative Act. % 1]:[Relative Act. % 3]])</calculatedColumnFormula>
    </tableColumn>
    <tableColumn id="10" xr3:uid="{806E555E-F66A-4F0A-B1F9-CF9743DBDA99}" name="Max. Error" dataDxfId="1" dataCellStyle="Porcentaje">
      <calculatedColumnFormula>MAX(RelativeActivityD.3JN[[#This Row],[Relative Act. % 1]:[Relative Act. % 3]])-RelativeActivityD.3JN[[#This Row],[Average]]</calculatedColumnFormula>
    </tableColumn>
    <tableColumn id="11" xr3:uid="{2B078D53-F178-4F36-8473-A0D9B5337276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view="pageLayout" topLeftCell="A7" zoomScaleNormal="100" workbookViewId="0">
      <selection activeCell="I40" sqref="I40"/>
    </sheetView>
  </sheetViews>
  <sheetFormatPr defaultColWidth="10.85546875" defaultRowHeight="14.45"/>
  <cols>
    <col min="2" max="2" width="10.85546875" customWidth="1"/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1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">
        <v>3</v>
      </c>
      <c r="B2" s="80"/>
      <c r="C2" s="80"/>
      <c r="D2" s="80"/>
      <c r="E2" s="80"/>
      <c r="F2" s="1"/>
      <c r="G2" s="81" t="s">
        <v>4</v>
      </c>
      <c r="H2" s="81"/>
      <c r="I2" s="1"/>
      <c r="J2" s="76" t="s">
        <v>5</v>
      </c>
      <c r="K2" s="76"/>
      <c r="L2" s="77"/>
      <c r="M2" s="15" t="s">
        <v>6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v>43962</v>
      </c>
      <c r="C4" s="82"/>
      <c r="D4" s="3"/>
      <c r="E4" s="3"/>
      <c r="F4" s="3"/>
      <c r="G4" s="4"/>
      <c r="H4" s="3"/>
      <c r="I4" s="3"/>
      <c r="J4" s="78"/>
      <c r="K4" s="78"/>
      <c r="L4" s="79"/>
      <c r="M4" s="16"/>
    </row>
    <row r="5" spans="1:13" s="5" customFormat="1" ht="12.95">
      <c r="A5" s="4" t="s">
        <v>8</v>
      </c>
      <c r="B5" s="82">
        <v>43966</v>
      </c>
      <c r="C5" s="82"/>
      <c r="E5" s="3"/>
      <c r="F5" s="3"/>
      <c r="G5" s="84"/>
      <c r="H5" s="84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28.35" customHeight="1">
      <c r="A8" s="83" t="s">
        <v>10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13" s="2" customFormat="1" ht="6.9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s="5" customFormat="1" ht="12.95">
      <c r="A10" s="4" t="s">
        <v>11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s="2" customFormat="1" ht="6.9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s="10" customFormat="1" ht="12.95">
      <c r="A12" s="72" t="s">
        <v>12</v>
      </c>
      <c r="B12" s="72"/>
      <c r="C12" s="66" t="s">
        <v>13</v>
      </c>
      <c r="D12" s="67"/>
      <c r="E12" s="67"/>
      <c r="F12" s="67"/>
      <c r="G12" s="68"/>
      <c r="H12" s="8" t="s">
        <v>14</v>
      </c>
      <c r="I12" s="8" t="s">
        <v>15</v>
      </c>
      <c r="J12" s="72" t="s">
        <v>16</v>
      </c>
      <c r="K12" s="72"/>
      <c r="L12" s="72" t="s">
        <v>17</v>
      </c>
      <c r="M12" s="72"/>
    </row>
    <row r="13" spans="1:13" s="5" customFormat="1" ht="14.45" customHeight="1">
      <c r="A13" s="73" t="str">
        <f ca="1">CONCATENATE($G$2,"-",$M$2,"-","Exp",CELL("fila",$A$12)-CELL("fila",C13))</f>
        <v>pHStb.TII-JN-Exp-1</v>
      </c>
      <c r="B13" s="74"/>
      <c r="C13" s="69" t="s">
        <v>18</v>
      </c>
      <c r="D13" s="70"/>
      <c r="E13" s="70"/>
      <c r="F13" s="70"/>
      <c r="G13" s="71"/>
      <c r="H13" s="9">
        <v>43962</v>
      </c>
      <c r="I13" s="9">
        <v>43962</v>
      </c>
      <c r="J13" s="65" t="s">
        <v>19</v>
      </c>
      <c r="K13" s="65"/>
      <c r="L13" s="65" t="s">
        <v>20</v>
      </c>
      <c r="M13" s="65"/>
    </row>
    <row r="14" spans="1:13" s="5" customFormat="1" ht="12.95">
      <c r="A14" s="73" t="str">
        <f t="shared" ref="A14:A17" ca="1" si="0">CONCATENATE($G$2,"-",$M$2,"-","Exp",CELL("fila",$A$12)-CELL("fila",C14))</f>
        <v>pHStb.TII-JN-Exp-2</v>
      </c>
      <c r="B14" s="74"/>
      <c r="C14" s="69" t="s">
        <v>21</v>
      </c>
      <c r="D14" s="70"/>
      <c r="E14" s="70"/>
      <c r="F14" s="70"/>
      <c r="G14" s="71"/>
      <c r="H14" s="9">
        <v>43962</v>
      </c>
      <c r="I14" s="9">
        <v>43962</v>
      </c>
      <c r="J14" s="65" t="s">
        <v>19</v>
      </c>
      <c r="K14" s="65"/>
      <c r="L14" s="65" t="s">
        <v>22</v>
      </c>
      <c r="M14" s="65"/>
    </row>
    <row r="15" spans="1:13" s="5" customFormat="1" ht="12.95">
      <c r="A15" s="73" t="str">
        <f t="shared" ca="1" si="0"/>
        <v>pHStb.TII-JN-Exp-3</v>
      </c>
      <c r="B15" s="74"/>
      <c r="C15" s="69" t="s">
        <v>23</v>
      </c>
      <c r="D15" s="70"/>
      <c r="E15" s="70"/>
      <c r="F15" s="70"/>
      <c r="G15" s="71"/>
      <c r="H15" s="9">
        <v>43963</v>
      </c>
      <c r="I15" s="9">
        <v>43963</v>
      </c>
      <c r="J15" s="65" t="s">
        <v>19</v>
      </c>
      <c r="K15" s="65"/>
      <c r="L15" s="65" t="s">
        <v>22</v>
      </c>
      <c r="M15" s="65"/>
    </row>
    <row r="16" spans="1:13" s="5" customFormat="1" ht="12.95">
      <c r="A16" s="73" t="str">
        <f t="shared" ca="1" si="0"/>
        <v>pHStb.TII-JN-Exp-4</v>
      </c>
      <c r="B16" s="74"/>
      <c r="C16" s="69" t="s">
        <v>24</v>
      </c>
      <c r="D16" s="70"/>
      <c r="E16" s="70"/>
      <c r="F16" s="70"/>
      <c r="G16" s="71"/>
      <c r="H16" s="9">
        <v>43963</v>
      </c>
      <c r="I16" s="9">
        <v>43965</v>
      </c>
      <c r="J16" s="65" t="s">
        <v>19</v>
      </c>
      <c r="K16" s="65"/>
      <c r="L16" s="65" t="s">
        <v>20</v>
      </c>
      <c r="M16" s="65"/>
    </row>
    <row r="17" spans="1:13" s="5" customFormat="1" ht="12.95">
      <c r="A17" s="73" t="str">
        <f t="shared" ca="1" si="0"/>
        <v>pHStb.TII-JN-Exp-5</v>
      </c>
      <c r="B17" s="74"/>
      <c r="C17" s="69" t="s">
        <v>24</v>
      </c>
      <c r="D17" s="70"/>
      <c r="E17" s="70"/>
      <c r="F17" s="70"/>
      <c r="G17" s="71"/>
      <c r="H17" s="9">
        <v>43966</v>
      </c>
      <c r="I17" s="9">
        <v>43966</v>
      </c>
      <c r="J17" s="65" t="s">
        <v>19</v>
      </c>
      <c r="K17" s="65"/>
      <c r="L17" s="65" t="s">
        <v>22</v>
      </c>
      <c r="M17" s="65"/>
    </row>
    <row r="18" spans="1:13" s="2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1"/>
      <c r="L18" s="1"/>
      <c r="M18" s="1"/>
    </row>
    <row r="19" spans="1:13" s="5" customFormat="1" ht="12.95">
      <c r="A19" s="4" t="s">
        <v>25</v>
      </c>
      <c r="B19" s="13"/>
      <c r="C19" s="13"/>
      <c r="D19" s="13"/>
      <c r="E19" s="13"/>
      <c r="F19" s="13"/>
      <c r="G19" s="13"/>
      <c r="H19" s="13"/>
      <c r="I19" s="13"/>
      <c r="J19" s="13"/>
      <c r="K19" s="3"/>
      <c r="L19" s="3"/>
      <c r="M19" s="3"/>
    </row>
    <row r="20" spans="1:13" s="2" customFormat="1" ht="6.9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s="5" customFormat="1" ht="12.95">
      <c r="A21" s="72" t="s">
        <v>26</v>
      </c>
      <c r="B21" s="72"/>
      <c r="C21" s="66" t="s">
        <v>13</v>
      </c>
      <c r="D21" s="67"/>
      <c r="E21" s="67"/>
      <c r="F21" s="67"/>
      <c r="G21" s="67"/>
      <c r="H21" s="68"/>
      <c r="I21" s="8" t="s">
        <v>27</v>
      </c>
      <c r="J21" s="72" t="s">
        <v>16</v>
      </c>
      <c r="K21" s="72"/>
      <c r="M21" s="3"/>
    </row>
    <row r="22" spans="1:13" s="5" customFormat="1" ht="12.95">
      <c r="A22" s="69" t="s">
        <v>28</v>
      </c>
      <c r="B22" s="71"/>
      <c r="C22" s="69" t="s">
        <v>29</v>
      </c>
      <c r="D22" s="70"/>
      <c r="E22" s="70"/>
      <c r="F22" s="70"/>
      <c r="G22" s="70"/>
      <c r="H22" s="71"/>
      <c r="I22" s="17">
        <v>1</v>
      </c>
      <c r="J22" s="65" t="s">
        <v>19</v>
      </c>
      <c r="K22" s="65"/>
      <c r="L22" s="3"/>
      <c r="M22" s="3"/>
    </row>
    <row r="23" spans="1:13" s="5" customFormat="1" ht="12.95">
      <c r="A23" s="69" t="s">
        <v>30</v>
      </c>
      <c r="B23" s="71"/>
      <c r="C23" s="69" t="s">
        <v>31</v>
      </c>
      <c r="D23" s="70"/>
      <c r="E23" s="70"/>
      <c r="F23" s="70"/>
      <c r="G23" s="70"/>
      <c r="H23" s="71"/>
      <c r="I23" s="17">
        <v>1</v>
      </c>
      <c r="J23" s="65" t="s">
        <v>19</v>
      </c>
      <c r="K23" s="65"/>
      <c r="L23" s="3"/>
      <c r="M23" s="3"/>
    </row>
    <row r="24" spans="1:13" s="5" customFormat="1" ht="12.95">
      <c r="A24" s="69" t="s">
        <v>32</v>
      </c>
      <c r="B24" s="71"/>
      <c r="C24" s="69" t="s">
        <v>33</v>
      </c>
      <c r="D24" s="70"/>
      <c r="E24" s="70"/>
      <c r="F24" s="70"/>
      <c r="G24" s="70"/>
      <c r="H24" s="71"/>
      <c r="I24" s="17">
        <v>1</v>
      </c>
      <c r="J24" s="65" t="s">
        <v>34</v>
      </c>
      <c r="K24" s="65"/>
      <c r="L24" s="3"/>
      <c r="M24" s="3"/>
    </row>
    <row r="25" spans="1:13" s="5" customFormat="1" ht="12.95">
      <c r="A25" s="69" t="s">
        <v>35</v>
      </c>
      <c r="B25" s="71"/>
      <c r="C25" s="69" t="s">
        <v>36</v>
      </c>
      <c r="D25" s="70"/>
      <c r="E25" s="70"/>
      <c r="F25" s="70"/>
      <c r="G25" s="70"/>
      <c r="H25" s="71"/>
      <c r="I25" s="17">
        <v>1</v>
      </c>
      <c r="J25" s="65" t="s">
        <v>34</v>
      </c>
      <c r="K25" s="65"/>
      <c r="L25" s="3"/>
      <c r="M25" s="3"/>
    </row>
    <row r="26" spans="1:13" s="5" customFormat="1" ht="12.95">
      <c r="A26" s="69" t="s">
        <v>37</v>
      </c>
      <c r="B26" s="71"/>
      <c r="C26" s="69" t="s">
        <v>38</v>
      </c>
      <c r="D26" s="70"/>
      <c r="E26" s="70"/>
      <c r="F26" s="70"/>
      <c r="G26" s="70"/>
      <c r="H26" s="71"/>
      <c r="I26" s="17">
        <v>5</v>
      </c>
      <c r="J26" s="65" t="s">
        <v>34</v>
      </c>
      <c r="K26" s="65"/>
      <c r="L26" s="3"/>
      <c r="M26" s="3"/>
    </row>
    <row r="27" spans="1:13" s="5" customFormat="1" ht="12.95">
      <c r="A27" s="69" t="s">
        <v>39</v>
      </c>
      <c r="B27" s="71"/>
      <c r="C27" s="69" t="s">
        <v>40</v>
      </c>
      <c r="D27" s="70"/>
      <c r="E27" s="70"/>
      <c r="F27" s="70"/>
      <c r="G27" s="70"/>
      <c r="H27" s="71"/>
      <c r="I27" s="17">
        <v>1</v>
      </c>
      <c r="J27" s="65" t="s">
        <v>34</v>
      </c>
      <c r="K27" s="65"/>
      <c r="L27" s="3"/>
      <c r="M27" s="3"/>
    </row>
    <row r="28" spans="1:13" s="5" customFormat="1" ht="12.95">
      <c r="A28" s="69" t="s">
        <v>41</v>
      </c>
      <c r="B28" s="71"/>
      <c r="C28" s="69" t="s">
        <v>42</v>
      </c>
      <c r="D28" s="70"/>
      <c r="E28" s="70"/>
      <c r="F28" s="70"/>
      <c r="G28" s="70"/>
      <c r="H28" s="71"/>
      <c r="I28" s="17">
        <v>1</v>
      </c>
      <c r="J28" s="65" t="s">
        <v>34</v>
      </c>
      <c r="K28" s="65"/>
      <c r="L28" s="3"/>
      <c r="M28" s="3"/>
    </row>
    <row r="29" spans="1:13" s="5" customFormat="1" ht="12.95">
      <c r="A29" s="69" t="s">
        <v>43</v>
      </c>
      <c r="B29" s="71"/>
      <c r="C29" s="69" t="s">
        <v>44</v>
      </c>
      <c r="D29" s="70"/>
      <c r="E29" s="70"/>
      <c r="F29" s="70"/>
      <c r="G29" s="70"/>
      <c r="H29" s="71"/>
      <c r="I29" s="17">
        <v>5</v>
      </c>
      <c r="J29" s="65" t="s">
        <v>34</v>
      </c>
      <c r="K29" s="65"/>
      <c r="L29" s="3"/>
      <c r="M29" s="3"/>
    </row>
    <row r="30" spans="1:13" s="5" customFormat="1" ht="12.95">
      <c r="A30" s="69" t="s">
        <v>45</v>
      </c>
      <c r="B30" s="71"/>
      <c r="C30" s="69" t="s">
        <v>46</v>
      </c>
      <c r="D30" s="70"/>
      <c r="E30" s="70"/>
      <c r="F30" s="70"/>
      <c r="G30" s="70"/>
      <c r="H30" s="71"/>
      <c r="I30" s="17">
        <v>1</v>
      </c>
      <c r="J30" s="65" t="s">
        <v>34</v>
      </c>
      <c r="K30" s="65"/>
      <c r="L30" s="3"/>
      <c r="M30" s="3"/>
    </row>
    <row r="31" spans="1:13" s="5" customFormat="1" ht="12.95">
      <c r="A31" s="69" t="s">
        <v>47</v>
      </c>
      <c r="B31" s="71"/>
      <c r="C31" s="69" t="s">
        <v>48</v>
      </c>
      <c r="D31" s="70"/>
      <c r="E31" s="70"/>
      <c r="F31" s="70"/>
      <c r="G31" s="70"/>
      <c r="H31" s="71"/>
      <c r="I31" s="17">
        <v>1</v>
      </c>
      <c r="J31" s="65" t="s">
        <v>34</v>
      </c>
      <c r="K31" s="65"/>
      <c r="L31" s="3"/>
      <c r="M31" s="3"/>
    </row>
    <row r="32" spans="1:13" s="5" customFormat="1" ht="12.95">
      <c r="A32" s="69" t="s">
        <v>49</v>
      </c>
      <c r="B32" s="71"/>
      <c r="C32" s="69" t="s">
        <v>50</v>
      </c>
      <c r="D32" s="70"/>
      <c r="E32" s="70"/>
      <c r="F32" s="70"/>
      <c r="G32" s="70"/>
      <c r="H32" s="71"/>
      <c r="I32" s="17">
        <v>5</v>
      </c>
      <c r="J32" s="65" t="s">
        <v>34</v>
      </c>
      <c r="K32" s="65"/>
      <c r="L32" s="3"/>
      <c r="M32" s="3"/>
    </row>
    <row r="33" spans="1:13" s="5" customFormat="1" ht="12.95">
      <c r="A33" s="69" t="s">
        <v>51</v>
      </c>
      <c r="B33" s="71"/>
      <c r="C33" s="69" t="s">
        <v>52</v>
      </c>
      <c r="D33" s="70"/>
      <c r="E33" s="70"/>
      <c r="F33" s="70"/>
      <c r="G33" s="70"/>
      <c r="H33" s="71"/>
      <c r="I33" s="17">
        <v>1</v>
      </c>
      <c r="J33" s="65" t="s">
        <v>34</v>
      </c>
      <c r="K33" s="65"/>
      <c r="L33" s="3"/>
      <c r="M33" s="3"/>
    </row>
    <row r="34" spans="1:13" s="5" customFormat="1" ht="12.95">
      <c r="A34" s="69" t="s">
        <v>53</v>
      </c>
      <c r="B34" s="71"/>
      <c r="C34" s="69" t="s">
        <v>54</v>
      </c>
      <c r="D34" s="70"/>
      <c r="E34" s="70"/>
      <c r="F34" s="70"/>
      <c r="G34" s="70"/>
      <c r="H34" s="71"/>
      <c r="I34" s="17">
        <v>1</v>
      </c>
      <c r="J34" s="65" t="s">
        <v>34</v>
      </c>
      <c r="K34" s="65"/>
      <c r="L34" s="3"/>
      <c r="M34" s="3"/>
    </row>
    <row r="35" spans="1:13" s="5" customFormat="1" ht="12.95">
      <c r="A35" s="69" t="s">
        <v>55</v>
      </c>
      <c r="B35" s="71"/>
      <c r="C35" s="69" t="s">
        <v>56</v>
      </c>
      <c r="D35" s="70"/>
      <c r="E35" s="70"/>
      <c r="F35" s="70"/>
      <c r="G35" s="70"/>
      <c r="H35" s="71"/>
      <c r="I35" s="17">
        <v>5</v>
      </c>
      <c r="J35" s="65" t="s">
        <v>34</v>
      </c>
      <c r="K35" s="65"/>
      <c r="L35" s="3"/>
      <c r="M35" s="3"/>
    </row>
    <row r="36" spans="1:13" s="2" customFormat="1">
      <c r="A36" s="7"/>
      <c r="B36" s="7"/>
      <c r="C36" s="7"/>
      <c r="D36" s="7"/>
      <c r="E36" s="7"/>
      <c r="F36" s="7"/>
      <c r="G36" s="7"/>
      <c r="H36" s="7"/>
      <c r="I36" s="7"/>
      <c r="J36" s="7"/>
      <c r="K36" s="1"/>
      <c r="L36" s="1"/>
      <c r="M36" s="1"/>
    </row>
    <row r="37" spans="1:13" s="5" customFormat="1" ht="12.95">
      <c r="A37" s="4" t="s">
        <v>57</v>
      </c>
      <c r="B37" s="13"/>
      <c r="C37" s="13"/>
      <c r="D37" s="13"/>
      <c r="E37" s="13"/>
      <c r="F37" s="13"/>
      <c r="G37" s="13"/>
      <c r="H37" s="13"/>
      <c r="I37" s="13"/>
      <c r="J37" s="13"/>
      <c r="K37" s="3"/>
      <c r="L37" s="3"/>
      <c r="M37" s="3"/>
    </row>
    <row r="38" spans="1:13" s="2" customFormat="1" ht="6.9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s="5" customFormat="1" ht="12.95">
      <c r="A39" s="72" t="s">
        <v>58</v>
      </c>
      <c r="B39" s="72"/>
      <c r="C39" s="66" t="s">
        <v>59</v>
      </c>
      <c r="D39" s="67"/>
      <c r="E39" s="67"/>
      <c r="F39" s="72" t="s">
        <v>60</v>
      </c>
      <c r="G39" s="72"/>
      <c r="H39" s="8" t="s">
        <v>61</v>
      </c>
      <c r="I39" s="8" t="s">
        <v>62</v>
      </c>
      <c r="J39" s="8" t="s">
        <v>63</v>
      </c>
      <c r="K39" s="72" t="s">
        <v>16</v>
      </c>
      <c r="L39" s="72"/>
      <c r="M39" s="3"/>
    </row>
    <row r="40" spans="1:13" s="5" customFormat="1" ht="12.95">
      <c r="A40" s="73" t="s">
        <v>64</v>
      </c>
      <c r="B40" s="74"/>
      <c r="C40" s="75" t="s">
        <v>65</v>
      </c>
      <c r="D40" s="75"/>
      <c r="E40" s="75"/>
      <c r="F40" s="70" t="s">
        <v>66</v>
      </c>
      <c r="G40" s="71"/>
      <c r="H40" s="11" t="s">
        <v>67</v>
      </c>
      <c r="I40" s="11">
        <v>552</v>
      </c>
      <c r="J40" s="17" t="s">
        <v>68</v>
      </c>
      <c r="K40" s="65" t="s">
        <v>69</v>
      </c>
      <c r="L40" s="65"/>
      <c r="M40" s="3"/>
    </row>
    <row r="41" spans="1:13" s="5" customFormat="1" ht="12.95">
      <c r="A41" s="73"/>
      <c r="B41" s="74"/>
      <c r="C41" s="65"/>
      <c r="D41" s="65"/>
      <c r="E41" s="65"/>
      <c r="F41" s="70"/>
      <c r="G41" s="71"/>
      <c r="H41" s="11"/>
      <c r="I41" s="11"/>
      <c r="J41" s="17"/>
      <c r="K41" s="65"/>
      <c r="L41" s="65"/>
      <c r="M41" s="3"/>
    </row>
    <row r="42" spans="1:13" s="5" customFormat="1" ht="12.95">
      <c r="A42" s="73"/>
      <c r="B42" s="74"/>
      <c r="C42" s="65"/>
      <c r="D42" s="65"/>
      <c r="E42" s="65"/>
      <c r="F42" s="70"/>
      <c r="G42" s="71"/>
      <c r="H42" s="11"/>
      <c r="I42" s="11"/>
      <c r="J42" s="17"/>
      <c r="K42" s="65"/>
      <c r="L42" s="65"/>
      <c r="M42" s="3"/>
    </row>
    <row r="43" spans="1:13" s="5" customFormat="1" ht="12.95">
      <c r="A43" s="73"/>
      <c r="B43" s="74"/>
      <c r="C43" s="65"/>
      <c r="D43" s="65"/>
      <c r="E43" s="65"/>
      <c r="F43" s="70"/>
      <c r="G43" s="71"/>
      <c r="H43" s="11"/>
      <c r="I43" s="11"/>
      <c r="J43" s="17"/>
      <c r="K43" s="65"/>
      <c r="L43" s="65"/>
      <c r="M43" s="3"/>
    </row>
    <row r="44" spans="1:13" s="5" customFormat="1" ht="12.95">
      <c r="A44" s="73"/>
      <c r="B44" s="74"/>
      <c r="C44" s="65"/>
      <c r="D44" s="65"/>
      <c r="E44" s="65"/>
      <c r="F44" s="70"/>
      <c r="G44" s="71"/>
      <c r="H44" s="11"/>
      <c r="I44" s="11"/>
      <c r="J44" s="17"/>
      <c r="K44" s="65"/>
      <c r="L44" s="65"/>
      <c r="M44" s="3"/>
    </row>
    <row r="45" spans="1:13" s="2" customFormat="1">
      <c r="A45" s="7"/>
      <c r="B45" s="7"/>
      <c r="C45" s="7"/>
      <c r="D45" s="7"/>
      <c r="E45" s="7"/>
      <c r="F45" s="7"/>
      <c r="G45" s="7"/>
      <c r="H45" s="7"/>
      <c r="I45" s="7"/>
      <c r="J45" s="7"/>
      <c r="K45" s="1"/>
      <c r="L45" s="1"/>
      <c r="M45" s="1"/>
    </row>
    <row r="46" spans="1:13" s="2" customFormat="1">
      <c r="A46" s="7"/>
      <c r="B46" s="7"/>
      <c r="C46" s="7"/>
      <c r="D46" s="7"/>
      <c r="E46" s="7"/>
      <c r="F46" s="7"/>
      <c r="G46" s="7"/>
      <c r="H46" s="7"/>
      <c r="I46" s="7"/>
      <c r="J46" s="7"/>
      <c r="K46" s="1"/>
      <c r="L46" s="1"/>
      <c r="M46" s="1"/>
    </row>
    <row r="47" spans="1:13" s="2" customFormat="1">
      <c r="A47" s="7"/>
      <c r="B47" s="7"/>
      <c r="C47" s="7"/>
      <c r="D47" s="7"/>
      <c r="E47" s="7"/>
      <c r="F47" s="7"/>
      <c r="G47" s="7"/>
      <c r="H47" s="7"/>
      <c r="I47" s="7"/>
      <c r="J47" s="7"/>
      <c r="K47" s="1"/>
      <c r="L47" s="1"/>
      <c r="M47" s="1"/>
    </row>
    <row r="48" spans="1:13" s="2" customFormat="1">
      <c r="A48" s="7"/>
      <c r="B48" s="7"/>
      <c r="C48" s="7"/>
      <c r="D48" s="7"/>
      <c r="E48" s="7"/>
      <c r="F48" s="7"/>
      <c r="G48" s="7"/>
      <c r="H48" s="7"/>
      <c r="I48" s="7"/>
      <c r="J48" s="7"/>
      <c r="K48" s="1"/>
      <c r="L48" s="1"/>
      <c r="M48" s="1"/>
    </row>
    <row r="49" spans="1:13" s="2" customFormat="1">
      <c r="A49" s="7"/>
      <c r="B49" s="7"/>
      <c r="C49" s="7"/>
      <c r="D49" s="7"/>
      <c r="E49" s="7"/>
      <c r="F49" s="7"/>
      <c r="G49" s="7"/>
      <c r="H49" s="7"/>
      <c r="I49" s="7"/>
      <c r="J49" s="7"/>
      <c r="K49" s="1"/>
      <c r="L49" s="1"/>
      <c r="M49" s="1"/>
    </row>
    <row r="50" spans="1:13" s="2" customFormat="1">
      <c r="A50" s="7"/>
      <c r="B50" s="7"/>
      <c r="C50" s="7"/>
      <c r="D50" s="7"/>
      <c r="E50" s="7"/>
      <c r="F50" s="7"/>
      <c r="G50" s="7"/>
      <c r="H50" s="7"/>
      <c r="I50" s="7"/>
      <c r="J50" s="7"/>
      <c r="K50" s="1"/>
      <c r="L50" s="1"/>
      <c r="M50" s="1"/>
    </row>
    <row r="51" spans="1:13" s="2" customFormat="1">
      <c r="A51" s="7"/>
      <c r="B51" s="7"/>
      <c r="C51" s="7"/>
      <c r="D51" s="7"/>
      <c r="E51" s="7"/>
      <c r="F51" s="7"/>
      <c r="G51" s="7"/>
      <c r="H51" s="7"/>
      <c r="I51" s="7"/>
      <c r="J51" s="7"/>
      <c r="K51" s="1"/>
      <c r="L51" s="1"/>
      <c r="M51" s="1"/>
    </row>
    <row r="52" spans="1:13" s="2" customFormat="1">
      <c r="A52" s="7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</row>
    <row r="53" spans="1:13" s="2" customFormat="1">
      <c r="A53" s="7"/>
      <c r="B53" s="7"/>
      <c r="C53" s="7"/>
      <c r="D53" s="7"/>
      <c r="E53" s="7"/>
      <c r="F53" s="7"/>
      <c r="G53" s="7"/>
      <c r="H53" s="7"/>
      <c r="I53" s="7"/>
      <c r="J53" s="7"/>
      <c r="K53" s="1"/>
      <c r="L53" s="1"/>
      <c r="M53" s="1"/>
    </row>
    <row r="54" spans="1:13" s="2" customFormat="1">
      <c r="A54" s="7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  <row r="66" spans="1:13" s="2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1"/>
      <c r="L66" s="1"/>
      <c r="M66" s="1"/>
    </row>
    <row r="67" spans="1:13" s="2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1"/>
      <c r="L67" s="1"/>
      <c r="M67" s="1"/>
    </row>
    <row r="68" spans="1:13" s="2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1"/>
      <c r="L68" s="1"/>
      <c r="M68" s="1"/>
    </row>
  </sheetData>
  <mergeCells count="102">
    <mergeCell ref="J29:K29"/>
    <mergeCell ref="A30:B30"/>
    <mergeCell ref="C30:H30"/>
    <mergeCell ref="J30:K30"/>
    <mergeCell ref="A35:B35"/>
    <mergeCell ref="C35:H35"/>
    <mergeCell ref="J35:K35"/>
    <mergeCell ref="A33:B33"/>
    <mergeCell ref="C33:H33"/>
    <mergeCell ref="J33:K33"/>
    <mergeCell ref="A34:B34"/>
    <mergeCell ref="C34:H34"/>
    <mergeCell ref="J34:K34"/>
    <mergeCell ref="J2:L2"/>
    <mergeCell ref="J3:L3"/>
    <mergeCell ref="J4:L4"/>
    <mergeCell ref="A2:E2"/>
    <mergeCell ref="G2:H2"/>
    <mergeCell ref="B4:C4"/>
    <mergeCell ref="A21:B21"/>
    <mergeCell ref="A8:M8"/>
    <mergeCell ref="B5:C5"/>
    <mergeCell ref="G5:H5"/>
    <mergeCell ref="C16:G16"/>
    <mergeCell ref="C17:G17"/>
    <mergeCell ref="J12:K12"/>
    <mergeCell ref="J13:K13"/>
    <mergeCell ref="J14:K14"/>
    <mergeCell ref="J15:K15"/>
    <mergeCell ref="A16:B16"/>
    <mergeCell ref="A17:B17"/>
    <mergeCell ref="J16:K16"/>
    <mergeCell ref="J17:K17"/>
    <mergeCell ref="L17:M17"/>
    <mergeCell ref="A12:B12"/>
    <mergeCell ref="C12:G12"/>
    <mergeCell ref="C13:G13"/>
    <mergeCell ref="C14:G14"/>
    <mergeCell ref="C15:G15"/>
    <mergeCell ref="A13:B13"/>
    <mergeCell ref="L12:M12"/>
    <mergeCell ref="L13:M13"/>
    <mergeCell ref="L14:M14"/>
    <mergeCell ref="L15:M15"/>
    <mergeCell ref="L16:M16"/>
    <mergeCell ref="A14:B14"/>
    <mergeCell ref="A15:B15"/>
    <mergeCell ref="A25:B25"/>
    <mergeCell ref="A26:B26"/>
    <mergeCell ref="A22:B22"/>
    <mergeCell ref="A23:B23"/>
    <mergeCell ref="A24:B24"/>
    <mergeCell ref="A39:B39"/>
    <mergeCell ref="A40:B40"/>
    <mergeCell ref="C39:E39"/>
    <mergeCell ref="C40:E40"/>
    <mergeCell ref="A27:B27"/>
    <mergeCell ref="C27:H27"/>
    <mergeCell ref="A28:B28"/>
    <mergeCell ref="C28:H28"/>
    <mergeCell ref="A31:B31"/>
    <mergeCell ref="C31:H31"/>
    <mergeCell ref="A32:B32"/>
    <mergeCell ref="C32:H32"/>
    <mergeCell ref="A29:B29"/>
    <mergeCell ref="C29:H29"/>
    <mergeCell ref="A41:B41"/>
    <mergeCell ref="A42:B42"/>
    <mergeCell ref="C41:E41"/>
    <mergeCell ref="C42:E42"/>
    <mergeCell ref="F41:G41"/>
    <mergeCell ref="F42:G42"/>
    <mergeCell ref="A43:B43"/>
    <mergeCell ref="A44:B44"/>
    <mergeCell ref="C43:E43"/>
    <mergeCell ref="C44:E44"/>
    <mergeCell ref="F43:G43"/>
    <mergeCell ref="F44:G44"/>
    <mergeCell ref="K43:L43"/>
    <mergeCell ref="K44:L44"/>
    <mergeCell ref="C21:H21"/>
    <mergeCell ref="C22:H22"/>
    <mergeCell ref="C23:H23"/>
    <mergeCell ref="C24:H24"/>
    <mergeCell ref="C25:H25"/>
    <mergeCell ref="C26:H26"/>
    <mergeCell ref="K39:L39"/>
    <mergeCell ref="K40:L40"/>
    <mergeCell ref="K41:L41"/>
    <mergeCell ref="K42:L42"/>
    <mergeCell ref="J21:K21"/>
    <mergeCell ref="J22:K22"/>
    <mergeCell ref="J23:K23"/>
    <mergeCell ref="J24:K24"/>
    <mergeCell ref="J25:K25"/>
    <mergeCell ref="J26:K26"/>
    <mergeCell ref="F39:G39"/>
    <mergeCell ref="F40:G40"/>
    <mergeCell ref="J27:K27"/>
    <mergeCell ref="J28:K28"/>
    <mergeCell ref="J31:K31"/>
    <mergeCell ref="J32:K32"/>
  </mergeCells>
  <dataValidations disablePrompts="1" xWindow="1721" yWindow="602" count="5">
    <dataValidation allowBlank="1" showInputMessage="1" showErrorMessage="1" prompt="Add in here the goal and observations of your experiment" sqref="A8:M8" xr:uid="{00000000-0002-0000-0000-000000000000}"/>
    <dataValidation allowBlank="1" showInputMessage="1" showErrorMessage="1" prompt="Add the description of the process" sqref="C13:G17" xr:uid="{00000000-0002-0000-0000-000001000000}"/>
    <dataValidation type="list" allowBlank="1" showInputMessage="1" showErrorMessage="1" prompt="Choose a result from the list" sqref="L13:M17" xr:uid="{00000000-0002-0000-0000-000002000000}">
      <formula1>"Good, Repeat, Bad"</formula1>
    </dataValidation>
    <dataValidation allowBlank="1" showInputMessage="1" showErrorMessage="1" prompt="Add the title of your experiment (You can use it as well for the name of your file)" sqref="A2:E2" xr:uid="{00000000-0002-0000-0000-000003000000}"/>
    <dataValidation allowBlank="1" showInputMessage="1" showErrorMessage="1" prompt="Add a prefix code for the experiment (You can use it as well for the name of your file)" sqref="G2:H2" xr:uid="{00000000-0002-0000-0000-000004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&amp;L&amp;"-,Cursiva"&amp;F - &amp;A&amp;R&amp;"-,Cursiva"&amp;P de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5"/>
  <sheetViews>
    <sheetView view="pageLayout" topLeftCell="A34" zoomScaleNormal="100" workbookViewId="0">
      <selection activeCell="A46" sqref="A46:XFD46"/>
    </sheetView>
  </sheetViews>
  <sheetFormatPr defaultColWidth="10.85546875" defaultRowHeight="14.45"/>
  <cols>
    <col min="3" max="3" width="10.85546875" customWidth="1"/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Description!A17</f>
        <v>pHStb.TII-JN-Exp-5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Description!H17</f>
        <v>43966</v>
      </c>
      <c r="C4" s="82"/>
      <c r="D4" s="3"/>
      <c r="E4" s="3"/>
      <c r="F4" s="3"/>
      <c r="G4" s="4" t="s">
        <v>71</v>
      </c>
      <c r="H4" s="3"/>
      <c r="I4" s="3"/>
      <c r="J4" s="78"/>
      <c r="K4" s="78"/>
      <c r="L4" s="79"/>
      <c r="M4" s="16"/>
    </row>
    <row r="5" spans="1:13" s="5" customFormat="1" ht="12.95">
      <c r="A5" s="4" t="s">
        <v>8</v>
      </c>
      <c r="B5" s="82">
        <f>Description!I17</f>
        <v>43966</v>
      </c>
      <c r="C5" s="82"/>
      <c r="E5" s="3"/>
      <c r="F5" s="3"/>
      <c r="G5" s="76" t="str">
        <f>Description!J17</f>
        <v>H-Lab</v>
      </c>
      <c r="H5" s="76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72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27.95" customHeight="1">
      <c r="A8" s="83" t="str">
        <f>CONCATENATE(Description!C17,".")</f>
        <v>Spectrophotometric measurement for bionanocompound -&gt; A_2020.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13" s="2" customFormat="1" ht="6.9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s="5" customFormat="1" ht="12.95">
      <c r="A10" s="4" t="s">
        <v>11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s="2" customFormat="1" ht="6.9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s="10" customFormat="1" ht="13.9" customHeight="1">
      <c r="A12" s="8" t="s">
        <v>73</v>
      </c>
      <c r="B12" s="66" t="s">
        <v>13</v>
      </c>
      <c r="C12" s="67"/>
      <c r="D12" s="67"/>
      <c r="E12" s="67"/>
      <c r="F12" s="67"/>
      <c r="G12" s="67"/>
      <c r="H12" s="67"/>
      <c r="I12" s="68"/>
      <c r="J12" s="8" t="s">
        <v>14</v>
      </c>
      <c r="K12" s="8" t="s">
        <v>15</v>
      </c>
      <c r="L12" s="66" t="s">
        <v>74</v>
      </c>
      <c r="M12" s="68"/>
    </row>
    <row r="13" spans="1:13" s="10" customFormat="1" ht="13.9" customHeight="1">
      <c r="A13" s="17">
        <v>1</v>
      </c>
      <c r="B13" s="89" t="s">
        <v>254</v>
      </c>
      <c r="C13" s="90"/>
      <c r="D13" s="90"/>
      <c r="E13" s="90"/>
      <c r="F13" s="90"/>
      <c r="G13" s="90"/>
      <c r="H13" s="90"/>
      <c r="I13" s="91"/>
      <c r="J13" s="9">
        <v>43965</v>
      </c>
      <c r="K13" s="9">
        <v>43965</v>
      </c>
      <c r="L13" s="69"/>
      <c r="M13" s="71"/>
    </row>
    <row r="14" spans="1:13" s="10" customFormat="1" ht="13.9" customHeight="1">
      <c r="A14" s="17">
        <v>2</v>
      </c>
      <c r="B14" s="89" t="s">
        <v>76</v>
      </c>
      <c r="C14" s="90"/>
      <c r="D14" s="90"/>
      <c r="E14" s="90"/>
      <c r="F14" s="90"/>
      <c r="G14" s="90"/>
      <c r="H14" s="90"/>
      <c r="I14" s="91"/>
      <c r="J14" s="9">
        <v>43965</v>
      </c>
      <c r="K14" s="9">
        <v>43965</v>
      </c>
      <c r="L14" s="69" t="s">
        <v>223</v>
      </c>
      <c r="M14" s="71"/>
    </row>
    <row r="15" spans="1:13" s="10" customFormat="1" ht="13.9" customHeight="1">
      <c r="A15" s="17">
        <v>3</v>
      </c>
      <c r="B15" s="89" t="s">
        <v>146</v>
      </c>
      <c r="C15" s="90"/>
      <c r="D15" s="90"/>
      <c r="E15" s="90"/>
      <c r="F15" s="90"/>
      <c r="G15" s="90"/>
      <c r="H15" s="90"/>
      <c r="I15" s="91"/>
      <c r="J15" s="9">
        <v>43966</v>
      </c>
      <c r="K15" s="9">
        <v>43966</v>
      </c>
      <c r="L15" s="69"/>
      <c r="M15" s="71"/>
    </row>
    <row r="16" spans="1:13" s="10" customFormat="1" ht="13.9" customHeight="1">
      <c r="A16" s="17">
        <v>4</v>
      </c>
      <c r="B16" s="89" t="s">
        <v>221</v>
      </c>
      <c r="C16" s="90"/>
      <c r="D16" s="90"/>
      <c r="E16" s="90"/>
      <c r="F16" s="90"/>
      <c r="G16" s="90"/>
      <c r="H16" s="90"/>
      <c r="I16" s="91"/>
      <c r="J16" s="9">
        <v>43966</v>
      </c>
      <c r="K16" s="9">
        <v>43966</v>
      </c>
      <c r="L16" s="69"/>
      <c r="M16" s="71"/>
    </row>
    <row r="17" spans="1:13" s="10" customFormat="1" ht="13.9" customHeight="1">
      <c r="A17" s="17">
        <v>5</v>
      </c>
      <c r="B17" s="89" t="s">
        <v>222</v>
      </c>
      <c r="C17" s="90"/>
      <c r="D17" s="90"/>
      <c r="E17" s="90"/>
      <c r="F17" s="90"/>
      <c r="G17" s="90"/>
      <c r="H17" s="90"/>
      <c r="I17" s="91"/>
      <c r="J17" s="9">
        <v>43966</v>
      </c>
      <c r="K17" s="9">
        <v>43966</v>
      </c>
      <c r="L17" s="69"/>
      <c r="M17" s="71"/>
    </row>
    <row r="18" spans="1:13" s="10" customFormat="1" ht="13.9" customHeight="1">
      <c r="A18" s="17">
        <v>6</v>
      </c>
      <c r="B18" s="89" t="s">
        <v>80</v>
      </c>
      <c r="C18" s="90"/>
      <c r="D18" s="90"/>
      <c r="E18" s="90"/>
      <c r="F18" s="90"/>
      <c r="G18" s="90"/>
      <c r="H18" s="90"/>
      <c r="I18" s="91"/>
      <c r="J18" s="9">
        <v>43966</v>
      </c>
      <c r="K18" s="9">
        <v>43966</v>
      </c>
      <c r="L18" s="69" t="s">
        <v>51</v>
      </c>
      <c r="M18" s="71"/>
    </row>
    <row r="19" spans="1:13" s="10" customFormat="1" ht="13.9" customHeight="1">
      <c r="A19" s="17">
        <v>7</v>
      </c>
      <c r="B19" s="89" t="s">
        <v>81</v>
      </c>
      <c r="C19" s="90"/>
      <c r="D19" s="90"/>
      <c r="E19" s="90"/>
      <c r="F19" s="90"/>
      <c r="G19" s="90"/>
      <c r="H19" s="90"/>
      <c r="I19" s="91"/>
      <c r="J19" s="9">
        <v>43966</v>
      </c>
      <c r="K19" s="9">
        <v>43966</v>
      </c>
      <c r="L19" s="69" t="s">
        <v>53</v>
      </c>
      <c r="M19" s="71"/>
    </row>
    <row r="20" spans="1:13" s="5" customFormat="1" ht="13.9" customHeight="1">
      <c r="A20" s="17">
        <v>8</v>
      </c>
      <c r="B20" s="89" t="s">
        <v>82</v>
      </c>
      <c r="C20" s="90"/>
      <c r="D20" s="90"/>
      <c r="E20" s="90"/>
      <c r="F20" s="90"/>
      <c r="G20" s="90"/>
      <c r="H20" s="90"/>
      <c r="I20" s="91"/>
      <c r="J20" s="9">
        <v>43966</v>
      </c>
      <c r="K20" s="9">
        <v>43966</v>
      </c>
      <c r="L20" s="69"/>
      <c r="M20" s="71"/>
    </row>
    <row r="21" spans="1:13" s="5" customFormat="1" ht="12.95">
      <c r="A21" s="17">
        <v>9</v>
      </c>
      <c r="B21" s="89" t="s">
        <v>83</v>
      </c>
      <c r="C21" s="90"/>
      <c r="D21" s="90"/>
      <c r="E21" s="90"/>
      <c r="F21" s="90"/>
      <c r="G21" s="90"/>
      <c r="H21" s="90"/>
      <c r="I21" s="91"/>
      <c r="J21" s="9">
        <v>43966</v>
      </c>
      <c r="K21" s="9">
        <v>43966</v>
      </c>
      <c r="L21" s="69" t="s">
        <v>55</v>
      </c>
      <c r="M21" s="71"/>
    </row>
    <row r="22" spans="1:13" s="5" customFormat="1" ht="12.95">
      <c r="A22" s="17">
        <v>10</v>
      </c>
      <c r="B22" s="89" t="s">
        <v>84</v>
      </c>
      <c r="C22" s="90"/>
      <c r="D22" s="90"/>
      <c r="E22" s="90"/>
      <c r="F22" s="90"/>
      <c r="G22" s="90"/>
      <c r="H22" s="90"/>
      <c r="I22" s="91"/>
      <c r="J22" s="9">
        <v>43966</v>
      </c>
      <c r="K22" s="9">
        <v>43966</v>
      </c>
      <c r="L22" s="69"/>
      <c r="M22" s="71"/>
    </row>
    <row r="23" spans="1:13" s="2" customFormat="1">
      <c r="A23" s="7"/>
      <c r="B23" s="7"/>
      <c r="C23" s="7"/>
      <c r="D23" s="7"/>
      <c r="E23" s="7"/>
      <c r="F23" s="7"/>
      <c r="G23" s="7"/>
      <c r="H23" s="7"/>
      <c r="I23" s="7"/>
      <c r="J23" s="7"/>
      <c r="K23" s="1"/>
      <c r="L23" s="1"/>
      <c r="M23" s="1"/>
    </row>
    <row r="24" spans="1:13" s="5" customFormat="1" ht="12.95">
      <c r="A24" s="4" t="s">
        <v>85</v>
      </c>
      <c r="B24" s="13"/>
      <c r="C24" s="13"/>
      <c r="D24" s="13"/>
      <c r="E24" s="13"/>
      <c r="F24" s="13"/>
      <c r="G24" s="13"/>
      <c r="H24" s="13"/>
      <c r="I24" s="13"/>
      <c r="J24" s="13"/>
      <c r="K24" s="3"/>
      <c r="L24" s="3"/>
      <c r="M24" s="3"/>
    </row>
    <row r="25" spans="1:13" s="2" customFormat="1" ht="6.9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s="5" customFormat="1" ht="12.95">
      <c r="A26" s="72" t="s">
        <v>86</v>
      </c>
      <c r="B26" s="72"/>
      <c r="C26" s="66" t="s">
        <v>13</v>
      </c>
      <c r="D26" s="67"/>
      <c r="E26" s="67"/>
      <c r="F26" s="67"/>
      <c r="G26" s="68"/>
      <c r="H26" s="8" t="s">
        <v>87</v>
      </c>
      <c r="I26" s="8" t="s">
        <v>63</v>
      </c>
      <c r="J26" s="72" t="s">
        <v>16</v>
      </c>
      <c r="K26" s="72"/>
      <c r="L26" s="3"/>
      <c r="M26" s="3"/>
    </row>
    <row r="27" spans="1:13" s="5" customFormat="1" ht="12.95">
      <c r="A27" s="69" t="s">
        <v>223</v>
      </c>
      <c r="B27" s="71"/>
      <c r="C27" s="69" t="s">
        <v>224</v>
      </c>
      <c r="D27" s="70"/>
      <c r="E27" s="70"/>
      <c r="F27" s="70"/>
      <c r="G27" s="71"/>
      <c r="H27" s="11">
        <v>1</v>
      </c>
      <c r="I27" s="9"/>
      <c r="J27" s="65" t="s">
        <v>19</v>
      </c>
      <c r="K27" s="65"/>
      <c r="M27" s="3"/>
    </row>
    <row r="28" spans="1:13" s="5" customFormat="1" ht="12.95">
      <c r="A28" s="69" t="s">
        <v>51</v>
      </c>
      <c r="B28" s="71"/>
      <c r="C28" s="69" t="s">
        <v>88</v>
      </c>
      <c r="D28" s="70"/>
      <c r="E28" s="70"/>
      <c r="F28" s="70"/>
      <c r="G28" s="71"/>
      <c r="H28" s="11">
        <v>1</v>
      </c>
      <c r="I28" s="9"/>
      <c r="J28" s="65" t="s">
        <v>34</v>
      </c>
      <c r="K28" s="65"/>
      <c r="L28" s="3"/>
      <c r="M28" s="3"/>
    </row>
    <row r="29" spans="1:13" s="5" customFormat="1" ht="12.95">
      <c r="A29" s="69" t="s">
        <v>53</v>
      </c>
      <c r="B29" s="71"/>
      <c r="C29" s="69" t="s">
        <v>89</v>
      </c>
      <c r="D29" s="70"/>
      <c r="E29" s="70"/>
      <c r="F29" s="70"/>
      <c r="G29" s="71"/>
      <c r="H29" s="11">
        <v>1</v>
      </c>
      <c r="I29" s="9"/>
      <c r="J29" s="65" t="s">
        <v>34</v>
      </c>
      <c r="K29" s="65"/>
      <c r="L29" s="3"/>
      <c r="M29" s="3"/>
    </row>
    <row r="30" spans="1:13" s="5" customFormat="1" ht="12.95">
      <c r="A30" s="69" t="s">
        <v>225</v>
      </c>
      <c r="B30" s="71"/>
      <c r="C30" s="86" t="s">
        <v>226</v>
      </c>
      <c r="D30" s="87"/>
      <c r="E30" s="87"/>
      <c r="F30" s="87"/>
      <c r="G30" s="88"/>
      <c r="H30" s="11">
        <v>1</v>
      </c>
      <c r="I30" s="9"/>
      <c r="J30" s="65" t="s">
        <v>34</v>
      </c>
      <c r="K30" s="65"/>
      <c r="L30" s="3"/>
      <c r="M30" s="3"/>
    </row>
    <row r="31" spans="1:13" s="5" customFormat="1" ht="12.95">
      <c r="A31" s="69" t="s">
        <v>227</v>
      </c>
      <c r="B31" s="71"/>
      <c r="C31" s="86" t="s">
        <v>228</v>
      </c>
      <c r="D31" s="87"/>
      <c r="E31" s="87"/>
      <c r="F31" s="87"/>
      <c r="G31" s="88"/>
      <c r="H31" s="11">
        <v>1</v>
      </c>
      <c r="I31" s="9"/>
      <c r="J31" s="65" t="s">
        <v>34</v>
      </c>
      <c r="K31" s="65"/>
      <c r="L31" s="3"/>
      <c r="M31" s="3"/>
    </row>
    <row r="32" spans="1:13" s="5" customFormat="1" ht="12.95">
      <c r="A32" s="69" t="s">
        <v>229</v>
      </c>
      <c r="B32" s="71"/>
      <c r="C32" s="86" t="s">
        <v>230</v>
      </c>
      <c r="D32" s="87"/>
      <c r="E32" s="87"/>
      <c r="F32" s="87"/>
      <c r="G32" s="88"/>
      <c r="H32" s="11">
        <v>1</v>
      </c>
      <c r="I32" s="9"/>
      <c r="J32" s="65" t="s">
        <v>34</v>
      </c>
      <c r="K32" s="65"/>
      <c r="L32" s="3"/>
      <c r="M32" s="3"/>
    </row>
    <row r="33" spans="1:13" s="5" customFormat="1" ht="12.95">
      <c r="A33" s="69" t="s">
        <v>231</v>
      </c>
      <c r="B33" s="71"/>
      <c r="C33" s="86" t="s">
        <v>232</v>
      </c>
      <c r="D33" s="87"/>
      <c r="E33" s="87"/>
      <c r="F33" s="87"/>
      <c r="G33" s="88"/>
      <c r="H33" s="11">
        <v>1</v>
      </c>
      <c r="I33" s="9"/>
      <c r="J33" s="65" t="s">
        <v>34</v>
      </c>
      <c r="K33" s="65"/>
      <c r="L33" s="3"/>
      <c r="M33" s="3"/>
    </row>
    <row r="34" spans="1:13" s="5" customFormat="1" ht="12.95">
      <c r="A34" s="69" t="s">
        <v>233</v>
      </c>
      <c r="B34" s="71"/>
      <c r="C34" s="86" t="s">
        <v>234</v>
      </c>
      <c r="D34" s="87"/>
      <c r="E34" s="87"/>
      <c r="F34" s="87"/>
      <c r="G34" s="88"/>
      <c r="H34" s="11">
        <v>1</v>
      </c>
      <c r="I34" s="9"/>
      <c r="J34" s="65" t="s">
        <v>34</v>
      </c>
      <c r="K34" s="65"/>
      <c r="L34" s="3"/>
      <c r="M34" s="3"/>
    </row>
    <row r="35" spans="1:13" s="5" customFormat="1" ht="12.95">
      <c r="A35" s="69" t="s">
        <v>235</v>
      </c>
      <c r="B35" s="71"/>
      <c r="C35" s="86" t="s">
        <v>236</v>
      </c>
      <c r="D35" s="87"/>
      <c r="E35" s="87"/>
      <c r="F35" s="87"/>
      <c r="G35" s="88"/>
      <c r="H35" s="11">
        <v>1</v>
      </c>
      <c r="I35" s="9"/>
      <c r="J35" s="65" t="s">
        <v>34</v>
      </c>
      <c r="K35" s="65"/>
      <c r="L35" s="3"/>
      <c r="M35" s="3"/>
    </row>
    <row r="36" spans="1:13" s="5" customFormat="1" ht="12.95">
      <c r="A36" s="69" t="s">
        <v>237</v>
      </c>
      <c r="B36" s="71"/>
      <c r="C36" s="86" t="s">
        <v>238</v>
      </c>
      <c r="D36" s="87"/>
      <c r="E36" s="87"/>
      <c r="F36" s="87"/>
      <c r="G36" s="88"/>
      <c r="H36" s="11">
        <v>1</v>
      </c>
      <c r="I36" s="9"/>
      <c r="J36" s="65" t="s">
        <v>34</v>
      </c>
      <c r="K36" s="65"/>
      <c r="L36" s="3"/>
      <c r="M36" s="3"/>
    </row>
    <row r="37" spans="1:13" s="5" customFormat="1" ht="12.95">
      <c r="A37" s="69" t="s">
        <v>239</v>
      </c>
      <c r="B37" s="71"/>
      <c r="C37" s="86" t="s">
        <v>240</v>
      </c>
      <c r="D37" s="87"/>
      <c r="E37" s="87"/>
      <c r="F37" s="87"/>
      <c r="G37" s="88"/>
      <c r="H37" s="11">
        <v>1</v>
      </c>
      <c r="I37" s="9"/>
      <c r="J37" s="65" t="s">
        <v>34</v>
      </c>
      <c r="K37" s="65"/>
      <c r="L37" s="3"/>
      <c r="M37" s="3"/>
    </row>
    <row r="38" spans="1:13" s="2" customFormat="1">
      <c r="A38" s="7"/>
      <c r="B38" s="7"/>
      <c r="C38" s="7"/>
      <c r="D38" s="7"/>
      <c r="E38" s="7"/>
      <c r="F38" s="7"/>
      <c r="G38" s="7"/>
      <c r="H38" s="7"/>
      <c r="I38" s="7"/>
      <c r="J38" s="7"/>
      <c r="K38" s="1"/>
      <c r="L38" s="1"/>
      <c r="M38" s="1"/>
    </row>
    <row r="39" spans="1:13" s="5" customFormat="1" ht="12.95">
      <c r="A39" s="4" t="s">
        <v>100</v>
      </c>
      <c r="B39" s="13"/>
      <c r="C39" s="13"/>
      <c r="D39" s="13"/>
      <c r="E39" s="13"/>
      <c r="F39" s="13"/>
      <c r="G39" s="13"/>
      <c r="H39" s="13"/>
      <c r="I39" s="13"/>
      <c r="J39" s="13"/>
      <c r="K39" s="3"/>
      <c r="L39" s="3"/>
      <c r="M39" s="3"/>
    </row>
    <row r="40" spans="1:13" s="2" customFormat="1" ht="6.9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s="5" customFormat="1" ht="12.95">
      <c r="A41" s="8" t="s">
        <v>101</v>
      </c>
      <c r="B41" s="72" t="s">
        <v>102</v>
      </c>
      <c r="C41" s="72"/>
      <c r="D41" s="66" t="s">
        <v>103</v>
      </c>
      <c r="E41" s="68"/>
      <c r="F41" s="8" t="s">
        <v>104</v>
      </c>
      <c r="G41" s="8" t="s">
        <v>105</v>
      </c>
      <c r="H41" s="8" t="s">
        <v>106</v>
      </c>
      <c r="I41" s="8" t="s">
        <v>107</v>
      </c>
      <c r="J41" s="8" t="s">
        <v>108</v>
      </c>
      <c r="K41" s="8" t="s">
        <v>109</v>
      </c>
      <c r="L41" s="8" t="s">
        <v>63</v>
      </c>
      <c r="M41" s="3"/>
    </row>
    <row r="42" spans="1:13" s="5" customFormat="1" ht="12.95">
      <c r="A42" s="9">
        <v>43966</v>
      </c>
      <c r="B42" s="85" t="s">
        <v>110</v>
      </c>
      <c r="C42" s="85"/>
      <c r="D42" s="69" t="s">
        <v>111</v>
      </c>
      <c r="E42" s="71"/>
      <c r="F42" s="20">
        <v>0</v>
      </c>
      <c r="G42" s="42">
        <v>0</v>
      </c>
      <c r="H42" s="42">
        <v>0</v>
      </c>
      <c r="I42" s="42"/>
      <c r="J42" s="42"/>
      <c r="K42" s="20">
        <f>AVERAGE(F42:J42)</f>
        <v>0</v>
      </c>
      <c r="L42" s="21" t="s">
        <v>112</v>
      </c>
      <c r="M42" s="3"/>
    </row>
    <row r="43" spans="1:13" s="5" customFormat="1" ht="12.95">
      <c r="A43" s="9">
        <v>43966</v>
      </c>
      <c r="B43" s="85" t="s">
        <v>110</v>
      </c>
      <c r="C43" s="85"/>
      <c r="D43" s="69" t="s">
        <v>113</v>
      </c>
      <c r="E43" s="71"/>
      <c r="F43" s="20">
        <v>0</v>
      </c>
      <c r="G43" s="42">
        <v>0</v>
      </c>
      <c r="H43" s="42">
        <v>0</v>
      </c>
      <c r="I43" s="42"/>
      <c r="J43" s="42"/>
      <c r="K43" s="20">
        <f t="shared" ref="K43:K47" si="0">AVERAGE(F43:J43)</f>
        <v>0</v>
      </c>
      <c r="L43" s="21" t="s">
        <v>112</v>
      </c>
      <c r="M43" s="3"/>
    </row>
    <row r="44" spans="1:13" s="5" customFormat="1" ht="12.95">
      <c r="A44" s="9">
        <v>43966</v>
      </c>
      <c r="B44" s="85" t="s">
        <v>110</v>
      </c>
      <c r="C44" s="85"/>
      <c r="D44" s="69" t="s">
        <v>241</v>
      </c>
      <c r="E44" s="71"/>
      <c r="F44" s="20">
        <v>1.4999999999999999E-2</v>
      </c>
      <c r="G44" s="43">
        <v>1.9E-2</v>
      </c>
      <c r="H44" s="42">
        <v>1.0000000000000002E-2</v>
      </c>
      <c r="I44" s="42"/>
      <c r="J44" s="42"/>
      <c r="K44" s="20">
        <f>AVERAGE(F44:J44)</f>
        <v>1.4666666666666668E-2</v>
      </c>
      <c r="L44" s="21" t="s">
        <v>112</v>
      </c>
      <c r="M44" s="3"/>
    </row>
    <row r="45" spans="1:13" s="5" customFormat="1" ht="12.95">
      <c r="A45" s="9">
        <v>43966</v>
      </c>
      <c r="B45" s="85" t="s">
        <v>110</v>
      </c>
      <c r="C45" s="85"/>
      <c r="D45" s="69" t="s">
        <v>242</v>
      </c>
      <c r="E45" s="71"/>
      <c r="F45" s="42">
        <v>0.01</v>
      </c>
      <c r="G45" s="20">
        <v>1.0999999999999999E-2</v>
      </c>
      <c r="H45" s="20">
        <v>1.0999999999999999E-2</v>
      </c>
      <c r="I45" s="42"/>
      <c r="J45" s="42"/>
      <c r="K45" s="20">
        <f>AVERAGE(F45:J45)</f>
        <v>1.0666666666666666E-2</v>
      </c>
      <c r="L45" s="21" t="s">
        <v>112</v>
      </c>
      <c r="M45" s="3"/>
    </row>
    <row r="46" spans="1:13" s="5" customFormat="1" ht="12.95">
      <c r="A46" s="9">
        <v>43966</v>
      </c>
      <c r="B46" s="85" t="s">
        <v>110</v>
      </c>
      <c r="C46" s="85"/>
      <c r="D46" s="69" t="s">
        <v>243</v>
      </c>
      <c r="E46" s="71"/>
      <c r="F46" s="42">
        <v>3.7999999999999999E-2</v>
      </c>
      <c r="G46" s="42">
        <v>4.8000000000000001E-2</v>
      </c>
      <c r="H46" s="42">
        <v>4.200000000000001E-2</v>
      </c>
      <c r="I46" s="42"/>
      <c r="J46" s="42"/>
      <c r="K46" s="20">
        <f t="shared" si="0"/>
        <v>4.2666666666666665E-2</v>
      </c>
      <c r="L46" s="21" t="s">
        <v>112</v>
      </c>
      <c r="M46" s="3"/>
    </row>
    <row r="47" spans="1:13" s="5" customFormat="1" ht="12.95">
      <c r="A47" s="9">
        <v>43966</v>
      </c>
      <c r="B47" s="85" t="s">
        <v>110</v>
      </c>
      <c r="C47" s="85"/>
      <c r="D47" s="69" t="s">
        <v>244</v>
      </c>
      <c r="E47" s="71"/>
      <c r="F47" s="20">
        <v>3.4000000000000002E-2</v>
      </c>
      <c r="G47" s="20">
        <v>4.4999999999999984E-2</v>
      </c>
      <c r="H47" s="20">
        <v>4.1000000000000002E-2</v>
      </c>
      <c r="I47" s="20"/>
      <c r="J47" s="42"/>
      <c r="K47" s="20">
        <f t="shared" si="0"/>
        <v>0.04</v>
      </c>
      <c r="L47" s="21" t="s">
        <v>112</v>
      </c>
      <c r="M47" s="3"/>
    </row>
    <row r="48" spans="1:13" s="5" customFormat="1" ht="12.95">
      <c r="A48" s="9">
        <v>43966</v>
      </c>
      <c r="B48" s="85" t="s">
        <v>110</v>
      </c>
      <c r="C48" s="85"/>
      <c r="D48" s="69" t="s">
        <v>245</v>
      </c>
      <c r="E48" s="71"/>
      <c r="F48" s="43">
        <v>8.0000000000000002E-3</v>
      </c>
      <c r="G48" s="20">
        <v>1.4E-2</v>
      </c>
      <c r="H48" s="42">
        <v>0.02</v>
      </c>
      <c r="I48" s="42"/>
      <c r="J48" s="20"/>
      <c r="K48" s="20">
        <f>AVERAGE(F48:I48)</f>
        <v>1.3999999999999999E-2</v>
      </c>
      <c r="L48" s="21" t="s">
        <v>112</v>
      </c>
      <c r="M48" s="3"/>
    </row>
    <row r="49" spans="1:13" s="5" customFormat="1" ht="12.95">
      <c r="A49" s="9">
        <v>43966</v>
      </c>
      <c r="B49" s="85" t="s">
        <v>110</v>
      </c>
      <c r="C49" s="85"/>
      <c r="D49" s="69" t="s">
        <v>246</v>
      </c>
      <c r="E49" s="71"/>
      <c r="F49" s="20">
        <v>1.2999999999999999E-2</v>
      </c>
      <c r="G49" s="43">
        <v>3.0000000000000001E-3</v>
      </c>
      <c r="H49" s="42">
        <v>-1.0999999999999999E-2</v>
      </c>
      <c r="I49" s="42"/>
      <c r="J49" s="20"/>
      <c r="K49" s="20">
        <f t="shared" ref="K49:K51" si="1">AVERAGE(F49:I49)</f>
        <v>1.666666666666667E-3</v>
      </c>
      <c r="L49" s="21" t="s">
        <v>112</v>
      </c>
      <c r="M49" s="3"/>
    </row>
    <row r="50" spans="1:13" s="5" customFormat="1" ht="12.95">
      <c r="A50" s="9">
        <v>43966</v>
      </c>
      <c r="B50" s="85" t="s">
        <v>110</v>
      </c>
      <c r="C50" s="85"/>
      <c r="D50" s="69" t="s">
        <v>247</v>
      </c>
      <c r="E50" s="71"/>
      <c r="F50" s="20">
        <v>5.0000000000000001E-3</v>
      </c>
      <c r="G50" s="43">
        <v>0</v>
      </c>
      <c r="H50" s="42">
        <v>-1E-3</v>
      </c>
      <c r="I50" s="42"/>
      <c r="J50" s="20"/>
      <c r="K50" s="20">
        <f t="shared" si="1"/>
        <v>1.3333333333333333E-3</v>
      </c>
      <c r="L50" s="21" t="s">
        <v>112</v>
      </c>
      <c r="M50" s="3"/>
    </row>
    <row r="51" spans="1:13" s="5" customFormat="1" ht="12.95">
      <c r="A51" s="9">
        <v>43966</v>
      </c>
      <c r="B51" s="85" t="s">
        <v>110</v>
      </c>
      <c r="C51" s="85"/>
      <c r="D51" s="69" t="s">
        <v>248</v>
      </c>
      <c r="E51" s="71"/>
      <c r="F51" s="20">
        <v>1.4E-2</v>
      </c>
      <c r="G51" s="43">
        <v>1.9E-2</v>
      </c>
      <c r="H51" s="42">
        <v>-2.1999999999999999E-2</v>
      </c>
      <c r="I51" s="42"/>
      <c r="J51" s="20"/>
      <c r="K51" s="20">
        <f t="shared" si="1"/>
        <v>3.6666666666666675E-3</v>
      </c>
      <c r="L51" s="21" t="s">
        <v>112</v>
      </c>
      <c r="M51" s="3"/>
    </row>
    <row r="52" spans="1:13" s="2" customFormat="1">
      <c r="A52" s="7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</row>
    <row r="53" spans="1:13">
      <c r="A53" s="4" t="s">
        <v>119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56.45" customHeight="1">
      <c r="A54" s="83" t="s">
        <v>255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</sheetData>
  <mergeCells count="90">
    <mergeCell ref="B50:C50"/>
    <mergeCell ref="D50:E50"/>
    <mergeCell ref="B51:C51"/>
    <mergeCell ref="D51:E51"/>
    <mergeCell ref="A54:M54"/>
    <mergeCell ref="B14:I14"/>
    <mergeCell ref="B47:C47"/>
    <mergeCell ref="D47:E47"/>
    <mergeCell ref="B41:C41"/>
    <mergeCell ref="D41:E41"/>
    <mergeCell ref="B42:C42"/>
    <mergeCell ref="D42:E42"/>
    <mergeCell ref="B43:C43"/>
    <mergeCell ref="D43:E43"/>
    <mergeCell ref="A36:B36"/>
    <mergeCell ref="C36:G36"/>
    <mergeCell ref="A37:B37"/>
    <mergeCell ref="C37:G37"/>
    <mergeCell ref="A32:B32"/>
    <mergeCell ref="C32:G32"/>
    <mergeCell ref="A28:B28"/>
    <mergeCell ref="B48:C48"/>
    <mergeCell ref="D48:E48"/>
    <mergeCell ref="B49:C49"/>
    <mergeCell ref="D49:E49"/>
    <mergeCell ref="B44:C44"/>
    <mergeCell ref="D44:E44"/>
    <mergeCell ref="B45:C45"/>
    <mergeCell ref="D45:E45"/>
    <mergeCell ref="B46:C46"/>
    <mergeCell ref="D46:E46"/>
    <mergeCell ref="J37:K37"/>
    <mergeCell ref="A34:B34"/>
    <mergeCell ref="C34:G34"/>
    <mergeCell ref="J34:K34"/>
    <mergeCell ref="A35:B35"/>
    <mergeCell ref="C35:G35"/>
    <mergeCell ref="J35:K35"/>
    <mergeCell ref="J36:K36"/>
    <mergeCell ref="J32:K32"/>
    <mergeCell ref="A33:B33"/>
    <mergeCell ref="C33:G33"/>
    <mergeCell ref="J33:K33"/>
    <mergeCell ref="A30:B30"/>
    <mergeCell ref="C30:G30"/>
    <mergeCell ref="J30:K30"/>
    <mergeCell ref="A31:B31"/>
    <mergeCell ref="C31:G31"/>
    <mergeCell ref="J31:K31"/>
    <mergeCell ref="C28:G28"/>
    <mergeCell ref="J28:K28"/>
    <mergeCell ref="A29:B29"/>
    <mergeCell ref="C29:G29"/>
    <mergeCell ref="J29:K29"/>
    <mergeCell ref="A27:B27"/>
    <mergeCell ref="C27:G27"/>
    <mergeCell ref="J27:K27"/>
    <mergeCell ref="B19:I19"/>
    <mergeCell ref="L19:M19"/>
    <mergeCell ref="B20:I20"/>
    <mergeCell ref="L20:M20"/>
    <mergeCell ref="B21:I21"/>
    <mergeCell ref="L21:M21"/>
    <mergeCell ref="B22:I22"/>
    <mergeCell ref="L22:M22"/>
    <mergeCell ref="A26:B26"/>
    <mergeCell ref="C26:G26"/>
    <mergeCell ref="J26:K26"/>
    <mergeCell ref="B16:I16"/>
    <mergeCell ref="L16:M16"/>
    <mergeCell ref="B17:I17"/>
    <mergeCell ref="L17:M17"/>
    <mergeCell ref="B18:I18"/>
    <mergeCell ref="L18:M18"/>
    <mergeCell ref="B15:I15"/>
    <mergeCell ref="L15:M15"/>
    <mergeCell ref="L14:M14"/>
    <mergeCell ref="A2:E2"/>
    <mergeCell ref="G2:H2"/>
    <mergeCell ref="J2:L2"/>
    <mergeCell ref="J3:L3"/>
    <mergeCell ref="B4:C4"/>
    <mergeCell ref="J4:L4"/>
    <mergeCell ref="B5:C5"/>
    <mergeCell ref="G5:H5"/>
    <mergeCell ref="A8:M8"/>
    <mergeCell ref="B12:I12"/>
    <mergeCell ref="L12:M12"/>
    <mergeCell ref="B13:I13"/>
    <mergeCell ref="L13:M13"/>
  </mergeCells>
  <dataValidations count="2">
    <dataValidation allowBlank="1" showInputMessage="1" showErrorMessage="1" prompt="Add in here the goal and observations of your experiment" sqref="A8:M8" xr:uid="{00000000-0002-0000-0900-000000000000}"/>
    <dataValidation allowBlank="1" showInputMessage="1" showErrorMessage="1" prompt="Add in here average values, conclutions or any result you've got" sqref="A54:M54" xr:uid="{00000000-0002-0000-0900-000001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6"/>
  <sheetViews>
    <sheetView view="pageLayout" topLeftCell="A7" zoomScaleNormal="100" workbookViewId="0">
      <selection activeCell="F10" sqref="F10"/>
    </sheetView>
  </sheetViews>
  <sheetFormatPr defaultColWidth="11.42578125" defaultRowHeight="14.45"/>
  <cols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Description!A17</f>
        <v>pHStb.TII-JN-Exp-5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Description!H17</f>
        <v>43966</v>
      </c>
      <c r="C4" s="82"/>
      <c r="D4" s="3"/>
      <c r="E4" s="3"/>
      <c r="F4" s="3"/>
      <c r="G4" s="4"/>
      <c r="H4" s="3"/>
      <c r="I4" s="3"/>
      <c r="J4" s="78"/>
      <c r="K4" s="78"/>
      <c r="L4" s="79"/>
      <c r="M4" s="16"/>
    </row>
    <row r="5" spans="1:13" s="5" customFormat="1" ht="12.95" customHeight="1">
      <c r="A5" s="4" t="s">
        <v>8</v>
      </c>
      <c r="B5" s="82">
        <f>Description!I17</f>
        <v>43966</v>
      </c>
      <c r="C5" s="82"/>
      <c r="E5" s="3"/>
      <c r="F5" s="3"/>
      <c r="G5" s="84"/>
      <c r="H5" s="84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121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48.95" customHeight="1">
      <c r="A8" s="92" t="s">
        <v>122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</row>
    <row r="9" spans="1:13" s="2" customFormat="1" ht="12.95" customHeight="1">
      <c r="A9" s="30" t="s">
        <v>123</v>
      </c>
      <c r="B9" s="93" t="s">
        <v>124</v>
      </c>
      <c r="C9" s="93"/>
      <c r="D9" s="93"/>
      <c r="E9" s="25" t="s">
        <v>125</v>
      </c>
      <c r="F9" s="33">
        <v>29300</v>
      </c>
      <c r="G9" s="93" t="s">
        <v>126</v>
      </c>
      <c r="H9" s="93"/>
      <c r="I9" s="93"/>
      <c r="J9" s="21" t="s">
        <v>127</v>
      </c>
      <c r="K9" s="21">
        <f>$K$11/$K$10</f>
        <v>50</v>
      </c>
      <c r="L9" s="1"/>
      <c r="M9" s="1"/>
    </row>
    <row r="10" spans="1:13" s="2" customFormat="1" ht="12.95" customHeight="1">
      <c r="A10" s="30" t="s">
        <v>128</v>
      </c>
      <c r="B10" s="93" t="s">
        <v>129</v>
      </c>
      <c r="C10" s="93"/>
      <c r="D10" s="93"/>
      <c r="E10" s="21" t="s">
        <v>130</v>
      </c>
      <c r="F10" s="33">
        <v>1</v>
      </c>
      <c r="G10" s="93" t="s">
        <v>131</v>
      </c>
      <c r="H10" s="93"/>
      <c r="I10" s="93"/>
      <c r="J10" s="21" t="s">
        <v>132</v>
      </c>
      <c r="K10" s="21">
        <v>30</v>
      </c>
      <c r="L10" s="1"/>
      <c r="M10" s="1"/>
    </row>
    <row r="11" spans="1:13" s="2" customFormat="1" ht="12.95" customHeight="1">
      <c r="A11" s="32"/>
      <c r="B11" s="94"/>
      <c r="C11" s="94"/>
      <c r="D11" s="94"/>
      <c r="E11" s="32"/>
      <c r="F11" s="32"/>
      <c r="G11" s="93" t="s">
        <v>133</v>
      </c>
      <c r="H11" s="93"/>
      <c r="I11" s="93"/>
      <c r="J11" s="21" t="s">
        <v>132</v>
      </c>
      <c r="K11" s="21">
        <v>1500</v>
      </c>
      <c r="L11" s="1"/>
      <c r="M11" s="1"/>
    </row>
    <row r="12" spans="1:13" s="2" customFormat="1" ht="6.9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</row>
    <row r="13" spans="1:13" s="2" customFormat="1" ht="6.9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s="5" customFormat="1" ht="12.95">
      <c r="A14" s="4" t="s">
        <v>250</v>
      </c>
      <c r="B14" s="13"/>
      <c r="C14" s="13"/>
      <c r="D14" s="13"/>
      <c r="E14" s="13"/>
      <c r="F14" s="13"/>
      <c r="G14" s="13"/>
      <c r="H14" s="13"/>
      <c r="I14" s="13"/>
      <c r="J14" s="13"/>
      <c r="K14" s="3"/>
      <c r="L14" s="3"/>
      <c r="M14" s="3"/>
    </row>
    <row r="15" spans="1:13" s="2" customFormat="1" ht="6.9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5" customFormat="1" ht="12.95">
      <c r="A16" s="8" t="s">
        <v>101</v>
      </c>
      <c r="B16" s="66" t="s">
        <v>103</v>
      </c>
      <c r="C16" s="68"/>
      <c r="D16" s="8" t="s">
        <v>135</v>
      </c>
      <c r="E16" s="8" t="s">
        <v>104</v>
      </c>
      <c r="F16" s="8" t="s">
        <v>105</v>
      </c>
      <c r="G16" s="8" t="s">
        <v>106</v>
      </c>
      <c r="H16" s="8" t="s">
        <v>109</v>
      </c>
      <c r="I16" s="8" t="s">
        <v>136</v>
      </c>
      <c r="J16" s="8" t="s">
        <v>137</v>
      </c>
      <c r="K16" s="8" t="s">
        <v>63</v>
      </c>
      <c r="L16" s="3"/>
      <c r="M16" s="3"/>
    </row>
    <row r="17" spans="1:13" s="5" customFormat="1" ht="12.95">
      <c r="A17" s="9">
        <v>43966</v>
      </c>
      <c r="B17" s="69" t="s">
        <v>111</v>
      </c>
      <c r="C17" s="71"/>
      <c r="D17" s="11" t="s">
        <v>67</v>
      </c>
      <c r="E17" s="19">
        <f>IF(('Experiment 5'!F42/($F$9*$F$10))*($K$9)*(1*10^6)&gt;0,('Experiment 5'!F42/($F$9*$F$10))*($K$9)*(1*10^6),0)</f>
        <v>0</v>
      </c>
      <c r="F17" s="19">
        <f>IF(('Experiment 5'!G42/($F$9*$F$10))*($K$9)*(1*10^6)&gt;0,('Experiment 5'!G42/($F$9*$F$10))*($K$9)*(1*10^6),0)</f>
        <v>0</v>
      </c>
      <c r="G17" s="19">
        <f>IF(('Experiment 5'!H42/($F$9*$F$10))*($K$9)*(1*10^6)&gt;0,('Experiment 5'!H42/($F$9*$F$10))*($K$9)*(1*10^6),0)</f>
        <v>0</v>
      </c>
      <c r="H17" s="22">
        <f>AVERAGE(E17:G17)</f>
        <v>0</v>
      </c>
      <c r="I17" s="19">
        <f>H17-MIN(E17:G17)</f>
        <v>0</v>
      </c>
      <c r="J17" s="19">
        <f>MAX(E17:G17)-H17</f>
        <v>0</v>
      </c>
      <c r="K17" s="17" t="s">
        <v>138</v>
      </c>
      <c r="L17" s="3"/>
      <c r="M17" s="3"/>
    </row>
    <row r="18" spans="1:13" s="5" customFormat="1" ht="12.95">
      <c r="A18" s="9">
        <v>43966</v>
      </c>
      <c r="B18" s="69" t="s">
        <v>113</v>
      </c>
      <c r="C18" s="71"/>
      <c r="D18" s="11" t="s">
        <v>67</v>
      </c>
      <c r="E18" s="19">
        <f>IF(('Experiment 5'!F43/($F$9*$F$10))*($K$9)*(1*10^6)&gt;0,('Experiment 5'!F43/($F$9*$F$10))*($K$9)*(1*10^6),0)</f>
        <v>0</v>
      </c>
      <c r="F18" s="19">
        <f>IF(('Experiment 5'!G43/($F$9*$F$10))*($K$9)*(1*10^6)&gt;0,('Experiment 5'!G43/($F$9*$F$10))*($K$9)*(1*10^6),0)</f>
        <v>0</v>
      </c>
      <c r="G18" s="19">
        <f>IF(('Experiment 5'!H43/($F$9*$F$10))*($K$9)*(1*10^6)&gt;0,('Experiment 5'!H43/($F$9*$F$10))*($K$9)*(1*10^6),0)</f>
        <v>0</v>
      </c>
      <c r="H18" s="22">
        <f t="shared" ref="H18:H26" si="0">AVERAGE(E18:G18)</f>
        <v>0</v>
      </c>
      <c r="I18" s="19">
        <f t="shared" ref="I18:I26" si="1">H18-MIN(E18:G18)</f>
        <v>0</v>
      </c>
      <c r="J18" s="19">
        <f t="shared" ref="J18:J26" si="2">MAX(E18:G18)-H18</f>
        <v>0</v>
      </c>
      <c r="K18" s="17" t="s">
        <v>138</v>
      </c>
      <c r="L18" s="3"/>
      <c r="M18" s="3"/>
    </row>
    <row r="19" spans="1:13" s="5" customFormat="1" ht="12.95">
      <c r="A19" s="9">
        <v>43966</v>
      </c>
      <c r="B19" s="69" t="s">
        <v>241</v>
      </c>
      <c r="C19" s="71"/>
      <c r="D19" s="24">
        <v>2</v>
      </c>
      <c r="E19" s="19">
        <f>IF(('Experiment 5'!F44/($F$9*$F$10))*($K$9)*(1*10^6)&gt;0,('Experiment 5'!F44/($F$9*$F$10))*($K$9)*(1*10^6),0)</f>
        <v>25.597269624573375</v>
      </c>
      <c r="F19" s="19">
        <f>IF(('Experiment 5'!G44/($F$9*$F$10))*($K$9)*(1*10^6)&gt;0,('Experiment 5'!G44/($F$9*$F$10))*($K$9)*(1*10^6),0)</f>
        <v>32.423208191126278</v>
      </c>
      <c r="G19" s="19">
        <f>IF(('Experiment 5'!H44/($F$9*$F$10))*($K$9)*(1*10^6)&gt;0,('Experiment 5'!H44/($F$9*$F$10))*($K$9)*(1*10^6),0)</f>
        <v>17.064846416382256</v>
      </c>
      <c r="H19" s="22">
        <f t="shared" si="0"/>
        <v>25.028441410693969</v>
      </c>
      <c r="I19" s="19">
        <f t="shared" si="1"/>
        <v>7.9635949943117126</v>
      </c>
      <c r="J19" s="19">
        <f t="shared" si="2"/>
        <v>7.3947667804323096</v>
      </c>
      <c r="K19" s="17" t="s">
        <v>138</v>
      </c>
      <c r="L19" s="3"/>
      <c r="M19" s="3"/>
    </row>
    <row r="20" spans="1:13" s="5" customFormat="1" ht="12.95">
      <c r="A20" s="9">
        <v>43966</v>
      </c>
      <c r="B20" s="69" t="s">
        <v>242</v>
      </c>
      <c r="C20" s="71"/>
      <c r="D20" s="24">
        <v>3</v>
      </c>
      <c r="E20" s="19">
        <f>IF(('Experiment 5'!F45/($F$9*$F$10))*($K$9)*(1*10^6)&gt;0,('Experiment 5'!F45/($F$9*$F$10))*($K$9)*(1*10^6),0)</f>
        <v>17.064846416382252</v>
      </c>
      <c r="F20" s="19">
        <f>IF(('Experiment 5'!G45/($F$9*$F$10))*($K$9)*(1*10^6)&gt;0,('Experiment 5'!G45/($F$9*$F$10))*($K$9)*(1*10^6),0)</f>
        <v>18.771331058020479</v>
      </c>
      <c r="G20" s="19">
        <f>IF(('Experiment 5'!H45/($F$9*$F$10))*($K$9)*(1*10^6)&gt;0,('Experiment 5'!H45/($F$9*$F$10))*($K$9)*(1*10^6),0)</f>
        <v>18.771331058020479</v>
      </c>
      <c r="H20" s="22">
        <f t="shared" si="0"/>
        <v>18.202502844141069</v>
      </c>
      <c r="I20" s="19">
        <f t="shared" si="1"/>
        <v>1.1376564277588166</v>
      </c>
      <c r="J20" s="19">
        <f t="shared" si="2"/>
        <v>0.56882821387941007</v>
      </c>
      <c r="K20" s="17" t="s">
        <v>138</v>
      </c>
      <c r="L20" s="3"/>
      <c r="M20" s="3"/>
    </row>
    <row r="21" spans="1:13" s="5" customFormat="1" ht="12.95">
      <c r="A21" s="9">
        <v>43966</v>
      </c>
      <c r="B21" s="69" t="s">
        <v>243</v>
      </c>
      <c r="C21" s="71"/>
      <c r="D21" s="24">
        <v>4</v>
      </c>
      <c r="E21" s="19">
        <f>IF(('Experiment 5'!F46/($F$9*$F$10))*($K$9)*(1*10^6)&gt;0,('Experiment 5'!F46/($F$9*$F$10))*($K$9)*(1*10^6),0)</f>
        <v>64.846416382252556</v>
      </c>
      <c r="F21" s="19">
        <f>IF(('Experiment 5'!G46/($F$9*$F$10))*($K$9)*(1*10^6)&gt;0,('Experiment 5'!G46/($F$9*$F$10))*($K$9)*(1*10^6),0)</f>
        <v>81.911262798634823</v>
      </c>
      <c r="G21" s="19">
        <f>IF(('Experiment 5'!H46/($F$9*$F$10))*($K$9)*(1*10^6)&gt;0,('Experiment 5'!H46/($F$9*$F$10))*($K$9)*(1*10^6),0)</f>
        <v>71.672354948805477</v>
      </c>
      <c r="H21" s="22">
        <f t="shared" si="0"/>
        <v>72.810011376564276</v>
      </c>
      <c r="I21" s="19">
        <f t="shared" si="1"/>
        <v>7.9635949943117197</v>
      </c>
      <c r="J21" s="19">
        <f t="shared" si="2"/>
        <v>9.1012514220705469</v>
      </c>
      <c r="K21" s="17" t="s">
        <v>138</v>
      </c>
      <c r="L21" s="3"/>
      <c r="M21" s="3"/>
    </row>
    <row r="22" spans="1:13" s="5" customFormat="1" ht="12.95">
      <c r="A22" s="9">
        <v>43966</v>
      </c>
      <c r="B22" s="69" t="s">
        <v>244</v>
      </c>
      <c r="C22" s="71"/>
      <c r="D22" s="24">
        <v>4.5</v>
      </c>
      <c r="E22" s="19">
        <f>IF(('Experiment 5'!F47/($F$9*$F$10))*($K$9)*(1*10^6)&gt;0,('Experiment 5'!F47/($F$9*$F$10))*($K$9)*(1*10^6),0)</f>
        <v>58.020477815699664</v>
      </c>
      <c r="F22" s="19">
        <f>IF(('Experiment 5'!G47/($F$9*$F$10))*($K$9)*(1*10^6)&gt;0,('Experiment 5'!G47/($F$9*$F$10))*($K$9)*(1*10^6),0)</f>
        <v>76.791808873720115</v>
      </c>
      <c r="G22" s="19">
        <f>IF(('Experiment 5'!H47/($F$9*$F$10))*($K$9)*(1*10^6)&gt;0,('Experiment 5'!H47/($F$9*$F$10))*($K$9)*(1*10^6),0)</f>
        <v>69.965870307167236</v>
      </c>
      <c r="H22" s="22">
        <f t="shared" si="0"/>
        <v>68.25938566552901</v>
      </c>
      <c r="I22" s="19">
        <f t="shared" si="1"/>
        <v>10.238907849829346</v>
      </c>
      <c r="J22" s="19">
        <f t="shared" si="2"/>
        <v>8.5324232081911049</v>
      </c>
      <c r="K22" s="17" t="s">
        <v>138</v>
      </c>
      <c r="L22" s="3"/>
      <c r="M22" s="3"/>
    </row>
    <row r="23" spans="1:13" s="5" customFormat="1" ht="12.95">
      <c r="A23" s="9">
        <v>43966</v>
      </c>
      <c r="B23" s="69" t="s">
        <v>245</v>
      </c>
      <c r="C23" s="71"/>
      <c r="D23" s="24">
        <v>5</v>
      </c>
      <c r="E23" s="19">
        <f>IF(('Experiment 5'!F48/($F$9*$F$10))*($K$9)*(1*10^6)&gt;0,('Experiment 5'!F48/($F$9*$F$10))*($K$9)*(1*10^6),0)</f>
        <v>13.651877133105803</v>
      </c>
      <c r="F23" s="19">
        <f>IF(('Experiment 5'!G48/($F$9*$F$10))*($K$9)*(1*10^6)&gt;0,('Experiment 5'!G48/($F$9*$F$10))*($K$9)*(1*10^6),0)</f>
        <v>23.890784982935156</v>
      </c>
      <c r="G23" s="19">
        <f>IF(('Experiment 5'!H48/($F$9*$F$10))*($K$9)*(1*10^6)&gt;0,('Experiment 5'!H48/($F$9*$F$10))*($K$9)*(1*10^6),0)</f>
        <v>34.129692832764505</v>
      </c>
      <c r="H23" s="22">
        <f t="shared" si="0"/>
        <v>23.890784982935156</v>
      </c>
      <c r="I23" s="19">
        <f t="shared" si="1"/>
        <v>10.238907849829353</v>
      </c>
      <c r="J23" s="19">
        <f t="shared" si="2"/>
        <v>10.238907849829349</v>
      </c>
      <c r="K23" s="17" t="s">
        <v>138</v>
      </c>
      <c r="L23" s="3"/>
      <c r="M23" s="3"/>
    </row>
    <row r="24" spans="1:13" s="5" customFormat="1" ht="12.95">
      <c r="A24" s="9">
        <v>43966</v>
      </c>
      <c r="B24" s="69" t="s">
        <v>246</v>
      </c>
      <c r="C24" s="71"/>
      <c r="D24" s="24">
        <v>6</v>
      </c>
      <c r="E24" s="19">
        <f>IF(('Experiment 5'!F49/($F$9*$F$10))*($K$9)*(1*10^6)&gt;0,('Experiment 5'!F49/($F$9*$F$10))*($K$9)*(1*10^6),0)</f>
        <v>22.184300341296929</v>
      </c>
      <c r="F24" s="19">
        <f>IF(('Experiment 5'!G49/($F$9*$F$10))*($K$9)*(1*10^6)&gt;0,('Experiment 5'!G49/($F$9*$F$10))*($K$9)*(1*10^6),0)</f>
        <v>5.1194539249146764</v>
      </c>
      <c r="G24" s="19">
        <f>IF(('Experiment 5'!H49/($F$9*$F$10))*($K$9)*(1*10^6)&gt;0,('Experiment 5'!H49/($F$9*$F$10))*($K$9)*(1*10^6),0)</f>
        <v>0</v>
      </c>
      <c r="H24" s="22">
        <f t="shared" si="0"/>
        <v>9.1012514220705345</v>
      </c>
      <c r="I24" s="19">
        <f t="shared" si="1"/>
        <v>9.1012514220705345</v>
      </c>
      <c r="J24" s="19">
        <f t="shared" si="2"/>
        <v>13.083048919226394</v>
      </c>
      <c r="K24" s="17" t="s">
        <v>138</v>
      </c>
      <c r="L24" s="3"/>
      <c r="M24" s="3"/>
    </row>
    <row r="25" spans="1:13" s="5" customFormat="1" ht="12.95">
      <c r="A25" s="9">
        <v>43966</v>
      </c>
      <c r="B25" s="69" t="s">
        <v>251</v>
      </c>
      <c r="C25" s="71"/>
      <c r="D25" s="24">
        <v>7</v>
      </c>
      <c r="E25" s="19">
        <f>IF(('Experiment 5'!F50/($F$9*$F$10))*($K$9)*(1*10^6)&gt;0,('Experiment 5'!F50/($F$9*$F$10))*($K$9)*(1*10^6),0)</f>
        <v>8.5324232081911262</v>
      </c>
      <c r="F25" s="19">
        <f>IF(('Experiment 5'!G50/($F$9*$F$10))*($K$9)*(1*10^6)&gt;0,('Experiment 5'!G50/($F$9*$F$10))*($K$9)*(1*10^6),0)</f>
        <v>0</v>
      </c>
      <c r="G25" s="19">
        <f>IF(('Experiment 5'!H50/($F$9*$F$10))*($K$9)*(1*10^6)&gt;0,('Experiment 5'!H50/($F$9*$F$10))*($K$9)*(1*10^6),0)</f>
        <v>0</v>
      </c>
      <c r="H25" s="22">
        <f t="shared" si="0"/>
        <v>2.8441410693970419</v>
      </c>
      <c r="I25" s="19">
        <f t="shared" si="1"/>
        <v>2.8441410693970419</v>
      </c>
      <c r="J25" s="19">
        <f t="shared" si="2"/>
        <v>5.6882821387940847</v>
      </c>
      <c r="K25" s="17" t="s">
        <v>138</v>
      </c>
      <c r="L25" s="3"/>
      <c r="M25" s="3"/>
    </row>
    <row r="26" spans="1:13" s="5" customFormat="1" ht="12.95">
      <c r="A26" s="9">
        <v>43966</v>
      </c>
      <c r="B26" s="69" t="s">
        <v>252</v>
      </c>
      <c r="C26" s="71"/>
      <c r="D26" s="24">
        <v>10</v>
      </c>
      <c r="E26" s="19">
        <f>IF(('Experiment 5'!F51/($F$9*$F$10))*($K$9)*(1*10^6)&gt;0,('Experiment 5'!F51/($F$9*$F$10))*($K$9)*(1*10^6),0)</f>
        <v>23.890784982935156</v>
      </c>
      <c r="F26" s="19">
        <f>IF(('Experiment 5'!G51/($F$9*$F$10))*($K$9)*(1*10^6)&gt;0,('Experiment 5'!G51/($F$9*$F$10))*($K$9)*(1*10^6),0)</f>
        <v>32.423208191126278</v>
      </c>
      <c r="G26" s="19">
        <f>IF(('Experiment 5'!H51/($F$9*$F$10))*($K$9)*(1*10^6)&gt;0,('Experiment 5'!H51/($F$9*$F$10))*($K$9)*(1*10^6),0)</f>
        <v>0</v>
      </c>
      <c r="H26" s="22">
        <f t="shared" si="0"/>
        <v>18.771331058020479</v>
      </c>
      <c r="I26" s="19">
        <f t="shared" si="1"/>
        <v>18.771331058020479</v>
      </c>
      <c r="J26" s="19">
        <f t="shared" si="2"/>
        <v>13.651877133105799</v>
      </c>
      <c r="K26" s="17" t="s">
        <v>138</v>
      </c>
      <c r="L26" s="3"/>
      <c r="M26" s="3"/>
    </row>
    <row r="27" spans="1:13" s="2" customFormat="1">
      <c r="A27" s="7"/>
      <c r="B27" s="7"/>
      <c r="C27" s="7"/>
      <c r="D27" s="7"/>
      <c r="E27" s="7"/>
      <c r="F27" s="7"/>
      <c r="G27" s="7"/>
      <c r="H27" s="7"/>
      <c r="I27" s="7"/>
      <c r="J27" s="7"/>
      <c r="K27" s="1"/>
      <c r="L27" s="1"/>
      <c r="M27" s="1"/>
    </row>
    <row r="28" spans="1:13" s="5" customFormat="1" ht="12.95">
      <c r="A28" s="4" t="s">
        <v>253</v>
      </c>
      <c r="B28" s="13"/>
      <c r="C28" s="13"/>
      <c r="D28" s="13"/>
      <c r="E28" s="13"/>
      <c r="F28" s="13"/>
      <c r="G28" s="13"/>
      <c r="H28" s="13"/>
      <c r="I28" s="13"/>
      <c r="J28" s="13"/>
      <c r="K28" s="3"/>
      <c r="L28" s="3"/>
      <c r="M28" s="3"/>
    </row>
    <row r="29" spans="1:13" s="2" customFormat="1" ht="6.9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s="5" customFormat="1" ht="12.95" customHeight="1">
      <c r="A30" s="8" t="s">
        <v>101</v>
      </c>
      <c r="B30" s="66" t="s">
        <v>103</v>
      </c>
      <c r="C30" s="68"/>
      <c r="D30" s="8" t="s">
        <v>135</v>
      </c>
      <c r="E30" s="29" t="s">
        <v>140</v>
      </c>
      <c r="F30" s="29" t="s">
        <v>141</v>
      </c>
      <c r="G30" s="29" t="s">
        <v>142</v>
      </c>
      <c r="H30" s="8" t="s">
        <v>109</v>
      </c>
      <c r="I30" s="8" t="s">
        <v>136</v>
      </c>
      <c r="J30" s="8" t="s">
        <v>137</v>
      </c>
      <c r="K30" s="8" t="s">
        <v>63</v>
      </c>
      <c r="L30" s="3"/>
      <c r="M30" s="3"/>
    </row>
    <row r="31" spans="1:13" s="5" customFormat="1" ht="12.95">
      <c r="A31" s="9">
        <v>43966</v>
      </c>
      <c r="B31" s="69" t="s">
        <v>111</v>
      </c>
      <c r="C31" s="71"/>
      <c r="D31" s="11" t="s">
        <v>67</v>
      </c>
      <c r="E31" s="31">
        <f>E17/MAX($H$17:$H$26)</f>
        <v>0</v>
      </c>
      <c r="F31" s="31">
        <f t="shared" ref="F31:G31" si="3">F17/MAX($H$17:$H$26)</f>
        <v>0</v>
      </c>
      <c r="G31" s="31">
        <f t="shared" si="3"/>
        <v>0</v>
      </c>
      <c r="H31" s="34">
        <f>AVERAGE(E31:G31)</f>
        <v>0</v>
      </c>
      <c r="I31" s="31">
        <f>H31-MIN(E31:G31)</f>
        <v>0</v>
      </c>
      <c r="J31" s="31">
        <f>MAX(E31:G31)-H31</f>
        <v>0</v>
      </c>
      <c r="K31" s="17" t="s">
        <v>143</v>
      </c>
      <c r="L31" s="3"/>
      <c r="M31" s="3"/>
    </row>
    <row r="32" spans="1:13" s="5" customFormat="1" ht="12.95">
      <c r="A32" s="9">
        <v>43966</v>
      </c>
      <c r="B32" s="69" t="s">
        <v>113</v>
      </c>
      <c r="C32" s="71"/>
      <c r="D32" s="11" t="s">
        <v>67</v>
      </c>
      <c r="E32" s="31">
        <f>E18/MAX($H$17:$H$26)</f>
        <v>0</v>
      </c>
      <c r="F32" s="31">
        <f t="shared" ref="F32:G32" si="4">F18/MAX($H$17:$H$26)</f>
        <v>0</v>
      </c>
      <c r="G32" s="31">
        <f t="shared" si="4"/>
        <v>0</v>
      </c>
      <c r="H32" s="34">
        <f>AVERAGE(E32:G32)</f>
        <v>0</v>
      </c>
      <c r="I32" s="31">
        <f>H32-MIN(E32:G32)</f>
        <v>0</v>
      </c>
      <c r="J32" s="31">
        <f t="shared" ref="J32:J40" si="5">MAX(E32:G32)-H32</f>
        <v>0</v>
      </c>
      <c r="K32" s="17" t="s">
        <v>143</v>
      </c>
      <c r="L32" s="3"/>
      <c r="M32" s="3"/>
    </row>
    <row r="33" spans="1:13" s="5" customFormat="1" ht="12.95">
      <c r="A33" s="9">
        <v>43966</v>
      </c>
      <c r="B33" s="69" t="s">
        <v>241</v>
      </c>
      <c r="C33" s="71"/>
      <c r="D33" s="24">
        <v>2</v>
      </c>
      <c r="E33" s="31">
        <f t="shared" ref="E33:E39" si="6">E19/MAX($H$17:$H$26)</f>
        <v>0.35156249999999994</v>
      </c>
      <c r="F33" s="31">
        <f t="shared" ref="F33:G33" si="7">F19/MAX($H$17:$H$26)</f>
        <v>0.4453125</v>
      </c>
      <c r="G33" s="31">
        <f t="shared" si="7"/>
        <v>0.23437500000000006</v>
      </c>
      <c r="H33" s="34">
        <f>AVERAGE(E33:G33)</f>
        <v>0.34375</v>
      </c>
      <c r="I33" s="31">
        <f>H33-MIN(E33:G33)</f>
        <v>0.10937499999999994</v>
      </c>
      <c r="J33" s="31">
        <f t="shared" si="5"/>
        <v>0.1015625</v>
      </c>
      <c r="K33" s="17" t="s">
        <v>143</v>
      </c>
      <c r="L33" s="3"/>
      <c r="M33" s="3"/>
    </row>
    <row r="34" spans="1:13" s="5" customFormat="1" ht="12.95">
      <c r="A34" s="9">
        <v>43966</v>
      </c>
      <c r="B34" s="69" t="s">
        <v>242</v>
      </c>
      <c r="C34" s="71"/>
      <c r="D34" s="24">
        <v>3</v>
      </c>
      <c r="E34" s="31">
        <f t="shared" si="6"/>
        <v>0.234375</v>
      </c>
      <c r="F34" s="31">
        <f t="shared" ref="F34:G34" si="8">F20/MAX($H$17:$H$26)</f>
        <v>0.2578125</v>
      </c>
      <c r="G34" s="31">
        <f t="shared" si="8"/>
        <v>0.2578125</v>
      </c>
      <c r="H34" s="34">
        <f t="shared" ref="H34:H40" si="9">AVERAGE(E34:G34)</f>
        <v>0.25</v>
      </c>
      <c r="I34" s="31">
        <f t="shared" ref="I34:I40" si="10">H34-MIN(E34:G34)</f>
        <v>1.5625E-2</v>
      </c>
      <c r="J34" s="31">
        <f t="shared" si="5"/>
        <v>7.8125E-3</v>
      </c>
      <c r="K34" s="17" t="s">
        <v>143</v>
      </c>
      <c r="L34" s="3"/>
      <c r="M34" s="3"/>
    </row>
    <row r="35" spans="1:13" s="5" customFormat="1" ht="12.95">
      <c r="A35" s="9">
        <v>43966</v>
      </c>
      <c r="B35" s="69" t="s">
        <v>243</v>
      </c>
      <c r="C35" s="71"/>
      <c r="D35" s="24">
        <v>4</v>
      </c>
      <c r="E35" s="31">
        <f t="shared" si="6"/>
        <v>0.890625</v>
      </c>
      <c r="F35" s="31">
        <f t="shared" ref="F35:G35" si="11">F21/MAX($H$17:$H$26)</f>
        <v>1.1250000000000002</v>
      </c>
      <c r="G35" s="31">
        <f t="shared" si="11"/>
        <v>0.98437500000000022</v>
      </c>
      <c r="H35" s="34">
        <f>AVERAGE(E35:G35)</f>
        <v>1</v>
      </c>
      <c r="I35" s="31">
        <f t="shared" si="10"/>
        <v>0.109375</v>
      </c>
      <c r="J35" s="31">
        <f t="shared" si="5"/>
        <v>0.12500000000000022</v>
      </c>
      <c r="K35" s="17" t="s">
        <v>143</v>
      </c>
      <c r="L35" s="3"/>
      <c r="M35" s="3"/>
    </row>
    <row r="36" spans="1:13" s="5" customFormat="1" ht="12.95">
      <c r="A36" s="9">
        <v>43966</v>
      </c>
      <c r="B36" s="69" t="s">
        <v>244</v>
      </c>
      <c r="C36" s="71"/>
      <c r="D36" s="24">
        <v>4.5</v>
      </c>
      <c r="E36" s="31">
        <f t="shared" si="6"/>
        <v>0.79687500000000011</v>
      </c>
      <c r="F36" s="31">
        <f t="shared" ref="F36:G36" si="12">F22/MAX($H$17:$H$26)</f>
        <v>1.0546874999999998</v>
      </c>
      <c r="G36" s="31">
        <f t="shared" si="12"/>
        <v>0.9609375</v>
      </c>
      <c r="H36" s="34">
        <f t="shared" si="9"/>
        <v>0.9375</v>
      </c>
      <c r="I36" s="31">
        <f t="shared" si="10"/>
        <v>0.14062499999999989</v>
      </c>
      <c r="J36" s="31">
        <f t="shared" si="5"/>
        <v>0.11718749999999978</v>
      </c>
      <c r="K36" s="17" t="s">
        <v>143</v>
      </c>
      <c r="L36" s="3"/>
      <c r="M36" s="3"/>
    </row>
    <row r="37" spans="1:13" s="5" customFormat="1" ht="12.95">
      <c r="A37" s="9">
        <v>43966</v>
      </c>
      <c r="B37" s="69" t="s">
        <v>245</v>
      </c>
      <c r="C37" s="71"/>
      <c r="D37" s="24">
        <v>5</v>
      </c>
      <c r="E37" s="31">
        <f t="shared" si="6"/>
        <v>0.1875</v>
      </c>
      <c r="F37" s="31">
        <f t="shared" ref="F37:G37" si="13">F23/MAX($H$17:$H$26)</f>
        <v>0.32812500000000006</v>
      </c>
      <c r="G37" s="31">
        <f t="shared" si="13"/>
        <v>0.46875</v>
      </c>
      <c r="H37" s="34">
        <f t="shared" si="9"/>
        <v>0.328125</v>
      </c>
      <c r="I37" s="31">
        <f t="shared" si="10"/>
        <v>0.140625</v>
      </c>
      <c r="J37" s="31">
        <f t="shared" si="5"/>
        <v>0.140625</v>
      </c>
      <c r="K37" s="17" t="s">
        <v>143</v>
      </c>
      <c r="L37" s="3"/>
      <c r="M37" s="3"/>
    </row>
    <row r="38" spans="1:13" s="5" customFormat="1" ht="12.95">
      <c r="A38" s="9">
        <v>43966</v>
      </c>
      <c r="B38" s="69" t="s">
        <v>246</v>
      </c>
      <c r="C38" s="71"/>
      <c r="D38" s="24">
        <v>6</v>
      </c>
      <c r="E38" s="31">
        <f t="shared" si="6"/>
        <v>0.3046875</v>
      </c>
      <c r="F38" s="31">
        <f t="shared" ref="F38:G38" si="14">F24/MAX($H$17:$H$26)</f>
        <v>7.0312500000000014E-2</v>
      </c>
      <c r="G38" s="31">
        <f t="shared" si="14"/>
        <v>0</v>
      </c>
      <c r="H38" s="34">
        <f t="shared" si="9"/>
        <v>0.125</v>
      </c>
      <c r="I38" s="31">
        <f t="shared" si="10"/>
        <v>0.125</v>
      </c>
      <c r="J38" s="31">
        <f t="shared" si="5"/>
        <v>0.1796875</v>
      </c>
      <c r="K38" s="17" t="s">
        <v>143</v>
      </c>
      <c r="L38" s="3"/>
      <c r="M38" s="3"/>
    </row>
    <row r="39" spans="1:13" s="5" customFormat="1" ht="12.95">
      <c r="A39" s="9">
        <v>43966</v>
      </c>
      <c r="B39" s="69" t="s">
        <v>251</v>
      </c>
      <c r="C39" s="71"/>
      <c r="D39" s="24">
        <v>7</v>
      </c>
      <c r="E39" s="31">
        <f t="shared" si="6"/>
        <v>0.1171875</v>
      </c>
      <c r="F39" s="31">
        <f t="shared" ref="F39:G39" si="15">F25/MAX($H$17:$H$26)</f>
        <v>0</v>
      </c>
      <c r="G39" s="31">
        <f t="shared" si="15"/>
        <v>0</v>
      </c>
      <c r="H39" s="34">
        <f t="shared" si="9"/>
        <v>3.90625E-2</v>
      </c>
      <c r="I39" s="31">
        <f>H39-MIN(E39:G39)</f>
        <v>3.90625E-2</v>
      </c>
      <c r="J39" s="31">
        <f t="shared" si="5"/>
        <v>7.8125E-2</v>
      </c>
      <c r="K39" s="17" t="s">
        <v>143</v>
      </c>
      <c r="L39" s="3"/>
      <c r="M39" s="3"/>
    </row>
    <row r="40" spans="1:13" s="5" customFormat="1" ht="12.95">
      <c r="A40" s="9">
        <v>43966</v>
      </c>
      <c r="B40" s="69" t="s">
        <v>252</v>
      </c>
      <c r="C40" s="71"/>
      <c r="D40" s="24">
        <v>10</v>
      </c>
      <c r="E40" s="31">
        <f>E26/MAX($H$17:$H$26)</f>
        <v>0.32812500000000006</v>
      </c>
      <c r="F40" s="31">
        <f t="shared" ref="F40:G40" si="16">F26/MAX($H$17:$H$26)</f>
        <v>0.4453125</v>
      </c>
      <c r="G40" s="31">
        <f t="shared" si="16"/>
        <v>0</v>
      </c>
      <c r="H40" s="34">
        <f t="shared" si="9"/>
        <v>0.2578125</v>
      </c>
      <c r="I40" s="31">
        <f t="shared" si="10"/>
        <v>0.2578125</v>
      </c>
      <c r="J40" s="31">
        <f t="shared" si="5"/>
        <v>0.1875</v>
      </c>
      <c r="K40" s="17" t="s">
        <v>143</v>
      </c>
      <c r="L40" s="3"/>
      <c r="M40" s="3"/>
    </row>
    <row r="41" spans="1:13" s="5" customFormat="1" ht="12.95">
      <c r="A41" s="35"/>
      <c r="B41" s="13"/>
      <c r="C41" s="13"/>
      <c r="D41" s="37"/>
      <c r="E41" s="38"/>
      <c r="F41" s="38"/>
      <c r="G41" s="38"/>
      <c r="H41" s="39"/>
      <c r="I41" s="38"/>
      <c r="J41" s="38"/>
      <c r="K41" s="13"/>
      <c r="L41" s="3"/>
      <c r="M41" s="3"/>
    </row>
    <row r="42" spans="1:13">
      <c r="A42" s="4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2" customFormat="1">
      <c r="A44" s="7"/>
      <c r="B44" s="7"/>
      <c r="C44" s="7"/>
      <c r="D44" s="7"/>
      <c r="E44" s="7"/>
      <c r="F44" s="7"/>
      <c r="G44" s="7"/>
      <c r="H44" s="7"/>
      <c r="I44" s="7"/>
      <c r="J44" s="1"/>
      <c r="K44" s="7"/>
      <c r="L44" s="1"/>
      <c r="M44" s="1"/>
    </row>
    <row r="45" spans="1:13" s="2" customFormat="1">
      <c r="A45" s="7"/>
      <c r="B45" s="7"/>
      <c r="C45" s="7"/>
      <c r="D45" s="7"/>
      <c r="E45" s="7"/>
      <c r="F45" s="7"/>
      <c r="G45" s="7"/>
      <c r="H45" s="7"/>
      <c r="I45" s="7"/>
      <c r="J45" s="1"/>
      <c r="K45" s="7"/>
      <c r="L45" s="1"/>
      <c r="M45" s="1"/>
    </row>
    <row r="46" spans="1:13" s="2" customFormat="1">
      <c r="A46" s="7"/>
      <c r="B46" s="7"/>
      <c r="C46" s="7"/>
      <c r="D46" s="7"/>
      <c r="E46" s="7"/>
      <c r="F46" s="7"/>
      <c r="G46" s="7"/>
      <c r="H46" s="7"/>
      <c r="I46" s="7"/>
      <c r="J46" s="1"/>
      <c r="K46" s="7"/>
      <c r="L46" s="1"/>
      <c r="M46" s="1"/>
    </row>
    <row r="47" spans="1:13" s="2" customFormat="1">
      <c r="A47" s="7"/>
      <c r="B47" s="7"/>
      <c r="C47" s="7"/>
      <c r="D47" s="7"/>
      <c r="E47" s="7"/>
      <c r="F47" s="7"/>
      <c r="G47" s="7"/>
      <c r="H47" s="7"/>
      <c r="I47" s="7"/>
      <c r="J47" s="1"/>
      <c r="K47" s="7"/>
      <c r="L47" s="1"/>
      <c r="M47" s="1"/>
    </row>
    <row r="48" spans="1:13" s="2" customFormat="1">
      <c r="A48" s="7"/>
      <c r="B48" s="7"/>
      <c r="C48" s="7"/>
      <c r="D48" s="7"/>
      <c r="E48" s="7"/>
      <c r="F48" s="7"/>
      <c r="G48" s="7"/>
      <c r="H48" s="7"/>
      <c r="I48" s="7"/>
      <c r="J48" s="1"/>
      <c r="K48" s="7"/>
      <c r="L48" s="1"/>
      <c r="M48" s="1"/>
    </row>
    <row r="49" spans="1:13" s="2" customFormat="1">
      <c r="A49" s="7"/>
      <c r="B49" s="7"/>
      <c r="C49" s="7"/>
      <c r="D49" s="7"/>
      <c r="E49" s="7"/>
      <c r="F49" s="7"/>
      <c r="G49" s="7"/>
      <c r="H49" s="7"/>
      <c r="I49" s="7"/>
      <c r="J49" s="1"/>
      <c r="K49" s="7"/>
      <c r="L49" s="1"/>
      <c r="M49" s="1"/>
    </row>
    <row r="50" spans="1:13" s="2" customFormat="1">
      <c r="A50" s="7"/>
      <c r="B50" s="7"/>
      <c r="C50" s="7"/>
      <c r="D50" s="7"/>
      <c r="E50" s="7"/>
      <c r="F50" s="7"/>
      <c r="G50" s="7"/>
      <c r="H50" s="7"/>
      <c r="I50" s="7"/>
      <c r="J50" s="7"/>
      <c r="K50" s="1"/>
      <c r="L50" s="1"/>
      <c r="M50" s="1"/>
    </row>
    <row r="51" spans="1:13" s="2" customFormat="1">
      <c r="A51" s="7"/>
      <c r="B51" s="7"/>
      <c r="C51" s="7"/>
      <c r="D51" s="7"/>
      <c r="E51" s="7"/>
      <c r="F51" s="7"/>
      <c r="G51" s="7"/>
      <c r="H51" s="7"/>
      <c r="I51" s="7"/>
      <c r="J51" s="7"/>
      <c r="K51" s="1"/>
      <c r="L51" s="1"/>
      <c r="M51" s="1"/>
    </row>
    <row r="52" spans="1:13" s="2" customFormat="1">
      <c r="A52" s="7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</row>
    <row r="53" spans="1:13" s="2" customFormat="1">
      <c r="A53" s="7"/>
      <c r="B53" s="7"/>
      <c r="C53" s="7"/>
      <c r="D53" s="7"/>
      <c r="E53" s="7"/>
      <c r="F53" s="7"/>
      <c r="G53" s="7"/>
      <c r="H53" s="7"/>
      <c r="I53" s="7"/>
      <c r="J53" s="7"/>
      <c r="K53" s="1"/>
      <c r="L53" s="1"/>
      <c r="M53" s="1"/>
    </row>
    <row r="54" spans="1:13" s="2" customFormat="1">
      <c r="A54" s="7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  <row r="66" spans="1:13" s="2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1"/>
      <c r="L66" s="1"/>
      <c r="M66" s="1"/>
    </row>
  </sheetData>
  <mergeCells count="38">
    <mergeCell ref="B40:C40"/>
    <mergeCell ref="B34:C34"/>
    <mergeCell ref="B35:C35"/>
    <mergeCell ref="B36:C36"/>
    <mergeCell ref="B37:C37"/>
    <mergeCell ref="B38:C38"/>
    <mergeCell ref="B39:C39"/>
    <mergeCell ref="B33:C33"/>
    <mergeCell ref="B19:C19"/>
    <mergeCell ref="B20:C20"/>
    <mergeCell ref="B21:C21"/>
    <mergeCell ref="B22:C22"/>
    <mergeCell ref="B23:C23"/>
    <mergeCell ref="B24:C24"/>
    <mergeCell ref="B25:C25"/>
    <mergeCell ref="B26:C26"/>
    <mergeCell ref="B30:C30"/>
    <mergeCell ref="B31:C31"/>
    <mergeCell ref="B32:C32"/>
    <mergeCell ref="B18:C18"/>
    <mergeCell ref="B5:C5"/>
    <mergeCell ref="G5:H5"/>
    <mergeCell ref="A8:M8"/>
    <mergeCell ref="B9:D9"/>
    <mergeCell ref="G9:I9"/>
    <mergeCell ref="B10:D10"/>
    <mergeCell ref="G10:I10"/>
    <mergeCell ref="B11:D11"/>
    <mergeCell ref="G11:I11"/>
    <mergeCell ref="A12:M12"/>
    <mergeCell ref="B16:C16"/>
    <mergeCell ref="B17:C17"/>
    <mergeCell ref="A2:E2"/>
    <mergeCell ref="G2:H2"/>
    <mergeCell ref="J2:L2"/>
    <mergeCell ref="J3:L3"/>
    <mergeCell ref="B4:C4"/>
    <mergeCell ref="J4:L4"/>
  </mergeCells>
  <dataValidations count="1">
    <dataValidation allowBlank="1" showInputMessage="1" showErrorMessage="1" prompt="Add in here how you analyzed your data, ecuations and etc." sqref="A8:M8" xr:uid="{00000000-0002-0000-0A00-000000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9"/>
  <sheetViews>
    <sheetView view="pageLayout" zoomScaleNormal="100" workbookViewId="0">
      <selection activeCell="E4" sqref="E4"/>
    </sheetView>
  </sheetViews>
  <sheetFormatPr defaultColWidth="11.42578125" defaultRowHeight="14.45"/>
  <cols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/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97"/>
      <c r="H2" s="97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Description!B4</f>
        <v>43962</v>
      </c>
      <c r="C4" s="82"/>
      <c r="D4" s="3"/>
      <c r="E4" s="3"/>
      <c r="F4" s="3"/>
      <c r="G4" s="4"/>
      <c r="H4" s="3"/>
      <c r="I4" s="3"/>
      <c r="J4" s="78"/>
      <c r="K4" s="78"/>
      <c r="L4" s="79"/>
      <c r="M4" s="16"/>
    </row>
    <row r="5" spans="1:13" s="5" customFormat="1" ht="12.95" customHeight="1">
      <c r="A5" s="4" t="s">
        <v>8</v>
      </c>
      <c r="B5" s="82">
        <f>Description!B5</f>
        <v>43966</v>
      </c>
      <c r="C5" s="82"/>
      <c r="E5" s="3"/>
      <c r="F5" s="3"/>
      <c r="G5" s="84"/>
      <c r="H5" s="84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2" customFormat="1" ht="6.95" customHeigh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</row>
    <row r="8" spans="1:13" s="2" customFormat="1" ht="6.9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s="5" customFormat="1" ht="12.95">
      <c r="A9" s="4" t="s">
        <v>256</v>
      </c>
      <c r="B9" s="13"/>
      <c r="C9" s="13" t="s">
        <v>257</v>
      </c>
      <c r="D9" s="13"/>
      <c r="E9" s="13"/>
      <c r="F9" s="13"/>
      <c r="G9" s="13"/>
      <c r="H9" s="13"/>
      <c r="I9" s="13"/>
      <c r="J9" s="13"/>
      <c r="K9" s="3"/>
      <c r="L9" s="3"/>
      <c r="M9" s="3"/>
    </row>
    <row r="10" spans="1:13" s="2" customFormat="1" ht="6.9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s="5" customFormat="1" ht="12.95">
      <c r="A11" s="8" t="s">
        <v>101</v>
      </c>
      <c r="B11" s="66" t="s">
        <v>103</v>
      </c>
      <c r="C11" s="68"/>
      <c r="D11" s="8" t="s">
        <v>135</v>
      </c>
      <c r="E11" s="29" t="s">
        <v>140</v>
      </c>
      <c r="F11" s="29" t="s">
        <v>141</v>
      </c>
      <c r="G11" s="29" t="s">
        <v>142</v>
      </c>
      <c r="H11" s="8" t="s">
        <v>109</v>
      </c>
      <c r="I11" s="8" t="s">
        <v>136</v>
      </c>
      <c r="J11" s="8" t="s">
        <v>137</v>
      </c>
      <c r="K11" s="8" t="s">
        <v>63</v>
      </c>
      <c r="L11" s="3"/>
      <c r="M11" s="3"/>
    </row>
    <row r="12" spans="1:13" s="5" customFormat="1" ht="12.95">
      <c r="A12" s="9">
        <f>'Data 2'!A63</f>
        <v>43962</v>
      </c>
      <c r="B12" s="98" t="str">
        <f>'Data 2'!B63</f>
        <v xml:space="preserve">Blank Cell </v>
      </c>
      <c r="C12" s="99"/>
      <c r="D12" s="17" t="str">
        <f>'Data 2'!D63</f>
        <v>-</v>
      </c>
      <c r="E12" s="47">
        <f>'Data 2'!E63*100</f>
        <v>0</v>
      </c>
      <c r="F12" s="47">
        <f>'Data 2'!F63*100</f>
        <v>0</v>
      </c>
      <c r="G12" s="47">
        <f>'Data 2'!G63*100</f>
        <v>0</v>
      </c>
      <c r="H12" s="47">
        <f>'Data 2'!H63*100</f>
        <v>0</v>
      </c>
      <c r="I12" s="47">
        <f>'Data 2'!I63*100</f>
        <v>0</v>
      </c>
      <c r="J12" s="47">
        <f>'Data 2'!J63*100</f>
        <v>0</v>
      </c>
      <c r="K12" s="17" t="str">
        <f>'Data 2'!K63</f>
        <v>%</v>
      </c>
      <c r="L12" s="3"/>
      <c r="M12" s="3"/>
    </row>
    <row r="13" spans="1:13" s="5" customFormat="1" ht="12.95">
      <c r="A13" s="9">
        <f>'Data 2'!A64</f>
        <v>43962</v>
      </c>
      <c r="B13" s="98" t="str">
        <f>'Data 2'!B64</f>
        <v>ABTS-Control Cell</v>
      </c>
      <c r="C13" s="99"/>
      <c r="D13" s="17" t="str">
        <f>'Data 2'!D64</f>
        <v>-</v>
      </c>
      <c r="E13" s="47">
        <f>'Data 2'!E64*100</f>
        <v>0</v>
      </c>
      <c r="F13" s="47">
        <f>'Data 2'!F64*100</f>
        <v>0</v>
      </c>
      <c r="G13" s="47">
        <f>'Data 2'!G64*100</f>
        <v>0</v>
      </c>
      <c r="H13" s="47">
        <f>'Data 2'!H64*100</f>
        <v>0</v>
      </c>
      <c r="I13" s="47">
        <f>'Data 2'!I64*100</f>
        <v>0</v>
      </c>
      <c r="J13" s="47">
        <f>'Data 2'!J64*100</f>
        <v>0</v>
      </c>
      <c r="K13" s="17" t="str">
        <f>'Data 2'!K64</f>
        <v>%</v>
      </c>
      <c r="L13" s="3"/>
      <c r="M13" s="3"/>
    </row>
    <row r="14" spans="1:13" s="5" customFormat="1" ht="12.95">
      <c r="A14" s="9">
        <f>'Data 2'!A65</f>
        <v>43962</v>
      </c>
      <c r="B14" s="98" t="str">
        <f>'Data 2'!B65</f>
        <v>D.1 - pH2</v>
      </c>
      <c r="C14" s="99"/>
      <c r="D14" s="17">
        <f>'Data 2'!D65</f>
        <v>2</v>
      </c>
      <c r="E14" s="47">
        <f>'Data 2'!E65*100</f>
        <v>100.56818181818181</v>
      </c>
      <c r="F14" s="47">
        <f>'Data 2'!F65*100</f>
        <v>99.431818181818173</v>
      </c>
      <c r="G14" s="47">
        <f>'Data 2'!G65*100</f>
        <v>100</v>
      </c>
      <c r="H14" s="47">
        <f>'Data 2'!H65*100</f>
        <v>100</v>
      </c>
      <c r="I14" s="47">
        <f>'Data 2'!I65*100</f>
        <v>0.56818181818182323</v>
      </c>
      <c r="J14" s="47">
        <f>'Data 2'!J65*100</f>
        <v>0.56818181818181213</v>
      </c>
      <c r="K14" s="17" t="str">
        <f>'Data 2'!K65</f>
        <v>%</v>
      </c>
      <c r="L14" s="3"/>
      <c r="M14" s="3"/>
    </row>
    <row r="15" spans="1:13" s="5" customFormat="1" ht="12.95">
      <c r="A15" s="9">
        <f>'Data 2'!A66</f>
        <v>43962</v>
      </c>
      <c r="B15" s="98" t="str">
        <f>'Data 2'!B66</f>
        <v>D.1 - pH3</v>
      </c>
      <c r="C15" s="99"/>
      <c r="D15" s="17">
        <f>'Data 2'!D66</f>
        <v>3</v>
      </c>
      <c r="E15" s="47">
        <f>'Data 2'!E66*100</f>
        <v>95.454545454545467</v>
      </c>
      <c r="F15" s="47">
        <f>'Data 2'!F66*100</f>
        <v>90.909090909090907</v>
      </c>
      <c r="G15" s="47">
        <f>'Data 2'!G66*100</f>
        <v>104.54545454545455</v>
      </c>
      <c r="H15" s="47">
        <f>'Data 2'!H66*100</f>
        <v>96.969696969696969</v>
      </c>
      <c r="I15" s="47">
        <f>'Data 2'!I66*100</f>
        <v>6.0606060606060659</v>
      </c>
      <c r="J15" s="47">
        <f>'Data 2'!J66*100</f>
        <v>7.575757575757569</v>
      </c>
      <c r="K15" s="17" t="str">
        <f>'Data 2'!K66</f>
        <v>%</v>
      </c>
      <c r="L15" s="3"/>
      <c r="M15" s="3"/>
    </row>
    <row r="16" spans="1:13" s="5" customFormat="1" ht="12.95">
      <c r="A16" s="9">
        <f>'Data 2'!A67</f>
        <v>43962</v>
      </c>
      <c r="B16" s="98" t="str">
        <f>'Data 2'!B67</f>
        <v>D.1 - pH4</v>
      </c>
      <c r="C16" s="99"/>
      <c r="D16" s="17">
        <f>'Data 2'!D67</f>
        <v>4</v>
      </c>
      <c r="E16" s="47">
        <f>'Data 2'!E67*100</f>
        <v>76.704545454545467</v>
      </c>
      <c r="F16" s="47">
        <f>'Data 2'!F67*100</f>
        <v>69.88636363636364</v>
      </c>
      <c r="G16" s="47">
        <f>'Data 2'!G67*100</f>
        <v>74.431818181818187</v>
      </c>
      <c r="H16" s="47">
        <f>'Data 2'!H67*100</f>
        <v>73.674242424242436</v>
      </c>
      <c r="I16" s="47">
        <f>'Data 2'!I67*100</f>
        <v>3.7878787878787956</v>
      </c>
      <c r="J16" s="47">
        <f>'Data 2'!J67*100</f>
        <v>3.0303030303030276</v>
      </c>
      <c r="K16" s="17" t="str">
        <f>'Data 2'!K67</f>
        <v>%</v>
      </c>
      <c r="L16" s="3"/>
      <c r="M16" s="3"/>
    </row>
    <row r="17" spans="1:13" s="5" customFormat="1" ht="12.95">
      <c r="A17" s="9">
        <f>'Data 2'!A68</f>
        <v>43962</v>
      </c>
      <c r="B17" s="98" t="str">
        <f>'Data 2'!B68</f>
        <v>D.1 - pH4.5</v>
      </c>
      <c r="C17" s="99"/>
      <c r="D17" s="17">
        <f>'Data 2'!D68</f>
        <v>4.5</v>
      </c>
      <c r="E17" s="47">
        <f>'Data 2'!E68*100</f>
        <v>71.022727272727266</v>
      </c>
      <c r="F17" s="47">
        <f>'Data 2'!F68*100</f>
        <v>66.477272727272734</v>
      </c>
      <c r="G17" s="47">
        <f>'Data 2'!G68*100</f>
        <v>68.749999999999986</v>
      </c>
      <c r="H17" s="47">
        <f>'Data 2'!H68*100</f>
        <v>68.75</v>
      </c>
      <c r="I17" s="47">
        <f>'Data 2'!I68*100</f>
        <v>2.2727272727272707</v>
      </c>
      <c r="J17" s="47">
        <f>'Data 2'!J68*100</f>
        <v>2.2727272727272707</v>
      </c>
      <c r="K17" s="17" t="str">
        <f>'Data 2'!K68</f>
        <v>%</v>
      </c>
      <c r="L17" s="3"/>
      <c r="M17" s="3"/>
    </row>
    <row r="18" spans="1:13" s="5" customFormat="1" ht="12.95">
      <c r="A18" s="9">
        <f>'Data 2'!A69</f>
        <v>43962</v>
      </c>
      <c r="B18" s="98" t="str">
        <f>'Data 2'!B69</f>
        <v>D.1 - pH5</v>
      </c>
      <c r="C18" s="99"/>
      <c r="D18" s="17">
        <f>'Data 2'!D69</f>
        <v>5</v>
      </c>
      <c r="E18" s="47">
        <f>'Data 2'!E69*100</f>
        <v>42.045454545454547</v>
      </c>
      <c r="F18" s="47">
        <f>'Data 2'!F69*100</f>
        <v>37.5</v>
      </c>
      <c r="G18" s="47">
        <f>'Data 2'!G69*100</f>
        <v>38.06818181818182</v>
      </c>
      <c r="H18" s="47">
        <f>'Data 2'!H69*100</f>
        <v>39.20454545454546</v>
      </c>
      <c r="I18" s="47">
        <f>'Data 2'!I69*100</f>
        <v>1.7045454545454586</v>
      </c>
      <c r="J18" s="47">
        <f>'Data 2'!J69*100</f>
        <v>2.8409090909090882</v>
      </c>
      <c r="K18" s="17" t="str">
        <f>'Data 2'!K69</f>
        <v>%</v>
      </c>
      <c r="L18" s="3"/>
      <c r="M18" s="3"/>
    </row>
    <row r="19" spans="1:13" s="5" customFormat="1" ht="12.95">
      <c r="A19" s="9">
        <f>'Data 2'!A70</f>
        <v>43962</v>
      </c>
      <c r="B19" s="98" t="str">
        <f>'Data 2'!B70</f>
        <v>D.1 - pH6</v>
      </c>
      <c r="C19" s="99"/>
      <c r="D19" s="17">
        <f>'Data 2'!D70</f>
        <v>6</v>
      </c>
      <c r="E19" s="47">
        <f>'Data 2'!E70*100</f>
        <v>2.2727272727272729</v>
      </c>
      <c r="F19" s="47">
        <f>'Data 2'!F70*100</f>
        <v>2.2727272727272729</v>
      </c>
      <c r="G19" s="47">
        <f>'Data 2'!G70*100</f>
        <v>1.7045454545454548</v>
      </c>
      <c r="H19" s="47">
        <f>'Data 2'!H70*100</f>
        <v>2.0833333333333339</v>
      </c>
      <c r="I19" s="47">
        <f>'Data 2'!I70*100</f>
        <v>0.37878787878787912</v>
      </c>
      <c r="J19" s="47">
        <f>'Data 2'!J70*100</f>
        <v>0.18939393939393923</v>
      </c>
      <c r="K19" s="17" t="str">
        <f>'Data 2'!K70</f>
        <v>%</v>
      </c>
      <c r="L19" s="3"/>
      <c r="M19" s="3"/>
    </row>
    <row r="20" spans="1:13" s="5" customFormat="1" ht="12.95">
      <c r="A20" s="9">
        <f>'Data 2'!A71</f>
        <v>43962</v>
      </c>
      <c r="B20" s="98" t="str">
        <f>'Data 2'!B71</f>
        <v>D.1 - pH7</v>
      </c>
      <c r="C20" s="99"/>
      <c r="D20" s="17">
        <f>'Data 2'!D71</f>
        <v>7</v>
      </c>
      <c r="E20" s="47">
        <f>'Data 2'!E71*100</f>
        <v>0</v>
      </c>
      <c r="F20" s="47">
        <f>'Data 2'!F71*100</f>
        <v>0.56818181818181823</v>
      </c>
      <c r="G20" s="47">
        <f>'Data 2'!G71*100</f>
        <v>0</v>
      </c>
      <c r="H20" s="47">
        <f>'Data 2'!H71*100</f>
        <v>0.18939393939393942</v>
      </c>
      <c r="I20" s="47">
        <f>'Data 2'!I71*100</f>
        <v>0.18939393939393942</v>
      </c>
      <c r="J20" s="47">
        <f>'Data 2'!J71*100</f>
        <v>0.3787878787878789</v>
      </c>
      <c r="K20" s="17" t="str">
        <f>'Data 2'!K71</f>
        <v>%</v>
      </c>
      <c r="L20" s="3"/>
      <c r="M20" s="3"/>
    </row>
    <row r="21" spans="1:13" s="5" customFormat="1" ht="12.95">
      <c r="A21" s="9">
        <f>'Data 2'!A72</f>
        <v>43962</v>
      </c>
      <c r="B21" s="98" t="str">
        <f>'Data 2'!B72</f>
        <v>D.1 - pH10</v>
      </c>
      <c r="C21" s="99"/>
      <c r="D21" s="17">
        <f>'Data 2'!D72</f>
        <v>10</v>
      </c>
      <c r="E21" s="47">
        <f>'Data 2'!E72*100</f>
        <v>0</v>
      </c>
      <c r="F21" s="47">
        <f>'Data 2'!F72*100</f>
        <v>0</v>
      </c>
      <c r="G21" s="47">
        <f>'Data 2'!G72*100</f>
        <v>0</v>
      </c>
      <c r="H21" s="47">
        <f>'Data 2'!H72*100</f>
        <v>0</v>
      </c>
      <c r="I21" s="47">
        <f>'Data 2'!I72*100</f>
        <v>0</v>
      </c>
      <c r="J21" s="47">
        <f>'Data 2'!J72*100</f>
        <v>0</v>
      </c>
      <c r="K21" s="17" t="str">
        <f>'Data 2'!K72</f>
        <v>%</v>
      </c>
      <c r="L21" s="3"/>
      <c r="M21" s="3"/>
    </row>
    <row r="22" spans="1:13" s="2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1"/>
      <c r="L22" s="1"/>
      <c r="M22" s="1"/>
    </row>
    <row r="23" spans="1:13" s="5" customFormat="1" ht="12.95">
      <c r="A23" s="4" t="s">
        <v>258</v>
      </c>
      <c r="B23" s="13"/>
      <c r="C23" s="13" t="s">
        <v>259</v>
      </c>
      <c r="D23" s="13"/>
      <c r="E23" s="13"/>
      <c r="F23" s="13"/>
      <c r="G23" s="13"/>
      <c r="H23" s="13"/>
      <c r="I23" s="13"/>
      <c r="J23" s="13"/>
      <c r="K23" s="3"/>
      <c r="L23" s="3"/>
      <c r="M23" s="3"/>
    </row>
    <row r="24" spans="1:13" s="2" customFormat="1" ht="6.9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s="5" customFormat="1" ht="12.95" customHeight="1">
      <c r="A25" s="8" t="s">
        <v>101</v>
      </c>
      <c r="B25" s="66" t="s">
        <v>103</v>
      </c>
      <c r="C25" s="68"/>
      <c r="D25" s="8" t="s">
        <v>135</v>
      </c>
      <c r="E25" s="29" t="s">
        <v>140</v>
      </c>
      <c r="F25" s="29" t="s">
        <v>141</v>
      </c>
      <c r="G25" s="29" t="s">
        <v>142</v>
      </c>
      <c r="H25" s="8" t="s">
        <v>109</v>
      </c>
      <c r="I25" s="8" t="s">
        <v>136</v>
      </c>
      <c r="J25" s="8" t="s">
        <v>137</v>
      </c>
      <c r="K25" s="8" t="s">
        <v>63</v>
      </c>
      <c r="L25" s="3"/>
      <c r="M25" s="3"/>
    </row>
    <row r="26" spans="1:13" s="5" customFormat="1" ht="12.95">
      <c r="A26" s="9">
        <f>'Data 3'!A31</f>
        <v>43963</v>
      </c>
      <c r="B26" s="69" t="str">
        <f>'Data 3'!B31</f>
        <v xml:space="preserve">Blank Cell </v>
      </c>
      <c r="C26" s="71"/>
      <c r="D26" s="11" t="str">
        <f>'Data 3'!D31</f>
        <v>-</v>
      </c>
      <c r="E26" s="47">
        <f>'Data 3'!E31*100</f>
        <v>0</v>
      </c>
      <c r="F26" s="47">
        <f>'Data 3'!F31*100</f>
        <v>0</v>
      </c>
      <c r="G26" s="47">
        <f>'Data 3'!G31*100</f>
        <v>0</v>
      </c>
      <c r="H26" s="47">
        <f>'Data 3'!H31*100</f>
        <v>0</v>
      </c>
      <c r="I26" s="47">
        <f>'Data 3'!I31*100</f>
        <v>0</v>
      </c>
      <c r="J26" s="47">
        <f>'Data 3'!J31*100</f>
        <v>0</v>
      </c>
      <c r="K26" s="44" t="str">
        <f>'Data 3'!K31</f>
        <v>%</v>
      </c>
      <c r="L26" s="3"/>
      <c r="M26" s="3"/>
    </row>
    <row r="27" spans="1:13" s="5" customFormat="1" ht="12.95">
      <c r="A27" s="9">
        <f>'Data 3'!A32</f>
        <v>43963</v>
      </c>
      <c r="B27" s="69" t="str">
        <f>'Data 3'!B32</f>
        <v>ABTS-Control Cell</v>
      </c>
      <c r="C27" s="71"/>
      <c r="D27" s="11" t="str">
        <f>'Data 3'!D32</f>
        <v>-</v>
      </c>
      <c r="E27" s="47">
        <f>'Data 3'!E32*100</f>
        <v>0</v>
      </c>
      <c r="F27" s="47">
        <f>'Data 3'!F32*100</f>
        <v>0</v>
      </c>
      <c r="G27" s="47">
        <f>'Data 3'!G32*100</f>
        <v>0</v>
      </c>
      <c r="H27" s="47">
        <f>'Data 3'!H32*100</f>
        <v>0</v>
      </c>
      <c r="I27" s="47">
        <f>'Data 3'!I32*100</f>
        <v>0</v>
      </c>
      <c r="J27" s="47">
        <f>'Data 3'!J32*100</f>
        <v>0</v>
      </c>
      <c r="K27" s="44" t="str">
        <f>'Data 3'!K32</f>
        <v>%</v>
      </c>
      <c r="L27" s="3"/>
      <c r="M27" s="3"/>
    </row>
    <row r="28" spans="1:13" s="5" customFormat="1" ht="12.95">
      <c r="A28" s="9">
        <f>'Data 3'!A33</f>
        <v>43963</v>
      </c>
      <c r="B28" s="69" t="str">
        <f>'Data 3'!B33</f>
        <v>Cell N°1 - SA_2020 - pH2</v>
      </c>
      <c r="C28" s="71"/>
      <c r="D28" s="11">
        <f>'Data 3'!D33</f>
        <v>2</v>
      </c>
      <c r="E28" s="47">
        <f>'Data 3'!E33*100</f>
        <v>94.690265486725664</v>
      </c>
      <c r="F28" s="47">
        <f>'Data 3'!F33*100</f>
        <v>99.410029498525049</v>
      </c>
      <c r="G28" s="47">
        <f>'Data 3'!G33*100</f>
        <v>105.89970501474926</v>
      </c>
      <c r="H28" s="47">
        <f>'Data 3'!H33*100</f>
        <v>100</v>
      </c>
      <c r="I28" s="47">
        <f>'Data 3'!I33*100</f>
        <v>5.3097345132743339</v>
      </c>
      <c r="J28" s="47">
        <f>'Data 3'!J33*100</f>
        <v>5.8997050147492569</v>
      </c>
      <c r="K28" s="44" t="str">
        <f>'Data 3'!K33</f>
        <v>%</v>
      </c>
      <c r="L28" s="3"/>
      <c r="M28" s="3"/>
    </row>
    <row r="29" spans="1:13" s="5" customFormat="1" ht="12.95">
      <c r="A29" s="9">
        <f>'Data 3'!A34</f>
        <v>43963</v>
      </c>
      <c r="B29" s="69" t="str">
        <f>'Data 3'!B34</f>
        <v>Cell N°2 - SA_2020 - pH3</v>
      </c>
      <c r="C29" s="71"/>
      <c r="D29" s="11">
        <f>'Data 3'!D34</f>
        <v>3</v>
      </c>
      <c r="E29" s="47">
        <f>'Data 3'!E34*100</f>
        <v>83.77581120943951</v>
      </c>
      <c r="F29" s="47">
        <f>'Data 3'!F34*100</f>
        <v>87.905604719763986</v>
      </c>
      <c r="G29" s="47">
        <f>'Data 3'!G34*100</f>
        <v>96.460176991150419</v>
      </c>
      <c r="H29" s="47">
        <f>'Data 3'!H34*100</f>
        <v>89.380530973451314</v>
      </c>
      <c r="I29" s="47">
        <f>'Data 3'!I34*100</f>
        <v>5.6047197640118007</v>
      </c>
      <c r="J29" s="47">
        <f>'Data 3'!J34*100</f>
        <v>7.0796460176991154</v>
      </c>
      <c r="K29" s="44" t="str">
        <f>'Data 3'!K34</f>
        <v>%</v>
      </c>
      <c r="L29" s="3"/>
      <c r="M29" s="3"/>
    </row>
    <row r="30" spans="1:13" s="5" customFormat="1" ht="12.95">
      <c r="A30" s="9">
        <f>'Data 3'!A35</f>
        <v>43963</v>
      </c>
      <c r="B30" s="69" t="str">
        <f>'Data 3'!B35</f>
        <v>Cell N°3 - SA_2020 - pH4</v>
      </c>
      <c r="C30" s="71"/>
      <c r="D30" s="11">
        <f>'Data 3'!D35</f>
        <v>4</v>
      </c>
      <c r="E30" s="47">
        <f>'Data 3'!E35*100</f>
        <v>64.601769911504419</v>
      </c>
      <c r="F30" s="47">
        <f>'Data 3'!F35*100</f>
        <v>64.601769911504419</v>
      </c>
      <c r="G30" s="47">
        <f>'Data 3'!G35*100</f>
        <v>66.371681415929203</v>
      </c>
      <c r="H30" s="47">
        <f>'Data 3'!H35*100</f>
        <v>65.191740412979343</v>
      </c>
      <c r="I30" s="47">
        <f>'Data 3'!I35*100</f>
        <v>0.58997050147492347</v>
      </c>
      <c r="J30" s="47">
        <f>'Data 3'!J35*100</f>
        <v>1.179941002949858</v>
      </c>
      <c r="K30" s="44" t="str">
        <f>'Data 3'!K35</f>
        <v>%</v>
      </c>
      <c r="L30" s="3"/>
      <c r="M30" s="3"/>
    </row>
    <row r="31" spans="1:13" s="5" customFormat="1" ht="12.95">
      <c r="A31" s="9">
        <f>'Data 3'!A36</f>
        <v>43963</v>
      </c>
      <c r="B31" s="69" t="str">
        <f>'Data 3'!B36</f>
        <v>Cell N°3 - SA_2020 - pH4.5</v>
      </c>
      <c r="C31" s="71"/>
      <c r="D31" s="11">
        <f>'Data 3'!D36</f>
        <v>4.5</v>
      </c>
      <c r="E31" s="47">
        <f>'Data 3'!E36*100</f>
        <v>59.292035398230084</v>
      </c>
      <c r="F31" s="47">
        <f>'Data 3'!F36*100</f>
        <v>58.997050147492615</v>
      </c>
      <c r="G31" s="47">
        <f>'Data 3'!G36*100</f>
        <v>59.882005899705007</v>
      </c>
      <c r="H31" s="47">
        <f>'Data 3'!H36*100</f>
        <v>59.390363815142564</v>
      </c>
      <c r="I31" s="47">
        <f>'Data 3'!I36*100</f>
        <v>0.39331366764995268</v>
      </c>
      <c r="J31" s="47">
        <f>'Data 3'!J36*100</f>
        <v>0.49164208456243808</v>
      </c>
      <c r="K31" s="44" t="str">
        <f>'Data 3'!K36</f>
        <v>%</v>
      </c>
      <c r="L31" s="3"/>
      <c r="M31" s="3"/>
    </row>
    <row r="32" spans="1:13" s="5" customFormat="1" ht="12.95">
      <c r="A32" s="9">
        <f>'Data 3'!A37</f>
        <v>43963</v>
      </c>
      <c r="B32" s="69" t="str">
        <f>'Data 3'!B37</f>
        <v>Cell N°4 - SA_2020 - pH5</v>
      </c>
      <c r="C32" s="71"/>
      <c r="D32" s="11">
        <f>'Data 3'!D37</f>
        <v>5</v>
      </c>
      <c r="E32" s="47">
        <f>'Data 3'!E37*100</f>
        <v>25.368731563421822</v>
      </c>
      <c r="F32" s="47">
        <f>'Data 3'!F37*100</f>
        <v>24.778761061946902</v>
      </c>
      <c r="G32" s="47">
        <f>'Data 3'!G37*100</f>
        <v>25.073746312684364</v>
      </c>
      <c r="H32" s="47">
        <f>'Data 3'!H37*100</f>
        <v>25.073746312684364</v>
      </c>
      <c r="I32" s="47">
        <f>'Data 3'!I37*100</f>
        <v>0.29498525073746173</v>
      </c>
      <c r="J32" s="47">
        <f>'Data 3'!J37*100</f>
        <v>0.29498525073745618</v>
      </c>
      <c r="K32" s="44" t="str">
        <f>'Data 3'!K37</f>
        <v>%</v>
      </c>
      <c r="L32" s="3"/>
      <c r="M32" s="3"/>
    </row>
    <row r="33" spans="1:13" s="5" customFormat="1" ht="12.95">
      <c r="A33" s="9">
        <f>'Data 3'!A38</f>
        <v>43963</v>
      </c>
      <c r="B33" s="69" t="str">
        <f>'Data 3'!B38</f>
        <v>Cell N°5 - SA_2020 - pH6</v>
      </c>
      <c r="C33" s="71"/>
      <c r="D33" s="11">
        <f>'Data 3'!D38</f>
        <v>6</v>
      </c>
      <c r="E33" s="47">
        <f>'Data 3'!E38*100</f>
        <v>0.58997050147492625</v>
      </c>
      <c r="F33" s="47">
        <f>'Data 3'!F38*100</f>
        <v>1.1799410029498525</v>
      </c>
      <c r="G33" s="47">
        <f>'Data 3'!G38*100</f>
        <v>1.1799410029498525</v>
      </c>
      <c r="H33" s="47">
        <f>'Data 3'!H38*100</f>
        <v>0.98328416912487704</v>
      </c>
      <c r="I33" s="47">
        <f>'Data 3'!I38*100</f>
        <v>0.39331366764995079</v>
      </c>
      <c r="J33" s="47">
        <f>'Data 3'!J38*100</f>
        <v>0.19665683382497548</v>
      </c>
      <c r="K33" s="44" t="str">
        <f>'Data 3'!K38</f>
        <v>%</v>
      </c>
      <c r="L33" s="3"/>
      <c r="M33" s="3"/>
    </row>
    <row r="34" spans="1:13" s="5" customFormat="1" ht="12.95">
      <c r="A34" s="9">
        <f>'Data 3'!A39</f>
        <v>43963</v>
      </c>
      <c r="B34" s="69" t="str">
        <f>'Data 3'!B39</f>
        <v>Cell N°6 - SA_2020 - pH7</v>
      </c>
      <c r="C34" s="71"/>
      <c r="D34" s="11">
        <f>'Data 3'!D39</f>
        <v>7</v>
      </c>
      <c r="E34" s="47">
        <f>'Data 3'!E39*100</f>
        <v>0</v>
      </c>
      <c r="F34" s="47">
        <f>'Data 3'!F39*100</f>
        <v>0</v>
      </c>
      <c r="G34" s="47">
        <f>'Data 3'!G39*100</f>
        <v>0</v>
      </c>
      <c r="H34" s="47">
        <f>'Data 3'!H39*100</f>
        <v>0</v>
      </c>
      <c r="I34" s="47">
        <f>'Data 3'!I39*100</f>
        <v>0</v>
      </c>
      <c r="J34" s="47">
        <f>'Data 3'!J39*100</f>
        <v>0</v>
      </c>
      <c r="K34" s="44" t="str">
        <f>'Data 3'!K39</f>
        <v>%</v>
      </c>
      <c r="L34" s="3"/>
      <c r="M34" s="3"/>
    </row>
    <row r="35" spans="1:13" s="5" customFormat="1" ht="12.95">
      <c r="A35" s="9">
        <f>'Data 3'!A40</f>
        <v>43963</v>
      </c>
      <c r="B35" s="69" t="str">
        <f>'Data 3'!B40</f>
        <v>Cell N°7 - SA_2020 - pH10</v>
      </c>
      <c r="C35" s="71"/>
      <c r="D35" s="11">
        <f>'Data 3'!D40</f>
        <v>10</v>
      </c>
      <c r="E35" s="47">
        <f>'Data 3'!E40*100</f>
        <v>0</v>
      </c>
      <c r="F35" s="47">
        <f>'Data 3'!F40*100</f>
        <v>0</v>
      </c>
      <c r="G35" s="47">
        <f>'Data 3'!G40*100</f>
        <v>0</v>
      </c>
      <c r="H35" s="47">
        <f>'Data 3'!H40*100</f>
        <v>0</v>
      </c>
      <c r="I35" s="47">
        <f>'Data 3'!I40*100</f>
        <v>0</v>
      </c>
      <c r="J35" s="47">
        <f>'Data 3'!J40*100</f>
        <v>0</v>
      </c>
      <c r="K35" s="44" t="str">
        <f>'Data 3'!K40</f>
        <v>%</v>
      </c>
      <c r="L35" s="3"/>
      <c r="M35" s="3"/>
    </row>
    <row r="36" spans="1:13" s="5" customFormat="1" ht="12.95">
      <c r="A36" s="35"/>
      <c r="B36" s="13"/>
      <c r="C36" s="13"/>
      <c r="D36" s="45"/>
      <c r="E36" s="46"/>
      <c r="F36" s="46"/>
      <c r="G36" s="46"/>
      <c r="H36" s="46"/>
      <c r="I36" s="46"/>
      <c r="J36" s="46"/>
      <c r="K36" s="45"/>
      <c r="L36" s="3"/>
      <c r="M36" s="3"/>
    </row>
    <row r="37" spans="1:13" s="2" customFormat="1">
      <c r="A37" s="7"/>
      <c r="B37" s="7"/>
      <c r="C37" s="7"/>
      <c r="D37" s="7"/>
      <c r="E37" s="7"/>
      <c r="F37" s="7"/>
      <c r="G37" s="7"/>
      <c r="H37" s="7"/>
      <c r="I37" s="7"/>
      <c r="J37" s="7"/>
      <c r="K37" s="1"/>
      <c r="L37" s="1"/>
      <c r="M37" s="1"/>
    </row>
    <row r="38" spans="1:13" s="5" customFormat="1" ht="12.95">
      <c r="A38" s="4" t="s">
        <v>260</v>
      </c>
      <c r="B38" s="13"/>
      <c r="C38" s="13" t="s">
        <v>261</v>
      </c>
      <c r="D38" s="13"/>
      <c r="E38" s="13"/>
      <c r="F38" s="13"/>
      <c r="G38" s="13"/>
      <c r="H38" s="13"/>
      <c r="I38" s="13"/>
      <c r="J38" s="13"/>
      <c r="K38" s="3"/>
      <c r="L38" s="3"/>
      <c r="M38" s="3"/>
    </row>
    <row r="39" spans="1:13" s="2" customFormat="1" ht="6.9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s="5" customFormat="1" ht="12.95" customHeight="1">
      <c r="A40" s="8" t="s">
        <v>101</v>
      </c>
      <c r="B40" s="66" t="s">
        <v>103</v>
      </c>
      <c r="C40" s="68"/>
      <c r="D40" s="8" t="s">
        <v>135</v>
      </c>
      <c r="E40" s="29" t="s">
        <v>140</v>
      </c>
      <c r="F40" s="29" t="s">
        <v>141</v>
      </c>
      <c r="G40" s="29" t="s">
        <v>142</v>
      </c>
      <c r="H40" s="8" t="s">
        <v>109</v>
      </c>
      <c r="I40" s="8" t="s">
        <v>136</v>
      </c>
      <c r="J40" s="8" t="s">
        <v>137</v>
      </c>
      <c r="K40" s="8" t="s">
        <v>63</v>
      </c>
      <c r="L40" s="3"/>
      <c r="M40" s="3"/>
    </row>
    <row r="41" spans="1:13" s="5" customFormat="1" ht="12.95">
      <c r="A41" s="9">
        <f>'Data 5'!A31</f>
        <v>43966</v>
      </c>
      <c r="B41" s="69" t="str">
        <f>'Data 5'!B31:C31</f>
        <v xml:space="preserve">Blank Cell </v>
      </c>
      <c r="C41" s="71"/>
      <c r="D41" s="11" t="str">
        <f>'Data 5'!D31</f>
        <v>-</v>
      </c>
      <c r="E41" s="47">
        <f>'Data 5'!E31*100</f>
        <v>0</v>
      </c>
      <c r="F41" s="47">
        <f>'Data 5'!F31*100</f>
        <v>0</v>
      </c>
      <c r="G41" s="47">
        <f>'Data 5'!G31*100</f>
        <v>0</v>
      </c>
      <c r="H41" s="47">
        <f>'Data 5'!H31*100</f>
        <v>0</v>
      </c>
      <c r="I41" s="47">
        <f>'Data 5'!I31*100</f>
        <v>0</v>
      </c>
      <c r="J41" s="47">
        <f>'Data 5'!J31*100</f>
        <v>0</v>
      </c>
      <c r="K41" s="11" t="str">
        <f>'Data 5'!K31</f>
        <v>%</v>
      </c>
      <c r="L41" s="3"/>
      <c r="M41" s="3"/>
    </row>
    <row r="42" spans="1:13" s="5" customFormat="1" ht="12.95">
      <c r="A42" s="9">
        <f>'Data 5'!A32</f>
        <v>43966</v>
      </c>
      <c r="B42" s="69" t="str">
        <f>'Data 5'!B32:C32</f>
        <v>ABTS-Control Cell</v>
      </c>
      <c r="C42" s="71"/>
      <c r="D42" s="11" t="str">
        <f>'Data 5'!D32</f>
        <v>-</v>
      </c>
      <c r="E42" s="47">
        <f>'Data 5'!E32*100</f>
        <v>0</v>
      </c>
      <c r="F42" s="47">
        <f>'Data 5'!F32*100</f>
        <v>0</v>
      </c>
      <c r="G42" s="47">
        <f>'Data 5'!G32*100</f>
        <v>0</v>
      </c>
      <c r="H42" s="47">
        <f>'Data 5'!H32*100</f>
        <v>0</v>
      </c>
      <c r="I42" s="47">
        <f>'Data 5'!I32*100</f>
        <v>0</v>
      </c>
      <c r="J42" s="47">
        <f>'Data 5'!J32*100</f>
        <v>0</v>
      </c>
      <c r="K42" s="11" t="str">
        <f>'Data 5'!K32</f>
        <v>%</v>
      </c>
      <c r="L42" s="3"/>
      <c r="M42" s="3"/>
    </row>
    <row r="43" spans="1:13" s="5" customFormat="1" ht="12.95">
      <c r="A43" s="9">
        <f>'Data 5'!A33</f>
        <v>43966</v>
      </c>
      <c r="B43" s="69" t="str">
        <f>'Data 5'!B33:C33</f>
        <v>Cell N°1 - A_2020 - pH2</v>
      </c>
      <c r="C43" s="71"/>
      <c r="D43" s="11">
        <f>'Data 5'!D33</f>
        <v>2</v>
      </c>
      <c r="E43" s="47">
        <f>'Data 5'!E33*100</f>
        <v>35.156249999999993</v>
      </c>
      <c r="F43" s="47">
        <f>'Data 5'!F33*100</f>
        <v>44.53125</v>
      </c>
      <c r="G43" s="47">
        <f>'Data 5'!G33*100</f>
        <v>23.437500000000007</v>
      </c>
      <c r="H43" s="47">
        <f>'Data 5'!H33*100</f>
        <v>34.375</v>
      </c>
      <c r="I43" s="47">
        <f>'Data 5'!I33*100</f>
        <v>10.937499999999995</v>
      </c>
      <c r="J43" s="47">
        <f>'Data 5'!J33*100</f>
        <v>10.15625</v>
      </c>
      <c r="K43" s="11" t="str">
        <f>'Data 5'!K33</f>
        <v>%</v>
      </c>
      <c r="L43" s="3"/>
      <c r="M43" s="3"/>
    </row>
    <row r="44" spans="1:13" s="5" customFormat="1" ht="12.95">
      <c r="A44" s="9">
        <f>'Data 5'!A34</f>
        <v>43966</v>
      </c>
      <c r="B44" s="69" t="str">
        <f>'Data 5'!B34:C34</f>
        <v>Cell N°2 - A_2020 - pH3</v>
      </c>
      <c r="C44" s="71"/>
      <c r="D44" s="11">
        <f>'Data 5'!D34</f>
        <v>3</v>
      </c>
      <c r="E44" s="47">
        <f>'Data 5'!E34*100</f>
        <v>23.4375</v>
      </c>
      <c r="F44" s="47">
        <f>'Data 5'!F34*100</f>
        <v>25.78125</v>
      </c>
      <c r="G44" s="47">
        <f>'Data 5'!G34*100</f>
        <v>25.78125</v>
      </c>
      <c r="H44" s="47">
        <f>'Data 5'!H34*100</f>
        <v>25</v>
      </c>
      <c r="I44" s="47">
        <f>'Data 5'!I34*100</f>
        <v>1.5625</v>
      </c>
      <c r="J44" s="47">
        <f>'Data 5'!J34*100</f>
        <v>0.78125</v>
      </c>
      <c r="K44" s="11" t="str">
        <f>'Data 5'!K34</f>
        <v>%</v>
      </c>
      <c r="L44" s="3"/>
      <c r="M44" s="3"/>
    </row>
    <row r="45" spans="1:13" s="5" customFormat="1" ht="12.95">
      <c r="A45" s="9">
        <f>'Data 5'!A35</f>
        <v>43966</v>
      </c>
      <c r="B45" s="69" t="str">
        <f>'Data 5'!B35:C35</f>
        <v>Cell N°3 - A_2020 - pH4</v>
      </c>
      <c r="C45" s="71"/>
      <c r="D45" s="11">
        <f>'Data 5'!D35</f>
        <v>4</v>
      </c>
      <c r="E45" s="47">
        <f>'Data 5'!E35*100</f>
        <v>89.0625</v>
      </c>
      <c r="F45" s="47">
        <f>'Data 5'!F35*100</f>
        <v>112.50000000000003</v>
      </c>
      <c r="G45" s="47">
        <f>'Data 5'!G35*100</f>
        <v>98.437500000000028</v>
      </c>
      <c r="H45" s="47">
        <f>'Data 5'!H35*100</f>
        <v>100</v>
      </c>
      <c r="I45" s="47">
        <f>'Data 5'!I35*100</f>
        <v>10.9375</v>
      </c>
      <c r="J45" s="47">
        <f>'Data 5'!J35*100</f>
        <v>12.500000000000021</v>
      </c>
      <c r="K45" s="11" t="str">
        <f>'Data 5'!K35</f>
        <v>%</v>
      </c>
      <c r="L45" s="3"/>
      <c r="M45" s="3"/>
    </row>
    <row r="46" spans="1:13" s="5" customFormat="1" ht="12.95">
      <c r="A46" s="9">
        <f>'Data 5'!A36</f>
        <v>43966</v>
      </c>
      <c r="B46" s="69" t="str">
        <f>'Data 5'!B36:C36</f>
        <v>Cell N°3 - A_2020 - pH4.5</v>
      </c>
      <c r="C46" s="71"/>
      <c r="D46" s="11">
        <f>'Data 5'!D36</f>
        <v>4.5</v>
      </c>
      <c r="E46" s="47">
        <f>'Data 5'!E36*100</f>
        <v>79.687500000000014</v>
      </c>
      <c r="F46" s="47">
        <f>'Data 5'!F36*100</f>
        <v>105.46874999999997</v>
      </c>
      <c r="G46" s="47">
        <f>'Data 5'!G36*100</f>
        <v>96.09375</v>
      </c>
      <c r="H46" s="47">
        <f>'Data 5'!H36*100</f>
        <v>93.75</v>
      </c>
      <c r="I46" s="47">
        <f>'Data 5'!I36*100</f>
        <v>14.062499999999989</v>
      </c>
      <c r="J46" s="47">
        <f>'Data 5'!J36*100</f>
        <v>11.718749999999979</v>
      </c>
      <c r="K46" s="11" t="str">
        <f>'Data 5'!K36</f>
        <v>%</v>
      </c>
      <c r="L46" s="3"/>
      <c r="M46" s="3"/>
    </row>
    <row r="47" spans="1:13" s="5" customFormat="1" ht="12.95">
      <c r="A47" s="9">
        <f>'Data 5'!A37</f>
        <v>43966</v>
      </c>
      <c r="B47" s="69" t="str">
        <f>'Data 5'!B37:C37</f>
        <v>Cell N°4 - A_2020 - pH5</v>
      </c>
      <c r="C47" s="71"/>
      <c r="D47" s="11">
        <f>'Data 5'!D37</f>
        <v>5</v>
      </c>
      <c r="E47" s="47">
        <f>'Data 5'!E37*100</f>
        <v>18.75</v>
      </c>
      <c r="F47" s="47">
        <f>'Data 5'!F37*100</f>
        <v>32.812500000000007</v>
      </c>
      <c r="G47" s="47">
        <f>'Data 5'!G37*100</f>
        <v>46.875</v>
      </c>
      <c r="H47" s="47">
        <f>'Data 5'!H37*100</f>
        <v>32.8125</v>
      </c>
      <c r="I47" s="47">
        <f>'Data 5'!I37*100</f>
        <v>14.0625</v>
      </c>
      <c r="J47" s="47">
        <f>'Data 5'!J37*100</f>
        <v>14.0625</v>
      </c>
      <c r="K47" s="11" t="str">
        <f>'Data 5'!K37</f>
        <v>%</v>
      </c>
      <c r="L47" s="3"/>
      <c r="M47" s="3"/>
    </row>
    <row r="48" spans="1:13" s="5" customFormat="1" ht="12.95">
      <c r="A48" s="9">
        <f>'Data 5'!A38</f>
        <v>43966</v>
      </c>
      <c r="B48" s="69" t="str">
        <f>'Data 5'!B38:C38</f>
        <v>Cell N°5 - A_2020 - pH6</v>
      </c>
      <c r="C48" s="71"/>
      <c r="D48" s="11">
        <f>'Data 5'!D38</f>
        <v>6</v>
      </c>
      <c r="E48" s="47">
        <f>'Data 5'!E38*100</f>
        <v>30.46875</v>
      </c>
      <c r="F48" s="47">
        <f>'Data 5'!F38*100</f>
        <v>7.0312500000000018</v>
      </c>
      <c r="G48" s="47">
        <f>'Data 5'!G38*100</f>
        <v>0</v>
      </c>
      <c r="H48" s="47">
        <f>'Data 5'!H38*100</f>
        <v>12.5</v>
      </c>
      <c r="I48" s="47">
        <f>'Data 5'!I38*100</f>
        <v>12.5</v>
      </c>
      <c r="J48" s="47">
        <f>'Data 5'!J38*100</f>
        <v>17.96875</v>
      </c>
      <c r="K48" s="11" t="str">
        <f>'Data 5'!K38</f>
        <v>%</v>
      </c>
      <c r="L48" s="3"/>
      <c r="M48" s="3"/>
    </row>
    <row r="49" spans="1:13" s="5" customFormat="1" ht="12.95">
      <c r="A49" s="9">
        <f>'Data 5'!A39</f>
        <v>43966</v>
      </c>
      <c r="B49" s="69" t="str">
        <f>'Data 5'!B39:C39</f>
        <v>Cell N°6 - A_2020 - pH7</v>
      </c>
      <c r="C49" s="71"/>
      <c r="D49" s="11">
        <f>'Data 5'!D39</f>
        <v>7</v>
      </c>
      <c r="E49" s="47">
        <f>'Data 5'!E39*100</f>
        <v>11.71875</v>
      </c>
      <c r="F49" s="47">
        <f>'Data 5'!F39*100</f>
        <v>0</v>
      </c>
      <c r="G49" s="47">
        <f>'Data 5'!G39*100</f>
        <v>0</v>
      </c>
      <c r="H49" s="47">
        <f>'Data 5'!H39*100</f>
        <v>3.90625</v>
      </c>
      <c r="I49" s="47">
        <f>'Data 5'!I39*100</f>
        <v>3.90625</v>
      </c>
      <c r="J49" s="47">
        <f>'Data 5'!J39*100</f>
        <v>7.8125</v>
      </c>
      <c r="K49" s="11" t="str">
        <f>'Data 5'!K39</f>
        <v>%</v>
      </c>
      <c r="L49" s="3"/>
      <c r="M49" s="3"/>
    </row>
    <row r="50" spans="1:13" s="5" customFormat="1" ht="12.95">
      <c r="A50" s="9">
        <f>'Data 5'!A40</f>
        <v>43966</v>
      </c>
      <c r="B50" s="69" t="str">
        <f>'Data 5'!B40:C40</f>
        <v>Cell N°7 - A_2020 - pH10</v>
      </c>
      <c r="C50" s="71"/>
      <c r="D50" s="11">
        <f>'Data 5'!D40</f>
        <v>10</v>
      </c>
      <c r="E50" s="47">
        <f>'Data 5'!E40*100</f>
        <v>32.812500000000007</v>
      </c>
      <c r="F50" s="47">
        <f>'Data 5'!F40*100</f>
        <v>44.53125</v>
      </c>
      <c r="G50" s="47">
        <f>'Data 5'!G40*100</f>
        <v>0</v>
      </c>
      <c r="H50" s="47">
        <f>'Data 5'!H40*100</f>
        <v>25.78125</v>
      </c>
      <c r="I50" s="47">
        <f>'Data 5'!I40*100</f>
        <v>25.78125</v>
      </c>
      <c r="J50" s="47">
        <f>'Data 5'!J40*100</f>
        <v>18.75</v>
      </c>
      <c r="K50" s="11" t="str">
        <f>'Data 5'!K40</f>
        <v>%</v>
      </c>
      <c r="L50" s="3"/>
      <c r="M50" s="3"/>
    </row>
    <row r="51" spans="1:13" s="5" customFormat="1" ht="12.95">
      <c r="A51" s="35"/>
      <c r="B51" s="13"/>
      <c r="C51" s="13"/>
      <c r="D51" s="37"/>
      <c r="E51" s="38"/>
      <c r="F51" s="38"/>
      <c r="G51" s="38"/>
      <c r="H51" s="39"/>
      <c r="I51" s="38"/>
      <c r="J51" s="38"/>
      <c r="K51" s="13"/>
      <c r="L51" s="3"/>
      <c r="M51" s="3"/>
    </row>
    <row r="52" spans="1:13">
      <c r="A52" s="4" t="s">
        <v>144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2" customFormat="1">
      <c r="A54" s="7"/>
      <c r="B54" s="7"/>
      <c r="C54" s="7"/>
      <c r="D54" s="7"/>
      <c r="E54" s="7"/>
      <c r="F54" s="7"/>
      <c r="G54" s="7"/>
      <c r="H54" s="7"/>
      <c r="I54" s="7"/>
      <c r="J54" s="1"/>
      <c r="K54" s="7"/>
      <c r="L54" s="1"/>
      <c r="M54" s="1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1"/>
      <c r="K55" s="7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1"/>
      <c r="K56" s="7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1"/>
      <c r="K57" s="7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1"/>
      <c r="K58" s="7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1"/>
      <c r="K59" s="7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  <row r="66" spans="1:13" s="2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1"/>
      <c r="L66" s="1"/>
      <c r="M66" s="1"/>
    </row>
    <row r="67" spans="1:13" s="2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1"/>
      <c r="L67" s="1"/>
      <c r="M67" s="1"/>
    </row>
    <row r="68" spans="1:13" s="2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1"/>
      <c r="L68" s="1"/>
      <c r="M68" s="1"/>
    </row>
    <row r="69" spans="1:13" s="2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1"/>
      <c r="L69" s="1"/>
      <c r="M69" s="1"/>
    </row>
  </sheetData>
  <mergeCells count="42">
    <mergeCell ref="B50:C50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44:C44"/>
    <mergeCell ref="B45:C45"/>
    <mergeCell ref="B46:C46"/>
    <mergeCell ref="B47:C47"/>
    <mergeCell ref="B48:C48"/>
    <mergeCell ref="B49:C49"/>
    <mergeCell ref="B43:C43"/>
    <mergeCell ref="B34:C34"/>
    <mergeCell ref="B35:C35"/>
    <mergeCell ref="B14:C14"/>
    <mergeCell ref="B15:C15"/>
    <mergeCell ref="B16:C16"/>
    <mergeCell ref="B17:C17"/>
    <mergeCell ref="B18:C18"/>
    <mergeCell ref="B19:C19"/>
    <mergeCell ref="B20:C20"/>
    <mergeCell ref="B21:C21"/>
    <mergeCell ref="B40:C40"/>
    <mergeCell ref="B41:C41"/>
    <mergeCell ref="B42:C42"/>
    <mergeCell ref="A7:M7"/>
    <mergeCell ref="B11:C11"/>
    <mergeCell ref="B12:C12"/>
    <mergeCell ref="B13:C13"/>
    <mergeCell ref="B5:C5"/>
    <mergeCell ref="G5:H5"/>
    <mergeCell ref="A2:E2"/>
    <mergeCell ref="G2:H2"/>
    <mergeCell ref="J2:L2"/>
    <mergeCell ref="J3:L3"/>
    <mergeCell ref="B4:C4"/>
    <mergeCell ref="J4:L4"/>
  </mergeCell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"/>
  <sheetViews>
    <sheetView view="pageLayout" topLeftCell="A25" zoomScaleNormal="100" workbookViewId="0">
      <selection activeCell="B15" sqref="B15:I15"/>
    </sheetView>
  </sheetViews>
  <sheetFormatPr defaultColWidth="10.85546875" defaultRowHeight="14.45"/>
  <cols>
    <col min="3" max="3" width="10.85546875" customWidth="1"/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Description!A13</f>
        <v>pHStb.TII-JN-Exp-1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Description!H13</f>
        <v>43962</v>
      </c>
      <c r="C4" s="82"/>
      <c r="D4" s="3"/>
      <c r="E4" s="3"/>
      <c r="F4" s="3"/>
      <c r="G4" s="4" t="s">
        <v>71</v>
      </c>
      <c r="H4" s="3"/>
      <c r="I4" s="3"/>
      <c r="J4" s="78"/>
      <c r="K4" s="78"/>
      <c r="L4" s="79"/>
      <c r="M4" s="16"/>
    </row>
    <row r="5" spans="1:13" s="5" customFormat="1" ht="12.95">
      <c r="A5" s="4" t="s">
        <v>8</v>
      </c>
      <c r="B5" s="82">
        <f>Description!I13</f>
        <v>43962</v>
      </c>
      <c r="C5" s="82"/>
      <c r="E5" s="3"/>
      <c r="F5" s="3"/>
      <c r="G5" s="76" t="str">
        <f>Description!J13</f>
        <v>H-Lab</v>
      </c>
      <c r="H5" s="76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72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27.95" customHeight="1">
      <c r="A8" s="83" t="str">
        <f>CONCATENATE(Description!C13,".")</f>
        <v>Spectrophotometric measurement for Free Laccase Enzyme -&gt; D.2JN.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13" s="2" customFormat="1" ht="6.9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s="5" customFormat="1" ht="12.95">
      <c r="A10" s="4" t="s">
        <v>11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s="2" customFormat="1" ht="6.9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s="10" customFormat="1" ht="13.9" customHeight="1">
      <c r="A12" s="8" t="s">
        <v>73</v>
      </c>
      <c r="B12" s="66" t="s">
        <v>13</v>
      </c>
      <c r="C12" s="67"/>
      <c r="D12" s="67"/>
      <c r="E12" s="67"/>
      <c r="F12" s="67"/>
      <c r="G12" s="67"/>
      <c r="H12" s="67"/>
      <c r="I12" s="68"/>
      <c r="J12" s="8" t="s">
        <v>14</v>
      </c>
      <c r="K12" s="8" t="s">
        <v>15</v>
      </c>
      <c r="L12" s="66" t="s">
        <v>74</v>
      </c>
      <c r="M12" s="68"/>
    </row>
    <row r="13" spans="1:13" s="10" customFormat="1" ht="13.9" customHeight="1">
      <c r="A13" s="17">
        <v>1</v>
      </c>
      <c r="B13" s="89" t="s">
        <v>75</v>
      </c>
      <c r="C13" s="90"/>
      <c r="D13" s="90"/>
      <c r="E13" s="90"/>
      <c r="F13" s="90"/>
      <c r="G13" s="90"/>
      <c r="H13" s="90"/>
      <c r="I13" s="91"/>
      <c r="J13" s="9">
        <v>43962</v>
      </c>
      <c r="K13" s="9">
        <v>43962</v>
      </c>
      <c r="L13" s="69"/>
      <c r="M13" s="71"/>
    </row>
    <row r="14" spans="1:13" s="10" customFormat="1" ht="13.9" customHeight="1">
      <c r="A14" s="17">
        <v>2</v>
      </c>
      <c r="B14" s="89" t="s">
        <v>76</v>
      </c>
      <c r="C14" s="90"/>
      <c r="D14" s="90"/>
      <c r="E14" s="90"/>
      <c r="F14" s="90"/>
      <c r="G14" s="90"/>
      <c r="H14" s="90"/>
      <c r="I14" s="91"/>
      <c r="J14" s="9">
        <v>43962</v>
      </c>
      <c r="K14" s="9">
        <v>43962</v>
      </c>
      <c r="L14" s="69" t="s">
        <v>28</v>
      </c>
      <c r="M14" s="71"/>
    </row>
    <row r="15" spans="1:13" s="10" customFormat="1" ht="13.9" customHeight="1">
      <c r="A15" s="17">
        <v>3</v>
      </c>
      <c r="B15" s="89" t="s">
        <v>77</v>
      </c>
      <c r="C15" s="90"/>
      <c r="D15" s="90"/>
      <c r="E15" s="90"/>
      <c r="F15" s="90"/>
      <c r="G15" s="90"/>
      <c r="H15" s="90"/>
      <c r="I15" s="91"/>
      <c r="J15" s="9">
        <v>43962</v>
      </c>
      <c r="K15" s="9">
        <v>43962</v>
      </c>
      <c r="L15" s="69"/>
      <c r="M15" s="71"/>
    </row>
    <row r="16" spans="1:13" s="10" customFormat="1" ht="13.9" customHeight="1">
      <c r="A16" s="17">
        <v>4</v>
      </c>
      <c r="B16" s="89" t="s">
        <v>78</v>
      </c>
      <c r="C16" s="90"/>
      <c r="D16" s="90"/>
      <c r="E16" s="90"/>
      <c r="F16" s="90"/>
      <c r="G16" s="90"/>
      <c r="H16" s="90"/>
      <c r="I16" s="91"/>
      <c r="J16" s="9">
        <v>43962</v>
      </c>
      <c r="K16" s="9">
        <v>43962</v>
      </c>
      <c r="L16" s="69"/>
      <c r="M16" s="71"/>
    </row>
    <row r="17" spans="1:13" s="10" customFormat="1" ht="13.9" customHeight="1">
      <c r="A17" s="17">
        <v>5</v>
      </c>
      <c r="B17" s="89" t="s">
        <v>79</v>
      </c>
      <c r="C17" s="90"/>
      <c r="D17" s="90"/>
      <c r="E17" s="90"/>
      <c r="F17" s="90"/>
      <c r="G17" s="90"/>
      <c r="H17" s="90"/>
      <c r="I17" s="91"/>
      <c r="J17" s="9">
        <v>43962</v>
      </c>
      <c r="K17" s="9">
        <v>43962</v>
      </c>
      <c r="L17" s="69"/>
      <c r="M17" s="71"/>
    </row>
    <row r="18" spans="1:13" s="10" customFormat="1" ht="13.9" customHeight="1">
      <c r="A18" s="17">
        <v>6</v>
      </c>
      <c r="B18" s="89" t="s">
        <v>80</v>
      </c>
      <c r="C18" s="90"/>
      <c r="D18" s="90"/>
      <c r="E18" s="90"/>
      <c r="F18" s="90"/>
      <c r="G18" s="90"/>
      <c r="H18" s="90"/>
      <c r="I18" s="91"/>
      <c r="J18" s="9">
        <v>43962</v>
      </c>
      <c r="K18" s="9">
        <v>43962</v>
      </c>
      <c r="L18" s="69" t="s">
        <v>32</v>
      </c>
      <c r="M18" s="71"/>
    </row>
    <row r="19" spans="1:13" s="10" customFormat="1" ht="13.9" customHeight="1">
      <c r="A19" s="17">
        <v>7</v>
      </c>
      <c r="B19" s="89" t="s">
        <v>81</v>
      </c>
      <c r="C19" s="90"/>
      <c r="D19" s="90"/>
      <c r="E19" s="90"/>
      <c r="F19" s="90"/>
      <c r="G19" s="90"/>
      <c r="H19" s="90"/>
      <c r="I19" s="91"/>
      <c r="J19" s="9">
        <v>43962</v>
      </c>
      <c r="K19" s="9">
        <v>43962</v>
      </c>
      <c r="L19" s="69" t="s">
        <v>35</v>
      </c>
      <c r="M19" s="71"/>
    </row>
    <row r="20" spans="1:13" s="5" customFormat="1" ht="13.9" customHeight="1">
      <c r="A20" s="17">
        <v>8</v>
      </c>
      <c r="B20" s="89" t="s">
        <v>82</v>
      </c>
      <c r="C20" s="90"/>
      <c r="D20" s="90"/>
      <c r="E20" s="90"/>
      <c r="F20" s="90"/>
      <c r="G20" s="90"/>
      <c r="H20" s="90"/>
      <c r="I20" s="91"/>
      <c r="J20" s="9">
        <v>43962</v>
      </c>
      <c r="K20" s="9">
        <v>43962</v>
      </c>
      <c r="L20" s="69"/>
      <c r="M20" s="71"/>
    </row>
    <row r="21" spans="1:13" s="5" customFormat="1" ht="12.95">
      <c r="A21" s="17">
        <v>9</v>
      </c>
      <c r="B21" s="89" t="s">
        <v>83</v>
      </c>
      <c r="C21" s="90"/>
      <c r="D21" s="90"/>
      <c r="E21" s="90"/>
      <c r="F21" s="90"/>
      <c r="G21" s="90"/>
      <c r="H21" s="90"/>
      <c r="I21" s="91"/>
      <c r="J21" s="9">
        <v>43962</v>
      </c>
      <c r="K21" s="9">
        <v>43962</v>
      </c>
      <c r="L21" s="69" t="s">
        <v>37</v>
      </c>
      <c r="M21" s="71"/>
    </row>
    <row r="22" spans="1:13" s="5" customFormat="1" ht="12.95">
      <c r="A22" s="17">
        <v>10</v>
      </c>
      <c r="B22" s="89" t="s">
        <v>84</v>
      </c>
      <c r="C22" s="90"/>
      <c r="D22" s="90"/>
      <c r="E22" s="90"/>
      <c r="F22" s="90"/>
      <c r="G22" s="90"/>
      <c r="H22" s="90"/>
      <c r="I22" s="91"/>
      <c r="J22" s="9">
        <v>43962</v>
      </c>
      <c r="K22" s="9">
        <v>43962</v>
      </c>
      <c r="L22" s="69"/>
      <c r="M22" s="71"/>
    </row>
    <row r="23" spans="1:13" s="2" customFormat="1">
      <c r="A23" s="7"/>
      <c r="B23" s="7"/>
      <c r="C23" s="7"/>
      <c r="D23" s="7"/>
      <c r="E23" s="7"/>
      <c r="F23" s="7"/>
      <c r="G23" s="7"/>
      <c r="H23" s="7"/>
      <c r="I23" s="7"/>
      <c r="J23" s="7"/>
      <c r="K23" s="1"/>
      <c r="L23" s="1"/>
      <c r="M23" s="1"/>
    </row>
    <row r="24" spans="1:13" s="5" customFormat="1" ht="12.95">
      <c r="A24" s="4" t="s">
        <v>85</v>
      </c>
      <c r="B24" s="13"/>
      <c r="C24" s="13"/>
      <c r="D24" s="13"/>
      <c r="E24" s="13"/>
      <c r="F24" s="13"/>
      <c r="G24" s="13"/>
      <c r="H24" s="13"/>
      <c r="I24" s="13"/>
      <c r="J24" s="13"/>
      <c r="K24" s="3"/>
      <c r="L24" s="3"/>
      <c r="M24" s="3"/>
    </row>
    <row r="25" spans="1:13" s="2" customFormat="1" ht="6.9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s="5" customFormat="1" ht="12.95">
      <c r="A26" s="72" t="s">
        <v>86</v>
      </c>
      <c r="B26" s="72"/>
      <c r="C26" s="66" t="s">
        <v>13</v>
      </c>
      <c r="D26" s="67"/>
      <c r="E26" s="67"/>
      <c r="F26" s="67"/>
      <c r="G26" s="68"/>
      <c r="H26" s="8" t="s">
        <v>87</v>
      </c>
      <c r="I26" s="8" t="s">
        <v>63</v>
      </c>
      <c r="J26" s="72" t="s">
        <v>16</v>
      </c>
      <c r="K26" s="72"/>
      <c r="L26" s="3"/>
      <c r="M26" s="3"/>
    </row>
    <row r="27" spans="1:13" s="5" customFormat="1" ht="12.95">
      <c r="A27" s="69" t="s">
        <v>28</v>
      </c>
      <c r="B27" s="71"/>
      <c r="C27" s="69" t="s">
        <v>29</v>
      </c>
      <c r="D27" s="70"/>
      <c r="E27" s="70"/>
      <c r="F27" s="70"/>
      <c r="G27" s="71"/>
      <c r="H27" s="11">
        <v>1</v>
      </c>
      <c r="I27" s="9"/>
      <c r="J27" s="65" t="s">
        <v>19</v>
      </c>
      <c r="K27" s="65"/>
      <c r="M27" s="3"/>
    </row>
    <row r="28" spans="1:13" s="5" customFormat="1" ht="12.95">
      <c r="A28" s="69" t="s">
        <v>32</v>
      </c>
      <c r="B28" s="71"/>
      <c r="C28" s="69" t="s">
        <v>88</v>
      </c>
      <c r="D28" s="70"/>
      <c r="E28" s="70"/>
      <c r="F28" s="70"/>
      <c r="G28" s="71"/>
      <c r="H28" s="11">
        <v>1</v>
      </c>
      <c r="I28" s="9"/>
      <c r="J28" s="65" t="s">
        <v>34</v>
      </c>
      <c r="K28" s="65"/>
      <c r="L28" s="3"/>
      <c r="M28" s="3"/>
    </row>
    <row r="29" spans="1:13" s="5" customFormat="1" ht="12.95">
      <c r="A29" s="69" t="s">
        <v>35</v>
      </c>
      <c r="B29" s="71"/>
      <c r="C29" s="69" t="s">
        <v>89</v>
      </c>
      <c r="D29" s="70"/>
      <c r="E29" s="70"/>
      <c r="F29" s="70"/>
      <c r="G29" s="71"/>
      <c r="H29" s="11">
        <v>1</v>
      </c>
      <c r="I29" s="9"/>
      <c r="J29" s="65" t="s">
        <v>34</v>
      </c>
      <c r="K29" s="65"/>
      <c r="L29" s="3"/>
      <c r="M29" s="3"/>
    </row>
    <row r="30" spans="1:13" s="5" customFormat="1" ht="12.95">
      <c r="A30" s="69" t="s">
        <v>90</v>
      </c>
      <c r="B30" s="71"/>
      <c r="C30" s="86" t="s">
        <v>91</v>
      </c>
      <c r="D30" s="87"/>
      <c r="E30" s="87"/>
      <c r="F30" s="87"/>
      <c r="G30" s="88"/>
      <c r="H30" s="11">
        <v>1</v>
      </c>
      <c r="I30" s="9"/>
      <c r="J30" s="65" t="s">
        <v>34</v>
      </c>
      <c r="K30" s="65"/>
      <c r="L30" s="3"/>
      <c r="M30" s="3"/>
    </row>
    <row r="31" spans="1:13" s="5" customFormat="1" ht="12.95">
      <c r="A31" s="69" t="s">
        <v>92</v>
      </c>
      <c r="B31" s="71"/>
      <c r="C31" s="86" t="s">
        <v>93</v>
      </c>
      <c r="D31" s="87"/>
      <c r="E31" s="87"/>
      <c r="F31" s="87"/>
      <c r="G31" s="88"/>
      <c r="H31" s="11">
        <v>1</v>
      </c>
      <c r="I31" s="9"/>
      <c r="J31" s="65" t="s">
        <v>34</v>
      </c>
      <c r="K31" s="65"/>
      <c r="L31" s="3"/>
      <c r="M31" s="3"/>
    </row>
    <row r="32" spans="1:13" s="5" customFormat="1" ht="12.95">
      <c r="A32" s="69" t="s">
        <v>94</v>
      </c>
      <c r="B32" s="71"/>
      <c r="C32" s="86" t="s">
        <v>95</v>
      </c>
      <c r="D32" s="87"/>
      <c r="E32" s="87"/>
      <c r="F32" s="87"/>
      <c r="G32" s="88"/>
      <c r="H32" s="11">
        <v>1</v>
      </c>
      <c r="I32" s="9"/>
      <c r="J32" s="65" t="s">
        <v>34</v>
      </c>
      <c r="K32" s="65"/>
      <c r="L32" s="3"/>
      <c r="M32" s="3"/>
    </row>
    <row r="33" spans="1:13" s="5" customFormat="1" ht="12.95">
      <c r="A33" s="69" t="s">
        <v>96</v>
      </c>
      <c r="B33" s="71"/>
      <c r="C33" s="86" t="s">
        <v>97</v>
      </c>
      <c r="D33" s="87"/>
      <c r="E33" s="87"/>
      <c r="F33" s="87"/>
      <c r="G33" s="88"/>
      <c r="H33" s="11">
        <v>1</v>
      </c>
      <c r="I33" s="9"/>
      <c r="J33" s="65" t="s">
        <v>34</v>
      </c>
      <c r="K33" s="65"/>
      <c r="L33" s="3"/>
      <c r="M33" s="3"/>
    </row>
    <row r="34" spans="1:13" s="5" customFormat="1" ht="12.95">
      <c r="A34" s="69" t="s">
        <v>98</v>
      </c>
      <c r="B34" s="71"/>
      <c r="C34" s="86" t="s">
        <v>99</v>
      </c>
      <c r="D34" s="87"/>
      <c r="E34" s="87"/>
      <c r="F34" s="87"/>
      <c r="G34" s="88"/>
      <c r="H34" s="11">
        <v>1</v>
      </c>
      <c r="I34" s="9"/>
      <c r="J34" s="65" t="s">
        <v>34</v>
      </c>
      <c r="K34" s="65"/>
      <c r="L34" s="3"/>
      <c r="M34" s="3"/>
    </row>
    <row r="35" spans="1:13" s="2" customFormat="1">
      <c r="A35" s="7"/>
      <c r="B35" s="7"/>
      <c r="C35" s="7"/>
      <c r="D35" s="7"/>
      <c r="E35" s="7"/>
      <c r="F35" s="7"/>
      <c r="G35" s="7"/>
      <c r="H35" s="7"/>
      <c r="I35" s="7"/>
      <c r="J35" s="7"/>
      <c r="K35" s="1"/>
      <c r="L35" s="1"/>
      <c r="M35" s="1"/>
    </row>
    <row r="36" spans="1:13" s="5" customFormat="1" ht="12.95">
      <c r="A36" s="4" t="s">
        <v>100</v>
      </c>
      <c r="B36" s="13"/>
      <c r="C36" s="13"/>
      <c r="D36" s="13"/>
      <c r="E36" s="13"/>
      <c r="F36" s="13"/>
      <c r="G36" s="13"/>
      <c r="H36" s="13"/>
      <c r="I36" s="13"/>
      <c r="J36" s="13"/>
      <c r="K36" s="3"/>
      <c r="L36" s="3"/>
      <c r="M36" s="3"/>
    </row>
    <row r="37" spans="1:13" s="2" customFormat="1" ht="6.9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s="5" customFormat="1" ht="12.95">
      <c r="A38" s="8" t="s">
        <v>101</v>
      </c>
      <c r="B38" s="72" t="s">
        <v>102</v>
      </c>
      <c r="C38" s="72"/>
      <c r="D38" s="66" t="s">
        <v>103</v>
      </c>
      <c r="E38" s="68"/>
      <c r="F38" s="8" t="s">
        <v>104</v>
      </c>
      <c r="G38" s="8" t="s">
        <v>105</v>
      </c>
      <c r="H38" s="8" t="s">
        <v>106</v>
      </c>
      <c r="I38" s="8" t="s">
        <v>107</v>
      </c>
      <c r="J38" s="8" t="s">
        <v>108</v>
      </c>
      <c r="K38" s="8" t="s">
        <v>109</v>
      </c>
      <c r="L38" s="8" t="s">
        <v>63</v>
      </c>
      <c r="M38" s="3"/>
    </row>
    <row r="39" spans="1:13" s="5" customFormat="1" ht="12.95">
      <c r="A39" s="9">
        <v>43962</v>
      </c>
      <c r="B39" s="85" t="s">
        <v>110</v>
      </c>
      <c r="C39" s="85"/>
      <c r="D39" s="69" t="s">
        <v>111</v>
      </c>
      <c r="E39" s="71"/>
      <c r="F39" s="20">
        <v>0</v>
      </c>
      <c r="G39" s="18"/>
      <c r="H39" s="11"/>
      <c r="I39" s="9"/>
      <c r="J39" s="12"/>
      <c r="K39" s="12">
        <f>AVERAGE(F39:J39)</f>
        <v>0</v>
      </c>
      <c r="L39" s="21" t="s">
        <v>112</v>
      </c>
      <c r="M39" s="3"/>
    </row>
    <row r="40" spans="1:13" s="5" customFormat="1" ht="12.95">
      <c r="A40" s="9">
        <v>43962</v>
      </c>
      <c r="B40" s="85" t="s">
        <v>110</v>
      </c>
      <c r="C40" s="85"/>
      <c r="D40" s="69" t="s">
        <v>113</v>
      </c>
      <c r="E40" s="71"/>
      <c r="F40" s="20">
        <v>6.0999999999999999E-2</v>
      </c>
      <c r="G40" s="18"/>
      <c r="H40" s="11"/>
      <c r="I40" s="9"/>
      <c r="J40" s="12"/>
      <c r="K40" s="12">
        <f t="shared" ref="K40:K45" si="0">AVERAGE(F40:J40)</f>
        <v>6.0999999999999999E-2</v>
      </c>
      <c r="L40" s="21" t="s">
        <v>112</v>
      </c>
      <c r="M40" s="3"/>
    </row>
    <row r="41" spans="1:13" s="5" customFormat="1" ht="12.95">
      <c r="A41" s="9">
        <v>43962</v>
      </c>
      <c r="B41" s="85" t="s">
        <v>110</v>
      </c>
      <c r="C41" s="85"/>
      <c r="D41" s="69" t="s">
        <v>114</v>
      </c>
      <c r="E41" s="71"/>
      <c r="F41" s="20">
        <v>3.1070000000000002</v>
      </c>
      <c r="G41" s="18"/>
      <c r="H41" s="11"/>
      <c r="I41" s="9"/>
      <c r="J41" s="12"/>
      <c r="K41" s="12">
        <f t="shared" si="0"/>
        <v>3.1070000000000002</v>
      </c>
      <c r="L41" s="21" t="s">
        <v>112</v>
      </c>
      <c r="M41" s="3"/>
    </row>
    <row r="42" spans="1:13" s="5" customFormat="1" ht="12.95">
      <c r="A42" s="9">
        <v>43962</v>
      </c>
      <c r="B42" s="85" t="s">
        <v>110</v>
      </c>
      <c r="C42" s="85"/>
      <c r="D42" s="69" t="s">
        <v>115</v>
      </c>
      <c r="E42" s="71"/>
      <c r="F42" s="20">
        <v>2.86</v>
      </c>
      <c r="G42" s="18"/>
      <c r="H42" s="11"/>
      <c r="I42" s="9"/>
      <c r="J42" s="12"/>
      <c r="K42" s="12">
        <f t="shared" si="0"/>
        <v>2.86</v>
      </c>
      <c r="L42" s="21" t="s">
        <v>112</v>
      </c>
      <c r="M42" s="3"/>
    </row>
    <row r="43" spans="1:13" s="5" customFormat="1" ht="12.95">
      <c r="A43" s="9">
        <v>43962</v>
      </c>
      <c r="B43" s="85" t="s">
        <v>110</v>
      </c>
      <c r="C43" s="85"/>
      <c r="D43" s="69" t="s">
        <v>116</v>
      </c>
      <c r="E43" s="71"/>
      <c r="F43" s="20">
        <v>2.46</v>
      </c>
      <c r="G43" s="18"/>
      <c r="H43" s="11"/>
      <c r="I43" s="9"/>
      <c r="J43" s="12"/>
      <c r="K43" s="12">
        <f t="shared" si="0"/>
        <v>2.46</v>
      </c>
      <c r="L43" s="21" t="s">
        <v>112</v>
      </c>
      <c r="M43" s="3"/>
    </row>
    <row r="44" spans="1:13" s="5" customFormat="1" ht="12.95">
      <c r="A44" s="9">
        <v>43962</v>
      </c>
      <c r="B44" s="85" t="s">
        <v>110</v>
      </c>
      <c r="C44" s="85"/>
      <c r="D44" s="69" t="s">
        <v>117</v>
      </c>
      <c r="E44" s="71"/>
      <c r="F44" s="20">
        <v>1.3839999999999999</v>
      </c>
      <c r="G44" s="18"/>
      <c r="H44" s="11"/>
      <c r="I44" s="9"/>
      <c r="J44" s="12"/>
      <c r="K44" s="12">
        <f t="shared" si="0"/>
        <v>1.3839999999999999</v>
      </c>
      <c r="L44" s="21" t="s">
        <v>112</v>
      </c>
      <c r="M44" s="3"/>
    </row>
    <row r="45" spans="1:13" s="5" customFormat="1" ht="12.95">
      <c r="A45" s="9">
        <v>43962</v>
      </c>
      <c r="B45" s="85" t="s">
        <v>110</v>
      </c>
      <c r="C45" s="85"/>
      <c r="D45" s="69" t="s">
        <v>118</v>
      </c>
      <c r="E45" s="71"/>
      <c r="F45" s="20">
        <v>9.4E-2</v>
      </c>
      <c r="G45" s="18"/>
      <c r="H45" s="11"/>
      <c r="I45" s="9"/>
      <c r="J45" s="12"/>
      <c r="K45" s="12">
        <f t="shared" si="0"/>
        <v>9.4E-2</v>
      </c>
      <c r="L45" s="21" t="s">
        <v>112</v>
      </c>
      <c r="M45" s="3"/>
    </row>
    <row r="46" spans="1:13" s="2" customFormat="1">
      <c r="A46" s="7"/>
      <c r="B46" s="7"/>
      <c r="C46" s="7"/>
      <c r="D46" s="7"/>
      <c r="E46" s="7"/>
      <c r="F46" s="7"/>
      <c r="G46" s="7"/>
      <c r="H46" s="7"/>
      <c r="I46" s="7"/>
      <c r="J46" s="7"/>
      <c r="K46" s="1"/>
      <c r="L46" s="1"/>
      <c r="M46" s="1"/>
    </row>
    <row r="47" spans="1:13">
      <c r="A47" s="4" t="s">
        <v>119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42.6" customHeight="1">
      <c r="A48" s="83" t="s">
        <v>120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</row>
    <row r="49" spans="1:13" s="2" customFormat="1">
      <c r="A49" s="7"/>
      <c r="B49" s="7"/>
      <c r="C49" s="7"/>
      <c r="D49" s="7"/>
      <c r="E49" s="7"/>
      <c r="F49" s="7"/>
      <c r="G49" s="7"/>
      <c r="H49" s="7"/>
      <c r="I49" s="7"/>
      <c r="J49" s="7"/>
      <c r="K49" s="1"/>
      <c r="L49" s="1"/>
      <c r="M49" s="1"/>
    </row>
    <row r="50" spans="1:13" s="2" customFormat="1">
      <c r="A50" s="7"/>
      <c r="B50" s="7"/>
      <c r="C50" s="7"/>
      <c r="D50" s="7"/>
      <c r="E50" s="7"/>
      <c r="F50" s="7"/>
      <c r="G50" s="7"/>
      <c r="H50" s="7"/>
      <c r="I50" s="7"/>
      <c r="J50" s="7"/>
      <c r="K50" s="1"/>
      <c r="L50" s="1"/>
      <c r="M50" s="1"/>
    </row>
    <row r="51" spans="1:13" s="2" customFormat="1">
      <c r="A51" s="7"/>
      <c r="B51" s="7"/>
      <c r="C51" s="7"/>
      <c r="D51" s="7"/>
      <c r="E51" s="7"/>
      <c r="F51" s="7"/>
      <c r="G51" s="7"/>
      <c r="H51" s="7"/>
      <c r="I51" s="7"/>
      <c r="J51" s="7"/>
      <c r="K51" s="1"/>
      <c r="L51" s="1"/>
      <c r="M51" s="1"/>
    </row>
    <row r="52" spans="1:13" s="2" customFormat="1">
      <c r="A52" s="7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</row>
    <row r="53" spans="1:13" s="2" customFormat="1">
      <c r="A53" s="7"/>
      <c r="B53" s="7"/>
      <c r="C53" s="7"/>
      <c r="D53" s="7"/>
      <c r="E53" s="7"/>
      <c r="F53" s="7"/>
      <c r="G53" s="7"/>
      <c r="H53" s="7"/>
      <c r="I53" s="7"/>
      <c r="J53" s="7"/>
      <c r="K53" s="1"/>
      <c r="L53" s="1"/>
      <c r="M53" s="1"/>
    </row>
    <row r="54" spans="1:13" s="2" customFormat="1">
      <c r="A54" s="7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</sheetData>
  <mergeCells count="75">
    <mergeCell ref="A29:B29"/>
    <mergeCell ref="C29:G29"/>
    <mergeCell ref="D41:E41"/>
    <mergeCell ref="L18:M18"/>
    <mergeCell ref="L21:M21"/>
    <mergeCell ref="L19:M19"/>
    <mergeCell ref="L20:M20"/>
    <mergeCell ref="J26:K26"/>
    <mergeCell ref="L22:M22"/>
    <mergeCell ref="J28:K28"/>
    <mergeCell ref="C27:G27"/>
    <mergeCell ref="J27:K27"/>
    <mergeCell ref="A26:B26"/>
    <mergeCell ref="C26:G26"/>
    <mergeCell ref="A28:B28"/>
    <mergeCell ref="C28:G28"/>
    <mergeCell ref="A27:B27"/>
    <mergeCell ref="B22:I22"/>
    <mergeCell ref="B20:I20"/>
    <mergeCell ref="B21:I21"/>
    <mergeCell ref="B18:I18"/>
    <mergeCell ref="B19:I19"/>
    <mergeCell ref="G2:H2"/>
    <mergeCell ref="J2:L2"/>
    <mergeCell ref="J3:L3"/>
    <mergeCell ref="B4:C4"/>
    <mergeCell ref="J4:L4"/>
    <mergeCell ref="A2:E2"/>
    <mergeCell ref="G5:H5"/>
    <mergeCell ref="A8:M8"/>
    <mergeCell ref="L12:M12"/>
    <mergeCell ref="B12:I12"/>
    <mergeCell ref="L17:M17"/>
    <mergeCell ref="L15:M15"/>
    <mergeCell ref="L16:M16"/>
    <mergeCell ref="B15:I15"/>
    <mergeCell ref="B16:I16"/>
    <mergeCell ref="B17:I17"/>
    <mergeCell ref="B5:C5"/>
    <mergeCell ref="B13:I13"/>
    <mergeCell ref="L13:M13"/>
    <mergeCell ref="B14:I14"/>
    <mergeCell ref="L14:M14"/>
    <mergeCell ref="A30:B30"/>
    <mergeCell ref="C30:G30"/>
    <mergeCell ref="J30:K30"/>
    <mergeCell ref="B44:C44"/>
    <mergeCell ref="J29:K29"/>
    <mergeCell ref="A31:B31"/>
    <mergeCell ref="A32:B32"/>
    <mergeCell ref="A33:B33"/>
    <mergeCell ref="A34:B34"/>
    <mergeCell ref="C31:G31"/>
    <mergeCell ref="C32:G32"/>
    <mergeCell ref="C33:G33"/>
    <mergeCell ref="C34:G34"/>
    <mergeCell ref="D43:E43"/>
    <mergeCell ref="D44:E44"/>
    <mergeCell ref="D40:E40"/>
    <mergeCell ref="B45:C45"/>
    <mergeCell ref="B39:C39"/>
    <mergeCell ref="B42:C42"/>
    <mergeCell ref="A48:M48"/>
    <mergeCell ref="J31:K31"/>
    <mergeCell ref="J32:K32"/>
    <mergeCell ref="J33:K33"/>
    <mergeCell ref="J34:K34"/>
    <mergeCell ref="B40:C40"/>
    <mergeCell ref="B41:C41"/>
    <mergeCell ref="D38:E38"/>
    <mergeCell ref="D39:E39"/>
    <mergeCell ref="D42:E42"/>
    <mergeCell ref="B43:C43"/>
    <mergeCell ref="B38:C38"/>
    <mergeCell ref="D45:E45"/>
  </mergeCells>
  <dataValidations count="2">
    <dataValidation allowBlank="1" showInputMessage="1" showErrorMessage="1" prompt="Add in here the goal and observations of your experiment" sqref="A8:M8" xr:uid="{00000000-0002-0000-0100-000000000000}"/>
    <dataValidation allowBlank="1" showInputMessage="1" showErrorMessage="1" prompt="Add in here average values, conclutions or any result you've got" sqref="A48:M48" xr:uid="{00000000-0002-0000-0100-000001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"/>
  <sheetViews>
    <sheetView view="pageLayout" topLeftCell="A10" zoomScaleNormal="100" workbookViewId="0">
      <selection activeCell="E4" sqref="E4"/>
    </sheetView>
  </sheetViews>
  <sheetFormatPr defaultColWidth="11.42578125" defaultRowHeight="14.45"/>
  <cols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Description!A13</f>
        <v>pHStb.TII-JN-Exp-1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Description!H13</f>
        <v>43962</v>
      </c>
      <c r="C4" s="82"/>
      <c r="D4" s="3"/>
      <c r="E4" s="3"/>
      <c r="F4" s="3"/>
      <c r="G4" s="4"/>
      <c r="H4" s="3"/>
      <c r="I4" s="3"/>
      <c r="J4" s="78"/>
      <c r="K4" s="78"/>
      <c r="L4" s="79"/>
      <c r="M4" s="16"/>
    </row>
    <row r="5" spans="1:13" s="5" customFormat="1" ht="12.95" customHeight="1">
      <c r="A5" s="4" t="s">
        <v>8</v>
      </c>
      <c r="B5" s="82">
        <f>Description!I13</f>
        <v>43962</v>
      </c>
      <c r="C5" s="82"/>
      <c r="E5" s="3"/>
      <c r="F5" s="3"/>
      <c r="G5" s="84"/>
      <c r="H5" s="84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121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48.95" customHeight="1">
      <c r="A8" s="92" t="s">
        <v>122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</row>
    <row r="9" spans="1:13" s="2" customFormat="1" ht="12.95" customHeight="1">
      <c r="A9" s="30" t="s">
        <v>123</v>
      </c>
      <c r="B9" s="93" t="s">
        <v>124</v>
      </c>
      <c r="C9" s="93"/>
      <c r="D9" s="93"/>
      <c r="E9" s="25" t="s">
        <v>125</v>
      </c>
      <c r="F9" s="33">
        <v>29300</v>
      </c>
      <c r="G9" s="93" t="s">
        <v>126</v>
      </c>
      <c r="H9" s="93"/>
      <c r="I9" s="93"/>
      <c r="J9" s="21" t="s">
        <v>127</v>
      </c>
      <c r="K9" s="21">
        <f>$K$11/$K$10</f>
        <v>7.5</v>
      </c>
      <c r="L9" s="1"/>
      <c r="M9" s="1"/>
    </row>
    <row r="10" spans="1:13" s="2" customFormat="1" ht="12.95" customHeight="1">
      <c r="A10" s="30" t="s">
        <v>128</v>
      </c>
      <c r="B10" s="93" t="s">
        <v>129</v>
      </c>
      <c r="C10" s="93"/>
      <c r="D10" s="93"/>
      <c r="E10" s="21" t="s">
        <v>130</v>
      </c>
      <c r="F10" s="33">
        <v>1</v>
      </c>
      <c r="G10" s="93" t="s">
        <v>131</v>
      </c>
      <c r="H10" s="93"/>
      <c r="I10" s="93"/>
      <c r="J10" s="21" t="s">
        <v>132</v>
      </c>
      <c r="K10" s="21">
        <v>200</v>
      </c>
      <c r="L10" s="1"/>
      <c r="M10" s="1"/>
    </row>
    <row r="11" spans="1:13" s="2" customFormat="1" ht="12.95" customHeight="1">
      <c r="A11" s="32"/>
      <c r="B11" s="94"/>
      <c r="C11" s="94"/>
      <c r="D11" s="94"/>
      <c r="E11" s="32"/>
      <c r="F11" s="32"/>
      <c r="G11" s="93" t="s">
        <v>133</v>
      </c>
      <c r="H11" s="93"/>
      <c r="I11" s="93"/>
      <c r="J11" s="21" t="s">
        <v>132</v>
      </c>
      <c r="K11" s="21">
        <v>1500</v>
      </c>
      <c r="L11" s="1"/>
      <c r="M11" s="1"/>
    </row>
    <row r="12" spans="1:13" s="2" customFormat="1" ht="6.9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</row>
    <row r="13" spans="1:13" s="2" customFormat="1" ht="6.9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s="5" customFormat="1" ht="12.95">
      <c r="A14" s="4" t="s">
        <v>134</v>
      </c>
      <c r="B14" s="13"/>
      <c r="C14" s="13"/>
      <c r="D14" s="13"/>
      <c r="E14" s="13"/>
      <c r="F14" s="13"/>
      <c r="G14" s="13"/>
      <c r="H14" s="13"/>
      <c r="I14" s="13"/>
      <c r="J14" s="13"/>
      <c r="K14" s="3"/>
      <c r="L14" s="3"/>
      <c r="M14" s="3"/>
    </row>
    <row r="15" spans="1:13" s="2" customFormat="1" ht="6.9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5" customFormat="1" ht="12.95">
      <c r="A16" s="8" t="s">
        <v>101</v>
      </c>
      <c r="B16" s="66" t="s">
        <v>103</v>
      </c>
      <c r="C16" s="68"/>
      <c r="D16" s="8" t="s">
        <v>135</v>
      </c>
      <c r="E16" s="8" t="s">
        <v>104</v>
      </c>
      <c r="F16" s="8" t="s">
        <v>105</v>
      </c>
      <c r="G16" s="8" t="s">
        <v>106</v>
      </c>
      <c r="H16" s="8" t="s">
        <v>109</v>
      </c>
      <c r="I16" s="8" t="s">
        <v>136</v>
      </c>
      <c r="J16" s="8" t="s">
        <v>137</v>
      </c>
      <c r="K16" s="8" t="s">
        <v>63</v>
      </c>
      <c r="L16" s="3"/>
      <c r="M16" s="3"/>
    </row>
    <row r="17" spans="1:13" s="5" customFormat="1" ht="12.95">
      <c r="A17" s="9">
        <v>43962</v>
      </c>
      <c r="B17" s="69" t="s">
        <v>111</v>
      </c>
      <c r="C17" s="71"/>
      <c r="D17" s="11" t="s">
        <v>67</v>
      </c>
      <c r="E17" s="19">
        <v>0</v>
      </c>
      <c r="F17" s="23"/>
      <c r="G17" s="11"/>
      <c r="H17" s="22">
        <f>AVERAGE(E17:G17)</f>
        <v>0</v>
      </c>
      <c r="I17" s="19">
        <f>H17-MIN(E17:G17)</f>
        <v>0</v>
      </c>
      <c r="J17" s="19">
        <f>MAX(E17:G17)-H17</f>
        <v>0</v>
      </c>
      <c r="K17" s="17" t="s">
        <v>138</v>
      </c>
      <c r="L17" s="3"/>
      <c r="M17" s="3"/>
    </row>
    <row r="18" spans="1:13" s="5" customFormat="1" ht="12.95">
      <c r="A18" s="9">
        <v>43962</v>
      </c>
      <c r="B18" s="69" t="s">
        <v>113</v>
      </c>
      <c r="C18" s="71"/>
      <c r="D18" s="11" t="s">
        <v>67</v>
      </c>
      <c r="E18" s="19">
        <v>0</v>
      </c>
      <c r="F18" s="23"/>
      <c r="G18" s="11"/>
      <c r="H18" s="22">
        <f t="shared" ref="H18:H23" si="0">AVERAGE(E18:G18)</f>
        <v>0</v>
      </c>
      <c r="I18" s="19">
        <f t="shared" ref="I18:I23" si="1">H18-MIN(E18:G18)</f>
        <v>0</v>
      </c>
      <c r="J18" s="19">
        <f t="shared" ref="J18:J23" si="2">MAX(E18:G18)-H18</f>
        <v>0</v>
      </c>
      <c r="K18" s="17" t="s">
        <v>138</v>
      </c>
      <c r="L18" s="3"/>
      <c r="M18" s="3"/>
    </row>
    <row r="19" spans="1:13" s="5" customFormat="1" ht="12.95">
      <c r="A19" s="9">
        <v>43962</v>
      </c>
      <c r="B19" s="69" t="s">
        <v>114</v>
      </c>
      <c r="C19" s="71"/>
      <c r="D19" s="27">
        <v>2</v>
      </c>
      <c r="E19" s="19">
        <f>IF(('Experiment 1'!F41/($F$9*$F$10))*($K$9)*(1*10^6)&gt;0,('Experiment 1'!F41/($F$9*$F$10))*($K$9)*(1*10^6),0)</f>
        <v>795.30716723549494</v>
      </c>
      <c r="F19" s="23"/>
      <c r="G19" s="11"/>
      <c r="H19" s="22">
        <f t="shared" si="0"/>
        <v>795.30716723549494</v>
      </c>
      <c r="I19" s="19">
        <f t="shared" si="1"/>
        <v>0</v>
      </c>
      <c r="J19" s="19">
        <f t="shared" si="2"/>
        <v>0</v>
      </c>
      <c r="K19" s="17" t="s">
        <v>138</v>
      </c>
      <c r="L19" s="3"/>
      <c r="M19" s="3"/>
    </row>
    <row r="20" spans="1:13" s="5" customFormat="1" ht="12.95">
      <c r="A20" s="9">
        <v>43962</v>
      </c>
      <c r="B20" s="69" t="s">
        <v>115</v>
      </c>
      <c r="C20" s="71"/>
      <c r="D20" s="27">
        <v>3</v>
      </c>
      <c r="E20" s="19">
        <f>IF(('Experiment 1'!F42/($F$9*$F$10))*($K$9)*(1*10^6)&gt;0,('Experiment 1'!F42/($F$9*$F$10))*($K$9)*(1*10^6),0)</f>
        <v>732.0819112627986</v>
      </c>
      <c r="F20" s="23"/>
      <c r="G20" s="11"/>
      <c r="H20" s="22">
        <f t="shared" si="0"/>
        <v>732.0819112627986</v>
      </c>
      <c r="I20" s="19">
        <f t="shared" si="1"/>
        <v>0</v>
      </c>
      <c r="J20" s="19">
        <f t="shared" si="2"/>
        <v>0</v>
      </c>
      <c r="K20" s="17" t="s">
        <v>138</v>
      </c>
      <c r="L20" s="3"/>
      <c r="M20" s="3"/>
    </row>
    <row r="21" spans="1:13" s="5" customFormat="1" ht="12.95">
      <c r="A21" s="9">
        <v>43962</v>
      </c>
      <c r="B21" s="69" t="s">
        <v>116</v>
      </c>
      <c r="C21" s="71"/>
      <c r="D21" s="27">
        <v>4</v>
      </c>
      <c r="E21" s="19">
        <f>IF(('Experiment 1'!F43/($F$9*$F$10))*($K$9)*(1*10^6)&gt;0,('Experiment 1'!F43/($F$9*$F$10))*($K$9)*(1*10^6),0)</f>
        <v>629.69283276450517</v>
      </c>
      <c r="F21" s="23"/>
      <c r="G21" s="11"/>
      <c r="H21" s="22">
        <f t="shared" si="0"/>
        <v>629.69283276450517</v>
      </c>
      <c r="I21" s="19">
        <f t="shared" si="1"/>
        <v>0</v>
      </c>
      <c r="J21" s="19">
        <f t="shared" si="2"/>
        <v>0</v>
      </c>
      <c r="K21" s="17" t="s">
        <v>138</v>
      </c>
      <c r="L21" s="3"/>
      <c r="M21" s="3"/>
    </row>
    <row r="22" spans="1:13" s="5" customFormat="1" ht="12.95">
      <c r="A22" s="9">
        <v>43962</v>
      </c>
      <c r="B22" s="69" t="s">
        <v>117</v>
      </c>
      <c r="C22" s="71"/>
      <c r="D22" s="27">
        <v>5</v>
      </c>
      <c r="E22" s="19">
        <f>IF(('Experiment 1'!F44/($F$9*$F$10))*($K$9)*(1*10^6)&gt;0,('Experiment 1'!F44/($F$9*$F$10))*($K$9)*(1*10^6),0)</f>
        <v>354.26621160409553</v>
      </c>
      <c r="F22" s="23"/>
      <c r="G22" s="11"/>
      <c r="H22" s="22">
        <f t="shared" si="0"/>
        <v>354.26621160409553</v>
      </c>
      <c r="I22" s="19">
        <f t="shared" si="1"/>
        <v>0</v>
      </c>
      <c r="J22" s="19">
        <f t="shared" si="2"/>
        <v>0</v>
      </c>
      <c r="K22" s="17" t="s">
        <v>138</v>
      </c>
      <c r="L22" s="3"/>
      <c r="M22" s="3"/>
    </row>
    <row r="23" spans="1:13" s="5" customFormat="1" ht="12.95">
      <c r="A23" s="9">
        <v>43962</v>
      </c>
      <c r="B23" s="69" t="s">
        <v>118</v>
      </c>
      <c r="C23" s="71"/>
      <c r="D23" s="27">
        <v>6</v>
      </c>
      <c r="E23" s="19">
        <f>IF(('Experiment 1'!F45/($F$9*$F$10))*($K$9)*(1*10^6)&gt;0,('Experiment 1'!F45/($F$9*$F$10))*($K$9)*(1*10^6),0)</f>
        <v>24.061433447098974</v>
      </c>
      <c r="F23" s="23"/>
      <c r="G23" s="11"/>
      <c r="H23" s="22">
        <f t="shared" si="0"/>
        <v>24.061433447098974</v>
      </c>
      <c r="I23" s="19">
        <f t="shared" si="1"/>
        <v>0</v>
      </c>
      <c r="J23" s="19">
        <f t="shared" si="2"/>
        <v>0</v>
      </c>
      <c r="K23" s="17" t="s">
        <v>138</v>
      </c>
      <c r="L23" s="3"/>
      <c r="M23" s="3"/>
    </row>
    <row r="24" spans="1:13" s="2" customFormat="1">
      <c r="A24" s="7"/>
      <c r="B24" s="7"/>
      <c r="C24" s="7"/>
      <c r="D24" s="7"/>
      <c r="E24" s="7"/>
      <c r="F24" s="7"/>
      <c r="G24" s="7"/>
      <c r="H24" s="7"/>
      <c r="I24" s="7"/>
      <c r="J24" s="7"/>
      <c r="K24" s="1"/>
      <c r="L24" s="1"/>
      <c r="M24" s="1"/>
    </row>
    <row r="25" spans="1:13" s="5" customFormat="1" ht="12.95">
      <c r="A25" s="4" t="s">
        <v>139</v>
      </c>
      <c r="B25" s="13"/>
      <c r="C25" s="13"/>
      <c r="D25" s="13"/>
      <c r="E25" s="13"/>
      <c r="F25" s="13"/>
      <c r="G25" s="13"/>
      <c r="H25" s="13"/>
      <c r="I25" s="13"/>
      <c r="J25" s="13"/>
      <c r="K25" s="3"/>
      <c r="L25" s="3"/>
      <c r="M25" s="3"/>
    </row>
    <row r="26" spans="1:13" s="2" customFormat="1" ht="6.9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s="5" customFormat="1" ht="12.95" customHeight="1">
      <c r="A27" s="8" t="s">
        <v>101</v>
      </c>
      <c r="B27" s="66" t="s">
        <v>103</v>
      </c>
      <c r="C27" s="68"/>
      <c r="D27" s="8" t="s">
        <v>135</v>
      </c>
      <c r="E27" s="29" t="s">
        <v>140</v>
      </c>
      <c r="F27" s="29" t="s">
        <v>141</v>
      </c>
      <c r="G27" s="29" t="s">
        <v>142</v>
      </c>
      <c r="H27" s="8" t="s">
        <v>109</v>
      </c>
      <c r="I27" s="8" t="s">
        <v>136</v>
      </c>
      <c r="J27" s="8" t="s">
        <v>137</v>
      </c>
      <c r="K27" s="8" t="s">
        <v>63</v>
      </c>
      <c r="L27" s="3"/>
      <c r="M27" s="3"/>
    </row>
    <row r="28" spans="1:13" s="5" customFormat="1" ht="12.95">
      <c r="A28" s="9">
        <v>43962</v>
      </c>
      <c r="B28" s="69" t="s">
        <v>111</v>
      </c>
      <c r="C28" s="71"/>
      <c r="D28" s="11" t="s">
        <v>67</v>
      </c>
      <c r="E28" s="31">
        <f t="shared" ref="E28:E34" si="3">E17/MAX($H$17:$H$23)</f>
        <v>0</v>
      </c>
      <c r="F28" s="19"/>
      <c r="G28" s="19"/>
      <c r="H28" s="34">
        <f>AVERAGE(E28:G28)</f>
        <v>0</v>
      </c>
      <c r="I28" s="31">
        <f>H28-MIN(E28:G28)</f>
        <v>0</v>
      </c>
      <c r="J28" s="31">
        <f>MAX(E28:G28)-H28</f>
        <v>0</v>
      </c>
      <c r="K28" s="17" t="s">
        <v>143</v>
      </c>
      <c r="L28" s="3"/>
      <c r="M28" s="3"/>
    </row>
    <row r="29" spans="1:13" s="5" customFormat="1" ht="12.95">
      <c r="A29" s="9">
        <v>43962</v>
      </c>
      <c r="B29" s="69" t="s">
        <v>113</v>
      </c>
      <c r="C29" s="71"/>
      <c r="D29" s="11" t="s">
        <v>67</v>
      </c>
      <c r="E29" s="31">
        <f t="shared" si="3"/>
        <v>0</v>
      </c>
      <c r="F29" s="19"/>
      <c r="G29" s="19"/>
      <c r="H29" s="34">
        <f>AVERAGE(E29:G29)</f>
        <v>0</v>
      </c>
      <c r="I29" s="31">
        <f>H29-MIN(E29:G29)</f>
        <v>0</v>
      </c>
      <c r="J29" s="31">
        <f t="shared" ref="J29:J34" si="4">MAX(E29:G29)-H29</f>
        <v>0</v>
      </c>
      <c r="K29" s="17" t="s">
        <v>143</v>
      </c>
      <c r="L29" s="3"/>
      <c r="M29" s="3"/>
    </row>
    <row r="30" spans="1:13" s="5" customFormat="1" ht="12.95">
      <c r="A30" s="9">
        <v>43962</v>
      </c>
      <c r="B30" s="69" t="s">
        <v>114</v>
      </c>
      <c r="C30" s="71"/>
      <c r="D30" s="27">
        <v>2</v>
      </c>
      <c r="E30" s="31">
        <f t="shared" si="3"/>
        <v>1</v>
      </c>
      <c r="F30" s="19"/>
      <c r="G30" s="19"/>
      <c r="H30" s="34">
        <f>AVERAGE(E30:G30)</f>
        <v>1</v>
      </c>
      <c r="I30" s="31">
        <f>H30-MIN(E30:G30)</f>
        <v>0</v>
      </c>
      <c r="J30" s="31">
        <f t="shared" si="4"/>
        <v>0</v>
      </c>
      <c r="K30" s="17" t="s">
        <v>143</v>
      </c>
      <c r="L30" s="3"/>
      <c r="M30" s="3"/>
    </row>
    <row r="31" spans="1:13" s="5" customFormat="1" ht="12.95">
      <c r="A31" s="9">
        <v>43962</v>
      </c>
      <c r="B31" s="69" t="s">
        <v>115</v>
      </c>
      <c r="C31" s="71"/>
      <c r="D31" s="27">
        <v>3</v>
      </c>
      <c r="E31" s="31">
        <f t="shared" si="3"/>
        <v>0.92050209205020905</v>
      </c>
      <c r="F31" s="19"/>
      <c r="G31" s="19"/>
      <c r="H31" s="34">
        <f t="shared" ref="H31:H34" si="5">AVERAGE(E31:G31)</f>
        <v>0.92050209205020905</v>
      </c>
      <c r="I31" s="31">
        <f t="shared" ref="I31:I34" si="6">H31-MIN(E31:G31)</f>
        <v>0</v>
      </c>
      <c r="J31" s="31">
        <f t="shared" si="4"/>
        <v>0</v>
      </c>
      <c r="K31" s="17" t="s">
        <v>143</v>
      </c>
      <c r="L31" s="3"/>
      <c r="M31" s="3"/>
    </row>
    <row r="32" spans="1:13" s="5" customFormat="1" ht="12.95">
      <c r="A32" s="9">
        <v>43962</v>
      </c>
      <c r="B32" s="69" t="s">
        <v>116</v>
      </c>
      <c r="C32" s="71"/>
      <c r="D32" s="27">
        <v>4</v>
      </c>
      <c r="E32" s="31">
        <f t="shared" si="3"/>
        <v>0.79176054071451563</v>
      </c>
      <c r="F32" s="19"/>
      <c r="G32" s="19"/>
      <c r="H32" s="34">
        <f t="shared" si="5"/>
        <v>0.79176054071451563</v>
      </c>
      <c r="I32" s="31">
        <f t="shared" si="6"/>
        <v>0</v>
      </c>
      <c r="J32" s="31">
        <f t="shared" si="4"/>
        <v>0</v>
      </c>
      <c r="K32" s="17" t="s">
        <v>143</v>
      </c>
      <c r="L32" s="3"/>
      <c r="M32" s="3"/>
    </row>
    <row r="33" spans="1:13" s="5" customFormat="1" ht="12.95">
      <c r="A33" s="9">
        <v>43962</v>
      </c>
      <c r="B33" s="69" t="s">
        <v>117</v>
      </c>
      <c r="C33" s="71"/>
      <c r="D33" s="27">
        <v>5</v>
      </c>
      <c r="E33" s="31">
        <f t="shared" si="3"/>
        <v>0.44544576762149979</v>
      </c>
      <c r="F33" s="19"/>
      <c r="G33" s="19"/>
      <c r="H33" s="34">
        <f t="shared" si="5"/>
        <v>0.44544576762149979</v>
      </c>
      <c r="I33" s="31">
        <f t="shared" si="6"/>
        <v>0</v>
      </c>
      <c r="J33" s="31">
        <f t="shared" si="4"/>
        <v>0</v>
      </c>
      <c r="K33" s="17" t="s">
        <v>143</v>
      </c>
      <c r="L33" s="3"/>
      <c r="M33" s="3"/>
    </row>
    <row r="34" spans="1:13" s="5" customFormat="1" ht="12.95">
      <c r="A34" s="9">
        <v>43962</v>
      </c>
      <c r="B34" s="69" t="s">
        <v>118</v>
      </c>
      <c r="C34" s="71"/>
      <c r="D34" s="27">
        <v>6</v>
      </c>
      <c r="E34" s="31">
        <f t="shared" si="3"/>
        <v>3.0254264563887991E-2</v>
      </c>
      <c r="F34" s="19"/>
      <c r="G34" s="19"/>
      <c r="H34" s="34">
        <f t="shared" si="5"/>
        <v>3.0254264563887991E-2</v>
      </c>
      <c r="I34" s="31">
        <f t="shared" si="6"/>
        <v>0</v>
      </c>
      <c r="J34" s="31">
        <f t="shared" si="4"/>
        <v>0</v>
      </c>
      <c r="K34" s="17" t="s">
        <v>143</v>
      </c>
      <c r="L34" s="3"/>
      <c r="M34" s="3"/>
    </row>
    <row r="35" spans="1:13">
      <c r="A35" s="4" t="s">
        <v>144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2" customFormat="1">
      <c r="A37" s="7"/>
      <c r="B37" s="7"/>
      <c r="C37" s="7"/>
      <c r="D37" s="7"/>
      <c r="E37" s="7"/>
      <c r="F37" s="7"/>
      <c r="G37" s="7"/>
      <c r="H37" s="7"/>
      <c r="I37" s="7"/>
      <c r="J37" s="7"/>
      <c r="K37" s="1"/>
      <c r="L37" s="1"/>
      <c r="M37" s="1"/>
    </row>
    <row r="38" spans="1:13" s="2" customFormat="1">
      <c r="A38" s="7"/>
      <c r="B38" s="7"/>
      <c r="C38" s="7"/>
      <c r="D38" s="7"/>
      <c r="E38" s="7"/>
      <c r="F38" s="7"/>
      <c r="G38" s="7"/>
      <c r="H38" s="7"/>
      <c r="I38" s="7"/>
      <c r="J38" s="7"/>
      <c r="K38" s="1"/>
      <c r="L38" s="1"/>
      <c r="M38" s="1"/>
    </row>
    <row r="39" spans="1:13" s="2" customFormat="1">
      <c r="A39" s="7"/>
      <c r="B39" s="7"/>
      <c r="C39" s="7"/>
      <c r="D39" s="7"/>
      <c r="E39" s="7"/>
      <c r="F39" s="7"/>
      <c r="G39" s="7"/>
      <c r="H39" s="7"/>
      <c r="I39" s="7"/>
      <c r="J39" s="7"/>
      <c r="K39" s="1"/>
      <c r="L39" s="1"/>
      <c r="M39" s="1"/>
    </row>
    <row r="40" spans="1:13" s="2" customFormat="1">
      <c r="A40" s="7"/>
      <c r="B40" s="7"/>
      <c r="C40" s="7"/>
      <c r="D40" s="7"/>
      <c r="E40" s="7"/>
      <c r="F40" s="7"/>
      <c r="G40" s="7"/>
      <c r="H40" s="7"/>
      <c r="I40" s="7"/>
      <c r="J40" s="7"/>
      <c r="K40" s="1"/>
      <c r="L40" s="1"/>
      <c r="M40" s="1"/>
    </row>
    <row r="41" spans="1:13" s="2" customFormat="1">
      <c r="A41" s="7"/>
      <c r="B41" s="7"/>
      <c r="C41" s="7"/>
      <c r="D41" s="7"/>
      <c r="E41" s="7"/>
      <c r="F41" s="7"/>
      <c r="G41" s="7"/>
      <c r="H41" s="7"/>
      <c r="I41" s="7"/>
      <c r="J41" s="7"/>
      <c r="K41" s="1"/>
      <c r="L41" s="1"/>
      <c r="M41" s="1"/>
    </row>
    <row r="42" spans="1:13" s="2" customFormat="1">
      <c r="A42" s="7"/>
      <c r="B42" s="7"/>
      <c r="C42" s="7"/>
      <c r="D42" s="7"/>
      <c r="E42" s="7"/>
      <c r="F42" s="7"/>
      <c r="G42" s="7"/>
      <c r="H42" s="7"/>
      <c r="I42" s="7"/>
      <c r="J42" s="7"/>
      <c r="K42" s="1"/>
      <c r="L42" s="1"/>
      <c r="M42" s="1"/>
    </row>
    <row r="43" spans="1:13" s="2" customFormat="1">
      <c r="A43" s="7"/>
      <c r="B43" s="7"/>
      <c r="C43" s="7"/>
      <c r="D43" s="7"/>
      <c r="E43" s="7"/>
      <c r="F43" s="7"/>
      <c r="G43" s="7"/>
      <c r="H43" s="7"/>
      <c r="I43" s="7"/>
      <c r="J43" s="7"/>
      <c r="K43" s="1"/>
      <c r="L43" s="1"/>
      <c r="M43" s="1"/>
    </row>
    <row r="44" spans="1:13" s="2" customFormat="1">
      <c r="A44" s="7"/>
      <c r="B44" s="7"/>
      <c r="C44" s="7"/>
      <c r="D44" s="7"/>
      <c r="E44" s="7"/>
      <c r="F44" s="7"/>
      <c r="G44" s="7"/>
      <c r="H44" s="7"/>
      <c r="I44" s="7"/>
      <c r="J44" s="7"/>
      <c r="K44" s="1"/>
      <c r="L44" s="1"/>
      <c r="M44" s="1"/>
    </row>
    <row r="45" spans="1:13" s="2" customFormat="1">
      <c r="A45" s="7"/>
      <c r="B45" s="7"/>
      <c r="C45" s="7"/>
      <c r="D45" s="7"/>
      <c r="E45" s="7"/>
      <c r="F45" s="7"/>
      <c r="G45" s="7"/>
      <c r="H45" s="7"/>
      <c r="I45" s="7"/>
      <c r="J45" s="7"/>
      <c r="K45" s="1"/>
      <c r="L45" s="1"/>
      <c r="M45" s="1"/>
    </row>
    <row r="46" spans="1:13" s="2" customFormat="1">
      <c r="A46" s="7"/>
      <c r="B46" s="7"/>
      <c r="C46" s="7"/>
      <c r="D46" s="7"/>
      <c r="E46" s="7"/>
      <c r="F46" s="7"/>
      <c r="G46" s="7"/>
      <c r="H46" s="7"/>
      <c r="I46" s="7"/>
      <c r="J46" s="7"/>
      <c r="K46" s="1"/>
      <c r="L46" s="1"/>
      <c r="M46" s="1"/>
    </row>
    <row r="47" spans="1:13" s="2" customFormat="1">
      <c r="A47" s="7"/>
      <c r="B47" s="7"/>
      <c r="C47" s="7"/>
      <c r="D47" s="7"/>
      <c r="E47" s="7"/>
      <c r="F47" s="7"/>
      <c r="G47" s="7"/>
      <c r="H47" s="7"/>
      <c r="I47" s="7"/>
      <c r="J47" s="7"/>
      <c r="K47" s="1"/>
      <c r="L47" s="1"/>
      <c r="M47" s="1"/>
    </row>
    <row r="48" spans="1:13" s="2" customFormat="1">
      <c r="A48" s="7"/>
      <c r="B48" s="7"/>
      <c r="C48" s="7"/>
      <c r="D48" s="7"/>
      <c r="E48" s="7"/>
      <c r="F48" s="7"/>
      <c r="G48" s="7"/>
      <c r="H48" s="7"/>
      <c r="I48" s="7"/>
      <c r="J48" s="7"/>
      <c r="K48" s="1"/>
      <c r="L48" s="1"/>
      <c r="M48" s="1"/>
    </row>
    <row r="49" spans="1:13" s="2" customFormat="1">
      <c r="A49" s="7"/>
      <c r="B49" s="7"/>
      <c r="C49" s="7"/>
      <c r="D49" s="7"/>
      <c r="E49" s="7"/>
      <c r="F49" s="7"/>
      <c r="G49" s="7"/>
      <c r="H49" s="7"/>
      <c r="I49" s="7"/>
      <c r="J49" s="7"/>
      <c r="K49" s="1"/>
      <c r="L49" s="1"/>
      <c r="M49" s="1"/>
    </row>
    <row r="50" spans="1:13" s="2" customFormat="1">
      <c r="A50" s="7"/>
      <c r="B50" s="7"/>
      <c r="C50" s="7"/>
      <c r="D50" s="7"/>
      <c r="E50" s="7"/>
      <c r="F50" s="7"/>
      <c r="G50" s="7"/>
      <c r="H50" s="7"/>
      <c r="I50" s="7"/>
      <c r="J50" s="7"/>
      <c r="K50" s="1"/>
      <c r="L50" s="1"/>
      <c r="M50" s="1"/>
    </row>
    <row r="51" spans="1:13" s="2" customFormat="1">
      <c r="A51" s="7"/>
      <c r="B51" s="7"/>
      <c r="C51" s="7"/>
      <c r="D51" s="7"/>
      <c r="E51" s="7"/>
      <c r="F51" s="7"/>
      <c r="G51" s="7"/>
      <c r="H51" s="7"/>
      <c r="I51" s="7"/>
      <c r="J51" s="7"/>
      <c r="K51" s="1"/>
      <c r="L51" s="1"/>
      <c r="M51" s="1"/>
    </row>
    <row r="52" spans="1:13" s="2" customFormat="1">
      <c r="A52" s="7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</row>
    <row r="53" spans="1:13" s="2" customFormat="1">
      <c r="A53" s="7"/>
      <c r="B53" s="7"/>
      <c r="C53" s="7"/>
      <c r="D53" s="7"/>
      <c r="E53" s="7"/>
      <c r="F53" s="7"/>
      <c r="G53" s="7"/>
      <c r="H53" s="7"/>
      <c r="I53" s="7"/>
      <c r="J53" s="7"/>
      <c r="K53" s="1"/>
      <c r="L53" s="1"/>
      <c r="M53" s="1"/>
    </row>
    <row r="54" spans="1:13" s="2" customFormat="1">
      <c r="A54" s="7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</sheetData>
  <mergeCells count="32">
    <mergeCell ref="B34:C34"/>
    <mergeCell ref="G9:I9"/>
    <mergeCell ref="G10:I10"/>
    <mergeCell ref="G11:I11"/>
    <mergeCell ref="B29:C29"/>
    <mergeCell ref="B30:C30"/>
    <mergeCell ref="B31:C31"/>
    <mergeCell ref="B32:C32"/>
    <mergeCell ref="B33:C33"/>
    <mergeCell ref="B9:D9"/>
    <mergeCell ref="B10:D10"/>
    <mergeCell ref="B11:D11"/>
    <mergeCell ref="A12:M12"/>
    <mergeCell ref="B27:C27"/>
    <mergeCell ref="B28:C28"/>
    <mergeCell ref="B16:C16"/>
    <mergeCell ref="A2:E2"/>
    <mergeCell ref="G2:H2"/>
    <mergeCell ref="J2:L2"/>
    <mergeCell ref="J3:L3"/>
    <mergeCell ref="B4:C4"/>
    <mergeCell ref="J4:L4"/>
    <mergeCell ref="B17:C17"/>
    <mergeCell ref="B5:C5"/>
    <mergeCell ref="G5:H5"/>
    <mergeCell ref="A8:M8"/>
    <mergeCell ref="B23:C23"/>
    <mergeCell ref="B18:C18"/>
    <mergeCell ref="B19:C19"/>
    <mergeCell ref="B20:C20"/>
    <mergeCell ref="B21:C21"/>
    <mergeCell ref="B22:C22"/>
  </mergeCells>
  <dataValidations count="1">
    <dataValidation allowBlank="1" showInputMessage="1" showErrorMessage="1" prompt="Add in here how you analyzed your data, ecuations and etc." sqref="A8:M8" xr:uid="{00000000-0002-0000-0200-000000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view="pageLayout" topLeftCell="A37" zoomScaleNormal="100" workbookViewId="0">
      <selection activeCell="E4" sqref="E4"/>
    </sheetView>
  </sheetViews>
  <sheetFormatPr defaultColWidth="10.85546875" defaultRowHeight="14.45"/>
  <cols>
    <col min="3" max="3" width="10.85546875" customWidth="1"/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Description!A14</f>
        <v>pHStb.TII-JN-Exp-2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Description!H14</f>
        <v>43962</v>
      </c>
      <c r="C4" s="82"/>
      <c r="D4" s="3"/>
      <c r="E4" s="3"/>
      <c r="F4" s="3"/>
      <c r="G4" s="4" t="s">
        <v>71</v>
      </c>
      <c r="H4" s="3"/>
      <c r="I4" s="3"/>
      <c r="J4" s="78"/>
      <c r="K4" s="78"/>
      <c r="L4" s="79"/>
      <c r="M4" s="16"/>
    </row>
    <row r="5" spans="1:13" s="5" customFormat="1" ht="12.95">
      <c r="A5" s="4" t="s">
        <v>8</v>
      </c>
      <c r="B5" s="82">
        <f>Description!I14</f>
        <v>43962</v>
      </c>
      <c r="C5" s="82"/>
      <c r="E5" s="3"/>
      <c r="F5" s="3"/>
      <c r="G5" s="76" t="str">
        <f>Description!J14</f>
        <v>H-Lab</v>
      </c>
      <c r="H5" s="76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72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27.95" customHeight="1">
      <c r="A8" s="83" t="str">
        <f>CONCATENATE(Description!C14,".")</f>
        <v>Spectrophotometric measurement for Free Laccase Enzyme -&gt; D.3JN.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13" s="2" customFormat="1" ht="6.9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s="5" customFormat="1" ht="12.95">
      <c r="A10" s="4" t="s">
        <v>11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s="2" customFormat="1" ht="6.9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s="10" customFormat="1" ht="13.9" customHeight="1">
      <c r="A12" s="8" t="s">
        <v>73</v>
      </c>
      <c r="B12" s="66" t="s">
        <v>13</v>
      </c>
      <c r="C12" s="67"/>
      <c r="D12" s="67"/>
      <c r="E12" s="67"/>
      <c r="F12" s="67"/>
      <c r="G12" s="67"/>
      <c r="H12" s="67"/>
      <c r="I12" s="68"/>
      <c r="J12" s="8" t="s">
        <v>14</v>
      </c>
      <c r="K12" s="8" t="s">
        <v>15</v>
      </c>
      <c r="L12" s="66" t="s">
        <v>74</v>
      </c>
      <c r="M12" s="68"/>
    </row>
    <row r="13" spans="1:13" s="10" customFormat="1" ht="13.9" customHeight="1">
      <c r="A13" s="17">
        <v>1</v>
      </c>
      <c r="B13" s="89" t="s">
        <v>145</v>
      </c>
      <c r="C13" s="90"/>
      <c r="D13" s="90"/>
      <c r="E13" s="90"/>
      <c r="F13" s="90"/>
      <c r="G13" s="90"/>
      <c r="H13" s="90"/>
      <c r="I13" s="91"/>
      <c r="J13" s="9">
        <v>43962</v>
      </c>
      <c r="K13" s="9">
        <v>43962</v>
      </c>
      <c r="L13" s="69"/>
      <c r="M13" s="71"/>
    </row>
    <row r="14" spans="1:13" s="10" customFormat="1" ht="13.9" customHeight="1">
      <c r="A14" s="17">
        <v>2</v>
      </c>
      <c r="B14" s="89" t="s">
        <v>76</v>
      </c>
      <c r="C14" s="90"/>
      <c r="D14" s="90"/>
      <c r="E14" s="90"/>
      <c r="F14" s="90"/>
      <c r="G14" s="90"/>
      <c r="H14" s="90"/>
      <c r="I14" s="91"/>
      <c r="J14" s="9">
        <v>43962</v>
      </c>
      <c r="K14" s="9">
        <v>43962</v>
      </c>
      <c r="L14" s="69" t="s">
        <v>30</v>
      </c>
      <c r="M14" s="71"/>
    </row>
    <row r="15" spans="1:13" s="10" customFormat="1" ht="13.9" customHeight="1">
      <c r="A15" s="17">
        <v>3</v>
      </c>
      <c r="B15" s="89" t="s">
        <v>146</v>
      </c>
      <c r="C15" s="90"/>
      <c r="D15" s="90"/>
      <c r="E15" s="90"/>
      <c r="F15" s="90"/>
      <c r="G15" s="90"/>
      <c r="H15" s="90"/>
      <c r="I15" s="91"/>
      <c r="J15" s="9">
        <v>43962</v>
      </c>
      <c r="K15" s="9">
        <v>43962</v>
      </c>
      <c r="L15" s="69"/>
      <c r="M15" s="71"/>
    </row>
    <row r="16" spans="1:13" s="10" customFormat="1" ht="13.9" customHeight="1">
      <c r="A16" s="17">
        <v>4</v>
      </c>
      <c r="B16" s="89" t="s">
        <v>147</v>
      </c>
      <c r="C16" s="90"/>
      <c r="D16" s="90"/>
      <c r="E16" s="90"/>
      <c r="F16" s="90"/>
      <c r="G16" s="90"/>
      <c r="H16" s="90"/>
      <c r="I16" s="91"/>
      <c r="J16" s="9">
        <v>43962</v>
      </c>
      <c r="K16" s="9">
        <v>43962</v>
      </c>
      <c r="L16" s="69"/>
      <c r="M16" s="71"/>
    </row>
    <row r="17" spans="1:13" s="10" customFormat="1" ht="13.9" customHeight="1">
      <c r="A17" s="17">
        <v>5</v>
      </c>
      <c r="B17" s="89" t="s">
        <v>79</v>
      </c>
      <c r="C17" s="90"/>
      <c r="D17" s="90"/>
      <c r="E17" s="90"/>
      <c r="F17" s="90"/>
      <c r="G17" s="90"/>
      <c r="H17" s="90"/>
      <c r="I17" s="91"/>
      <c r="J17" s="9">
        <v>43962</v>
      </c>
      <c r="K17" s="9">
        <v>43962</v>
      </c>
      <c r="L17" s="69"/>
      <c r="M17" s="71"/>
    </row>
    <row r="18" spans="1:13" s="10" customFormat="1" ht="13.9" customHeight="1">
      <c r="A18" s="17">
        <v>6</v>
      </c>
      <c r="B18" s="89" t="s">
        <v>80</v>
      </c>
      <c r="C18" s="90"/>
      <c r="D18" s="90"/>
      <c r="E18" s="90"/>
      <c r="F18" s="90"/>
      <c r="G18" s="90"/>
      <c r="H18" s="90"/>
      <c r="I18" s="91"/>
      <c r="J18" s="9">
        <v>43962</v>
      </c>
      <c r="K18" s="9">
        <v>43962</v>
      </c>
      <c r="L18" s="69" t="s">
        <v>39</v>
      </c>
      <c r="M18" s="71"/>
    </row>
    <row r="19" spans="1:13" s="10" customFormat="1" ht="13.9" customHeight="1">
      <c r="A19" s="17">
        <v>7</v>
      </c>
      <c r="B19" s="89" t="s">
        <v>81</v>
      </c>
      <c r="C19" s="90"/>
      <c r="D19" s="90"/>
      <c r="E19" s="90"/>
      <c r="F19" s="90"/>
      <c r="G19" s="90"/>
      <c r="H19" s="90"/>
      <c r="I19" s="91"/>
      <c r="J19" s="9">
        <v>43962</v>
      </c>
      <c r="K19" s="9">
        <v>43962</v>
      </c>
      <c r="L19" s="69" t="s">
        <v>41</v>
      </c>
      <c r="M19" s="71"/>
    </row>
    <row r="20" spans="1:13" s="5" customFormat="1" ht="13.9" customHeight="1">
      <c r="A20" s="17">
        <v>8</v>
      </c>
      <c r="B20" s="89" t="s">
        <v>82</v>
      </c>
      <c r="C20" s="90"/>
      <c r="D20" s="90"/>
      <c r="E20" s="90"/>
      <c r="F20" s="90"/>
      <c r="G20" s="90"/>
      <c r="H20" s="90"/>
      <c r="I20" s="91"/>
      <c r="J20" s="9">
        <v>43962</v>
      </c>
      <c r="K20" s="9">
        <v>43962</v>
      </c>
      <c r="L20" s="69"/>
      <c r="M20" s="71"/>
    </row>
    <row r="21" spans="1:13" s="5" customFormat="1" ht="12.95">
      <c r="A21" s="17">
        <v>9</v>
      </c>
      <c r="B21" s="89" t="s">
        <v>83</v>
      </c>
      <c r="C21" s="90"/>
      <c r="D21" s="90"/>
      <c r="E21" s="90"/>
      <c r="F21" s="90"/>
      <c r="G21" s="90"/>
      <c r="H21" s="90"/>
      <c r="I21" s="91"/>
      <c r="J21" s="9">
        <v>43962</v>
      </c>
      <c r="K21" s="9">
        <v>43962</v>
      </c>
      <c r="L21" s="69" t="s">
        <v>43</v>
      </c>
      <c r="M21" s="71"/>
    </row>
    <row r="22" spans="1:13" s="5" customFormat="1" ht="12.95">
      <c r="A22" s="17">
        <v>10</v>
      </c>
      <c r="B22" s="89" t="s">
        <v>84</v>
      </c>
      <c r="C22" s="90"/>
      <c r="D22" s="90"/>
      <c r="E22" s="90"/>
      <c r="F22" s="90"/>
      <c r="G22" s="90"/>
      <c r="H22" s="90"/>
      <c r="I22" s="91"/>
      <c r="J22" s="9">
        <v>43962</v>
      </c>
      <c r="K22" s="9">
        <v>43962</v>
      </c>
      <c r="L22" s="69"/>
      <c r="M22" s="71"/>
    </row>
    <row r="23" spans="1:13" s="2" customFormat="1">
      <c r="A23" s="7"/>
      <c r="B23" s="7"/>
      <c r="C23" s="7"/>
      <c r="D23" s="7"/>
      <c r="E23" s="7"/>
      <c r="F23" s="7"/>
      <c r="G23" s="7"/>
      <c r="H23" s="7"/>
      <c r="I23" s="7"/>
      <c r="J23" s="7"/>
      <c r="K23" s="1"/>
      <c r="L23" s="1"/>
      <c r="M23" s="1"/>
    </row>
    <row r="24" spans="1:13" s="5" customFormat="1" ht="12.95">
      <c r="A24" s="4" t="s">
        <v>85</v>
      </c>
      <c r="B24" s="13"/>
      <c r="C24" s="13"/>
      <c r="D24" s="13"/>
      <c r="E24" s="13"/>
      <c r="F24" s="13"/>
      <c r="G24" s="13"/>
      <c r="H24" s="13"/>
      <c r="I24" s="13"/>
      <c r="J24" s="13"/>
      <c r="K24" s="3"/>
      <c r="L24" s="3"/>
      <c r="M24" s="3"/>
    </row>
    <row r="25" spans="1:13" s="2" customFormat="1" ht="6.9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s="5" customFormat="1" ht="12.95">
      <c r="A26" s="72" t="s">
        <v>86</v>
      </c>
      <c r="B26" s="72"/>
      <c r="C26" s="66" t="s">
        <v>13</v>
      </c>
      <c r="D26" s="67"/>
      <c r="E26" s="67"/>
      <c r="F26" s="67"/>
      <c r="G26" s="68"/>
      <c r="H26" s="8" t="s">
        <v>87</v>
      </c>
      <c r="I26" s="8" t="s">
        <v>63</v>
      </c>
      <c r="J26" s="72" t="s">
        <v>16</v>
      </c>
      <c r="K26" s="72"/>
      <c r="L26" s="3"/>
      <c r="M26" s="3"/>
    </row>
    <row r="27" spans="1:13" s="5" customFormat="1" ht="12.95">
      <c r="A27" s="69" t="s">
        <v>30</v>
      </c>
      <c r="B27" s="71"/>
      <c r="C27" s="69" t="s">
        <v>31</v>
      </c>
      <c r="D27" s="70"/>
      <c r="E27" s="70"/>
      <c r="F27" s="70"/>
      <c r="G27" s="71"/>
      <c r="H27" s="11">
        <v>1</v>
      </c>
      <c r="I27" s="9"/>
      <c r="J27" s="65" t="s">
        <v>19</v>
      </c>
      <c r="K27" s="65"/>
      <c r="M27" s="3"/>
    </row>
    <row r="28" spans="1:13" s="5" customFormat="1" ht="12.95">
      <c r="A28" s="69" t="s">
        <v>39</v>
      </c>
      <c r="B28" s="71"/>
      <c r="C28" s="69" t="s">
        <v>88</v>
      </c>
      <c r="D28" s="70"/>
      <c r="E28" s="70"/>
      <c r="F28" s="70"/>
      <c r="G28" s="71"/>
      <c r="H28" s="11">
        <v>1</v>
      </c>
      <c r="I28" s="9"/>
      <c r="J28" s="65" t="s">
        <v>34</v>
      </c>
      <c r="K28" s="65"/>
      <c r="L28" s="3"/>
      <c r="M28" s="3"/>
    </row>
    <row r="29" spans="1:13" s="5" customFormat="1" ht="12.95">
      <c r="A29" s="69" t="s">
        <v>41</v>
      </c>
      <c r="B29" s="71"/>
      <c r="C29" s="69" t="s">
        <v>89</v>
      </c>
      <c r="D29" s="70"/>
      <c r="E29" s="70"/>
      <c r="F29" s="70"/>
      <c r="G29" s="71"/>
      <c r="H29" s="11">
        <v>1</v>
      </c>
      <c r="I29" s="9"/>
      <c r="J29" s="65" t="s">
        <v>34</v>
      </c>
      <c r="K29" s="65"/>
      <c r="L29" s="3"/>
      <c r="M29" s="3"/>
    </row>
    <row r="30" spans="1:13" s="5" customFormat="1" ht="12.95">
      <c r="A30" s="69" t="s">
        <v>148</v>
      </c>
      <c r="B30" s="71"/>
      <c r="C30" s="86" t="s">
        <v>149</v>
      </c>
      <c r="D30" s="87"/>
      <c r="E30" s="87"/>
      <c r="F30" s="87"/>
      <c r="G30" s="88"/>
      <c r="H30" s="11">
        <v>1</v>
      </c>
      <c r="I30" s="9"/>
      <c r="J30" s="65" t="s">
        <v>34</v>
      </c>
      <c r="K30" s="65"/>
      <c r="L30" s="3"/>
      <c r="M30" s="3"/>
    </row>
    <row r="31" spans="1:13" s="5" customFormat="1" ht="12.95">
      <c r="A31" s="69" t="s">
        <v>150</v>
      </c>
      <c r="B31" s="71"/>
      <c r="C31" s="86" t="s">
        <v>151</v>
      </c>
      <c r="D31" s="87"/>
      <c r="E31" s="87"/>
      <c r="F31" s="87"/>
      <c r="G31" s="88"/>
      <c r="H31" s="11">
        <v>1</v>
      </c>
      <c r="I31" s="9"/>
      <c r="J31" s="65" t="s">
        <v>34</v>
      </c>
      <c r="K31" s="65"/>
      <c r="L31" s="3"/>
      <c r="M31" s="3"/>
    </row>
    <row r="32" spans="1:13" s="5" customFormat="1" ht="12.95">
      <c r="A32" s="69" t="s">
        <v>152</v>
      </c>
      <c r="B32" s="71"/>
      <c r="C32" s="86" t="s">
        <v>153</v>
      </c>
      <c r="D32" s="87"/>
      <c r="E32" s="87"/>
      <c r="F32" s="87"/>
      <c r="G32" s="88"/>
      <c r="H32" s="11">
        <v>1</v>
      </c>
      <c r="I32" s="9"/>
      <c r="J32" s="65" t="s">
        <v>34</v>
      </c>
      <c r="K32" s="65"/>
      <c r="L32" s="3"/>
      <c r="M32" s="3"/>
    </row>
    <row r="33" spans="1:13" s="5" customFormat="1" ht="12.95">
      <c r="A33" s="69" t="s">
        <v>154</v>
      </c>
      <c r="B33" s="71"/>
      <c r="C33" s="86" t="s">
        <v>155</v>
      </c>
      <c r="D33" s="87"/>
      <c r="E33" s="87"/>
      <c r="F33" s="87"/>
      <c r="G33" s="88"/>
      <c r="H33" s="11">
        <v>1</v>
      </c>
      <c r="I33" s="9"/>
      <c r="J33" s="65" t="s">
        <v>34</v>
      </c>
      <c r="K33" s="65"/>
      <c r="L33" s="3"/>
      <c r="M33" s="3"/>
    </row>
    <row r="34" spans="1:13" s="5" customFormat="1" ht="12.95">
      <c r="A34" s="69" t="s">
        <v>156</v>
      </c>
      <c r="B34" s="71"/>
      <c r="C34" s="86" t="s">
        <v>157</v>
      </c>
      <c r="D34" s="87"/>
      <c r="E34" s="87"/>
      <c r="F34" s="87"/>
      <c r="G34" s="88"/>
      <c r="H34" s="11">
        <v>1</v>
      </c>
      <c r="I34" s="9"/>
      <c r="J34" s="65" t="s">
        <v>34</v>
      </c>
      <c r="K34" s="65"/>
      <c r="L34" s="3"/>
      <c r="M34" s="3"/>
    </row>
    <row r="35" spans="1:13" s="5" customFormat="1" ht="12.95">
      <c r="A35" s="69" t="s">
        <v>158</v>
      </c>
      <c r="B35" s="71"/>
      <c r="C35" s="86" t="s">
        <v>159</v>
      </c>
      <c r="D35" s="87"/>
      <c r="E35" s="87"/>
      <c r="F35" s="87"/>
      <c r="G35" s="88"/>
      <c r="H35" s="11">
        <v>1</v>
      </c>
      <c r="I35" s="9"/>
      <c r="J35" s="65" t="s">
        <v>34</v>
      </c>
      <c r="K35" s="65"/>
      <c r="L35" s="3"/>
      <c r="M35" s="3"/>
    </row>
    <row r="36" spans="1:13" s="5" customFormat="1" ht="12.95">
      <c r="A36" s="69" t="s">
        <v>160</v>
      </c>
      <c r="B36" s="71"/>
      <c r="C36" s="86" t="s">
        <v>161</v>
      </c>
      <c r="D36" s="87"/>
      <c r="E36" s="87"/>
      <c r="F36" s="87"/>
      <c r="G36" s="88"/>
      <c r="H36" s="11">
        <v>1</v>
      </c>
      <c r="I36" s="9"/>
      <c r="J36" s="65" t="s">
        <v>34</v>
      </c>
      <c r="K36" s="65"/>
      <c r="L36" s="3"/>
      <c r="M36" s="3"/>
    </row>
    <row r="37" spans="1:13" s="5" customFormat="1" ht="12.95">
      <c r="A37" s="69" t="s">
        <v>162</v>
      </c>
      <c r="B37" s="71"/>
      <c r="C37" s="86" t="s">
        <v>163</v>
      </c>
      <c r="D37" s="87"/>
      <c r="E37" s="87"/>
      <c r="F37" s="87"/>
      <c r="G37" s="88"/>
      <c r="H37" s="11">
        <v>1</v>
      </c>
      <c r="I37" s="9"/>
      <c r="J37" s="65" t="s">
        <v>34</v>
      </c>
      <c r="K37" s="65"/>
      <c r="L37" s="3"/>
      <c r="M37" s="3"/>
    </row>
    <row r="38" spans="1:13" s="2" customFormat="1">
      <c r="A38" s="7"/>
      <c r="B38" s="7"/>
      <c r="C38" s="7"/>
      <c r="D38" s="7"/>
      <c r="E38" s="7"/>
      <c r="F38" s="7"/>
      <c r="G38" s="7"/>
      <c r="H38" s="7"/>
      <c r="I38" s="7"/>
      <c r="J38" s="7"/>
      <c r="K38" s="1"/>
      <c r="L38" s="1"/>
      <c r="M38" s="1"/>
    </row>
    <row r="39" spans="1:13" s="5" customFormat="1" ht="12.95">
      <c r="A39" s="4" t="s">
        <v>100</v>
      </c>
      <c r="B39" s="13"/>
      <c r="C39" s="13"/>
      <c r="D39" s="13"/>
      <c r="E39" s="13"/>
      <c r="F39" s="13"/>
      <c r="G39" s="13"/>
      <c r="H39" s="13"/>
      <c r="I39" s="13"/>
      <c r="J39" s="13"/>
      <c r="K39" s="3"/>
      <c r="L39" s="3"/>
      <c r="M39" s="3"/>
    </row>
    <row r="40" spans="1:13" s="2" customFormat="1" ht="6.9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s="5" customFormat="1" ht="12.95">
      <c r="A41" s="8" t="s">
        <v>101</v>
      </c>
      <c r="B41" s="72" t="s">
        <v>102</v>
      </c>
      <c r="C41" s="72"/>
      <c r="D41" s="66" t="s">
        <v>103</v>
      </c>
      <c r="E41" s="68"/>
      <c r="F41" s="8" t="s">
        <v>104</v>
      </c>
      <c r="G41" s="8" t="s">
        <v>105</v>
      </c>
      <c r="H41" s="8" t="s">
        <v>106</v>
      </c>
      <c r="I41" s="8" t="s">
        <v>107</v>
      </c>
      <c r="J41" s="8" t="s">
        <v>108</v>
      </c>
      <c r="K41" s="8" t="s">
        <v>109</v>
      </c>
      <c r="L41" s="8" t="s">
        <v>63</v>
      </c>
      <c r="M41" s="3"/>
    </row>
    <row r="42" spans="1:13" s="5" customFormat="1" ht="12.95">
      <c r="A42" s="9">
        <v>43962</v>
      </c>
      <c r="B42" s="85" t="s">
        <v>110</v>
      </c>
      <c r="C42" s="85"/>
      <c r="D42" s="69" t="s">
        <v>111</v>
      </c>
      <c r="E42" s="71"/>
      <c r="F42" s="20">
        <v>0</v>
      </c>
      <c r="G42" s="36">
        <v>0</v>
      </c>
      <c r="H42" s="42">
        <v>0</v>
      </c>
      <c r="I42" s="9"/>
      <c r="J42" s="12"/>
      <c r="K42" s="20">
        <f>AVERAGE(F42:J42)</f>
        <v>0</v>
      </c>
      <c r="L42" s="21" t="s">
        <v>112</v>
      </c>
      <c r="M42" s="3"/>
    </row>
    <row r="43" spans="1:13" s="5" customFormat="1" ht="12.95">
      <c r="A43" s="9">
        <v>43962</v>
      </c>
      <c r="B43" s="85" t="s">
        <v>110</v>
      </c>
      <c r="C43" s="85"/>
      <c r="D43" s="69" t="s">
        <v>113</v>
      </c>
      <c r="E43" s="71"/>
      <c r="F43" s="20">
        <v>0</v>
      </c>
      <c r="G43" s="36">
        <v>0</v>
      </c>
      <c r="H43" s="42">
        <v>0</v>
      </c>
      <c r="I43" s="9"/>
      <c r="J43" s="12"/>
      <c r="K43" s="20">
        <f t="shared" ref="K43:K49" si="0">AVERAGE(F43:J43)</f>
        <v>0</v>
      </c>
      <c r="L43" s="21" t="s">
        <v>112</v>
      </c>
      <c r="M43" s="3"/>
    </row>
    <row r="44" spans="1:13" s="5" customFormat="1" ht="12.95">
      <c r="A44" s="9">
        <v>43962</v>
      </c>
      <c r="B44" s="85" t="s">
        <v>110</v>
      </c>
      <c r="C44" s="85"/>
      <c r="D44" s="69" t="s">
        <v>164</v>
      </c>
      <c r="E44" s="71"/>
      <c r="F44" s="20">
        <v>0.17699999999999999</v>
      </c>
      <c r="G44" s="36">
        <v>0.17499999999999999</v>
      </c>
      <c r="H44" s="42">
        <v>0.17599999999999999</v>
      </c>
      <c r="I44" s="9"/>
      <c r="J44" s="12"/>
      <c r="K44" s="20">
        <f t="shared" si="0"/>
        <v>0.17600000000000002</v>
      </c>
      <c r="L44" s="21" t="s">
        <v>112</v>
      </c>
      <c r="M44" s="3"/>
    </row>
    <row r="45" spans="1:13" s="5" customFormat="1" ht="12.95">
      <c r="A45" s="9">
        <v>43962</v>
      </c>
      <c r="B45" s="85" t="s">
        <v>110</v>
      </c>
      <c r="C45" s="85"/>
      <c r="D45" s="69" t="s">
        <v>165</v>
      </c>
      <c r="E45" s="71"/>
      <c r="F45" s="20">
        <v>0.16800000000000001</v>
      </c>
      <c r="G45" s="36">
        <v>0.16</v>
      </c>
      <c r="H45" s="42">
        <v>0.184</v>
      </c>
      <c r="I45" s="9"/>
      <c r="J45" s="12"/>
      <c r="K45" s="20">
        <f t="shared" si="0"/>
        <v>0.17066666666666666</v>
      </c>
      <c r="L45" s="21" t="s">
        <v>112</v>
      </c>
      <c r="M45" s="3"/>
    </row>
    <row r="46" spans="1:13" s="5" customFormat="1" ht="12.95">
      <c r="A46" s="9">
        <v>43962</v>
      </c>
      <c r="B46" s="85" t="s">
        <v>110</v>
      </c>
      <c r="C46" s="85"/>
      <c r="D46" s="69" t="s">
        <v>166</v>
      </c>
      <c r="E46" s="71"/>
      <c r="F46" s="20">
        <v>0.13500000000000001</v>
      </c>
      <c r="G46" s="36">
        <v>0.123</v>
      </c>
      <c r="H46" s="42">
        <v>0.13100000000000001</v>
      </c>
      <c r="I46" s="9"/>
      <c r="J46" s="12"/>
      <c r="K46" s="20">
        <f t="shared" si="0"/>
        <v>0.12966666666666668</v>
      </c>
      <c r="L46" s="21" t="s">
        <v>112</v>
      </c>
      <c r="M46" s="3"/>
    </row>
    <row r="47" spans="1:13" s="5" customFormat="1" ht="12.95">
      <c r="A47" s="9">
        <v>43962</v>
      </c>
      <c r="B47" s="85" t="s">
        <v>110</v>
      </c>
      <c r="C47" s="85"/>
      <c r="D47" s="69" t="s">
        <v>167</v>
      </c>
      <c r="E47" s="71"/>
      <c r="F47" s="20">
        <v>0.125</v>
      </c>
      <c r="G47" s="36">
        <v>0.11700000000000001</v>
      </c>
      <c r="H47" s="42">
        <v>0.121</v>
      </c>
      <c r="I47" s="9"/>
      <c r="J47" s="12"/>
      <c r="K47" s="20">
        <f t="shared" ref="K47" si="1">AVERAGE(F47:J47)</f>
        <v>0.121</v>
      </c>
      <c r="L47" s="21" t="s">
        <v>112</v>
      </c>
      <c r="M47" s="3"/>
    </row>
    <row r="48" spans="1:13" s="5" customFormat="1" ht="12.95">
      <c r="A48" s="9">
        <v>43962</v>
      </c>
      <c r="B48" s="85" t="s">
        <v>110</v>
      </c>
      <c r="C48" s="85"/>
      <c r="D48" s="69" t="s">
        <v>168</v>
      </c>
      <c r="E48" s="71"/>
      <c r="F48" s="20">
        <v>7.3999999999999996E-2</v>
      </c>
      <c r="G48" s="36">
        <v>6.6000000000000003E-2</v>
      </c>
      <c r="H48" s="42">
        <v>6.7000000000000004E-2</v>
      </c>
      <c r="I48" s="9"/>
      <c r="J48" s="12"/>
      <c r="K48" s="20">
        <f t="shared" si="0"/>
        <v>6.9000000000000006E-2</v>
      </c>
      <c r="L48" s="21" t="s">
        <v>112</v>
      </c>
      <c r="M48" s="3"/>
    </row>
    <row r="49" spans="1:13" s="5" customFormat="1" ht="12.95">
      <c r="A49" s="9">
        <v>43962</v>
      </c>
      <c r="B49" s="85" t="s">
        <v>110</v>
      </c>
      <c r="C49" s="85"/>
      <c r="D49" s="69" t="s">
        <v>169</v>
      </c>
      <c r="E49" s="71"/>
      <c r="F49" s="20">
        <v>4.0000000000000001E-3</v>
      </c>
      <c r="G49" s="36">
        <v>4.0000000000000001E-3</v>
      </c>
      <c r="H49" s="42">
        <v>3.0000000000000001E-3</v>
      </c>
      <c r="I49" s="9"/>
      <c r="J49" s="12"/>
      <c r="K49" s="20">
        <f t="shared" si="0"/>
        <v>3.6666666666666666E-3</v>
      </c>
      <c r="L49" s="21" t="s">
        <v>112</v>
      </c>
      <c r="M49" s="3"/>
    </row>
    <row r="50" spans="1:13" s="5" customFormat="1" ht="12.95">
      <c r="A50" s="9">
        <v>43962</v>
      </c>
      <c r="B50" s="85" t="s">
        <v>110</v>
      </c>
      <c r="C50" s="85"/>
      <c r="D50" s="69" t="s">
        <v>170</v>
      </c>
      <c r="E50" s="71"/>
      <c r="F50" s="20">
        <v>0</v>
      </c>
      <c r="G50" s="36">
        <v>1E-3</v>
      </c>
      <c r="H50" s="42">
        <v>-2E-3</v>
      </c>
      <c r="I50" s="9"/>
      <c r="J50" s="12"/>
      <c r="K50" s="20">
        <f t="shared" ref="K50" si="2">AVERAGE(F50:J50)</f>
        <v>-3.3333333333333332E-4</v>
      </c>
      <c r="L50" s="21" t="s">
        <v>112</v>
      </c>
      <c r="M50" s="3"/>
    </row>
    <row r="51" spans="1:13" s="5" customFormat="1" ht="12.95">
      <c r="A51" s="9">
        <v>43962</v>
      </c>
      <c r="B51" s="85" t="s">
        <v>110</v>
      </c>
      <c r="C51" s="85"/>
      <c r="D51" s="69" t="s">
        <v>171</v>
      </c>
      <c r="E51" s="71"/>
      <c r="F51" s="20">
        <v>-1.4E-2</v>
      </c>
      <c r="G51" s="36">
        <v>-1.0999999999999999E-2</v>
      </c>
      <c r="H51" s="42">
        <v>-2E-3</v>
      </c>
      <c r="I51" s="9"/>
      <c r="J51" s="12"/>
      <c r="K51" s="20">
        <f t="shared" ref="K51" si="3">AVERAGE(F51:J51)</f>
        <v>-9.0000000000000011E-3</v>
      </c>
      <c r="L51" s="21" t="s">
        <v>112</v>
      </c>
      <c r="M51" s="3"/>
    </row>
    <row r="52" spans="1:13" s="2" customFormat="1">
      <c r="A52" s="7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</row>
    <row r="53" spans="1:13">
      <c r="A53" s="4" t="s">
        <v>119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42.6" customHeight="1">
      <c r="A54" s="83" t="s">
        <v>172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</sheetData>
  <mergeCells count="90">
    <mergeCell ref="B51:C51"/>
    <mergeCell ref="D51:E51"/>
    <mergeCell ref="B50:C50"/>
    <mergeCell ref="D50:E50"/>
    <mergeCell ref="A54:M54"/>
    <mergeCell ref="J37:K37"/>
    <mergeCell ref="A36:B36"/>
    <mergeCell ref="C36:G36"/>
    <mergeCell ref="J36:K36"/>
    <mergeCell ref="A35:B35"/>
    <mergeCell ref="C35:G35"/>
    <mergeCell ref="J35:K35"/>
    <mergeCell ref="B46:C46"/>
    <mergeCell ref="D46:E46"/>
    <mergeCell ref="B48:C48"/>
    <mergeCell ref="D48:E48"/>
    <mergeCell ref="B49:C49"/>
    <mergeCell ref="D49:E49"/>
    <mergeCell ref="B47:C47"/>
    <mergeCell ref="D47:E47"/>
    <mergeCell ref="B43:C43"/>
    <mergeCell ref="D43:E43"/>
    <mergeCell ref="B44:C44"/>
    <mergeCell ref="D44:E44"/>
    <mergeCell ref="B45:C45"/>
    <mergeCell ref="D45:E45"/>
    <mergeCell ref="B41:C41"/>
    <mergeCell ref="D41:E41"/>
    <mergeCell ref="B42:C42"/>
    <mergeCell ref="D42:E42"/>
    <mergeCell ref="A32:B32"/>
    <mergeCell ref="C32:G32"/>
    <mergeCell ref="A33:B33"/>
    <mergeCell ref="C33:G33"/>
    <mergeCell ref="A37:B37"/>
    <mergeCell ref="C37:G37"/>
    <mergeCell ref="J32:K32"/>
    <mergeCell ref="A34:B34"/>
    <mergeCell ref="C34:G34"/>
    <mergeCell ref="J34:K34"/>
    <mergeCell ref="A30:B30"/>
    <mergeCell ref="C30:G30"/>
    <mergeCell ref="J30:K30"/>
    <mergeCell ref="A31:B31"/>
    <mergeCell ref="C31:G31"/>
    <mergeCell ref="J31:K31"/>
    <mergeCell ref="J33:K33"/>
    <mergeCell ref="A28:B28"/>
    <mergeCell ref="C28:G28"/>
    <mergeCell ref="J28:K28"/>
    <mergeCell ref="A29:B29"/>
    <mergeCell ref="C29:G29"/>
    <mergeCell ref="J29:K29"/>
    <mergeCell ref="A26:B26"/>
    <mergeCell ref="C26:G26"/>
    <mergeCell ref="J26:K26"/>
    <mergeCell ref="A27:B27"/>
    <mergeCell ref="C27:G27"/>
    <mergeCell ref="J27:K27"/>
    <mergeCell ref="B20:I20"/>
    <mergeCell ref="L20:M20"/>
    <mergeCell ref="B21:I21"/>
    <mergeCell ref="L21:M21"/>
    <mergeCell ref="B22:I22"/>
    <mergeCell ref="L22:M22"/>
    <mergeCell ref="B17:I17"/>
    <mergeCell ref="L17:M17"/>
    <mergeCell ref="B18:I18"/>
    <mergeCell ref="L18:M18"/>
    <mergeCell ref="B19:I19"/>
    <mergeCell ref="L19:M19"/>
    <mergeCell ref="B14:I14"/>
    <mergeCell ref="L14:M14"/>
    <mergeCell ref="B15:I15"/>
    <mergeCell ref="L15:M15"/>
    <mergeCell ref="B16:I16"/>
    <mergeCell ref="L16:M16"/>
    <mergeCell ref="B13:I13"/>
    <mergeCell ref="L13:M13"/>
    <mergeCell ref="A2:E2"/>
    <mergeCell ref="G2:H2"/>
    <mergeCell ref="J2:L2"/>
    <mergeCell ref="J3:L3"/>
    <mergeCell ref="B4:C4"/>
    <mergeCell ref="J4:L4"/>
    <mergeCell ref="B5:C5"/>
    <mergeCell ref="G5:H5"/>
    <mergeCell ref="A8:M8"/>
    <mergeCell ref="B12:I12"/>
    <mergeCell ref="L12:M12"/>
  </mergeCells>
  <dataValidations count="2">
    <dataValidation allowBlank="1" showInputMessage="1" showErrorMessage="1" prompt="Add in here average values, conclutions or any result you've got" sqref="A54:M54" xr:uid="{00000000-0002-0000-0300-000000000000}"/>
    <dataValidation allowBlank="1" showInputMessage="1" showErrorMessage="1" prompt="Add in here the goal and observations of your experiment" sqref="A8:M8" xr:uid="{00000000-0002-0000-0300-000001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2"/>
  <sheetViews>
    <sheetView tabSelected="1" view="pageLayout" zoomScaleNormal="100" workbookViewId="0">
      <selection activeCell="C21" sqref="C21"/>
    </sheetView>
  </sheetViews>
  <sheetFormatPr defaultColWidth="11.42578125" defaultRowHeight="14.45"/>
  <cols>
    <col min="3" max="3" width="8.85546875" customWidth="1"/>
    <col min="5" max="7" width="12.85546875" customWidth="1"/>
    <col min="11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Description!A14</f>
        <v>pHStb.TII-JN-Exp-2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Description!H14</f>
        <v>43962</v>
      </c>
      <c r="C4" s="82"/>
      <c r="D4" s="3"/>
      <c r="E4" s="3"/>
      <c r="F4" s="3"/>
      <c r="G4" s="4"/>
      <c r="H4" s="3"/>
      <c r="I4" s="3"/>
      <c r="J4" s="78"/>
      <c r="K4" s="78"/>
      <c r="L4" s="79"/>
      <c r="M4" s="16"/>
    </row>
    <row r="5" spans="1:13" s="5" customFormat="1" ht="12.95" customHeight="1">
      <c r="A5" s="4" t="s">
        <v>8</v>
      </c>
      <c r="B5" s="82">
        <f>Description!I14</f>
        <v>43962</v>
      </c>
      <c r="C5" s="82"/>
      <c r="E5" s="3"/>
      <c r="F5" s="3"/>
      <c r="G5" s="84"/>
      <c r="H5" s="84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121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48.95" customHeight="1">
      <c r="A8" s="92" t="s">
        <v>122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</row>
    <row r="9" spans="1:13" s="2" customFormat="1" ht="12.95" customHeight="1">
      <c r="A9" s="30" t="s">
        <v>123</v>
      </c>
      <c r="B9" s="93" t="s">
        <v>124</v>
      </c>
      <c r="C9" s="93"/>
      <c r="D9" s="93"/>
      <c r="E9" s="25" t="s">
        <v>125</v>
      </c>
      <c r="F9" s="33">
        <v>29300</v>
      </c>
      <c r="G9" s="93" t="s">
        <v>126</v>
      </c>
      <c r="H9" s="93"/>
      <c r="I9" s="93"/>
      <c r="J9" s="21" t="s">
        <v>127</v>
      </c>
      <c r="K9" s="21">
        <f>$K$11/$K$10</f>
        <v>7.5</v>
      </c>
      <c r="L9" s="1"/>
      <c r="M9" s="1"/>
    </row>
    <row r="10" spans="1:13" s="2" customFormat="1" ht="12.95" customHeight="1">
      <c r="A10" s="30" t="s">
        <v>128</v>
      </c>
      <c r="B10" s="93" t="s">
        <v>129</v>
      </c>
      <c r="C10" s="93"/>
      <c r="D10" s="93"/>
      <c r="E10" s="21" t="s">
        <v>130</v>
      </c>
      <c r="F10" s="33">
        <v>1</v>
      </c>
      <c r="G10" s="93" t="s">
        <v>131</v>
      </c>
      <c r="H10" s="93"/>
      <c r="I10" s="93"/>
      <c r="J10" s="21" t="s">
        <v>132</v>
      </c>
      <c r="K10" s="21">
        <v>200</v>
      </c>
      <c r="L10" s="1"/>
      <c r="M10" s="1"/>
    </row>
    <row r="11" spans="1:13" s="2" customFormat="1" ht="12.95" customHeight="1">
      <c r="A11" s="32"/>
      <c r="B11" s="94"/>
      <c r="C11" s="94"/>
      <c r="D11" s="94"/>
      <c r="E11" s="32"/>
      <c r="F11" s="32"/>
      <c r="G11" s="93" t="s">
        <v>133</v>
      </c>
      <c r="H11" s="93"/>
      <c r="I11" s="93"/>
      <c r="J11" s="21" t="s">
        <v>132</v>
      </c>
      <c r="K11" s="21">
        <v>1500</v>
      </c>
      <c r="L11" s="1"/>
      <c r="M11" s="1"/>
    </row>
    <row r="12" spans="1:13" s="2" customFormat="1" ht="6.9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</row>
    <row r="13" spans="1:13" s="2" customFormat="1" ht="6.9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s="5" customFormat="1" ht="12.95">
      <c r="A14" s="4" t="s">
        <v>173</v>
      </c>
      <c r="B14" s="13"/>
      <c r="C14" s="13"/>
      <c r="D14" s="13"/>
      <c r="E14" s="13"/>
      <c r="F14" s="13"/>
      <c r="G14" s="13"/>
      <c r="H14" s="13"/>
      <c r="I14" s="13"/>
      <c r="J14" s="13"/>
      <c r="K14" s="3"/>
      <c r="L14" s="3"/>
      <c r="M14" s="3"/>
    </row>
    <row r="15" spans="1:13" s="2" customFormat="1" ht="6.9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5" customFormat="1" ht="12.95">
      <c r="A16" s="52" t="s">
        <v>101</v>
      </c>
      <c r="B16" s="53" t="s">
        <v>103</v>
      </c>
      <c r="C16" s="52" t="s">
        <v>174</v>
      </c>
      <c r="D16" s="54" t="s">
        <v>135</v>
      </c>
      <c r="E16" s="54" t="s">
        <v>104</v>
      </c>
      <c r="F16" s="54" t="s">
        <v>105</v>
      </c>
      <c r="G16" s="54" t="s">
        <v>106</v>
      </c>
      <c r="H16" s="54" t="s">
        <v>109</v>
      </c>
      <c r="I16" s="54" t="s">
        <v>136</v>
      </c>
      <c r="J16" s="54" t="s">
        <v>137</v>
      </c>
      <c r="K16" s="53" t="s">
        <v>63</v>
      </c>
      <c r="L16" s="3"/>
      <c r="M16" s="3"/>
    </row>
    <row r="17" spans="1:13" s="5" customFormat="1" ht="12.95">
      <c r="A17" s="51">
        <v>43962</v>
      </c>
      <c r="B17" s="50" t="s">
        <v>111</v>
      </c>
      <c r="C17" s="49"/>
      <c r="D17" s="11" t="s">
        <v>67</v>
      </c>
      <c r="E17" s="19">
        <f>IF(('Experiment 2'!F42/($F$9*$F$10))*($K$9)*(1*10^6)&gt;0,('Experiment 2'!F42/($F$9*$F$10))*($K$9)*(1*10^6),0)</f>
        <v>0</v>
      </c>
      <c r="F17" s="19">
        <f>IF(('Experiment 2'!G42/($F$9*$F$10))*($K$9)*(1*10^6)&gt;0,('Experiment 2'!G42/($F$9*$F$10))*($K$9)*(1*10^6),0)</f>
        <v>0</v>
      </c>
      <c r="G17" s="19">
        <f>IF(('Experiment 2'!H42/($F$9*$F$10))*($K$9)*(1*10^6)&gt;0,('Experiment 2'!H42/($F$9*$F$10))*($K$9)*(1*10^6),0)</f>
        <v>0</v>
      </c>
      <c r="H17" s="22">
        <f>AVERAGE(EnzymaticActivityD.3JN[[#This Row],[Replica 1]:[Replica 3]])</f>
        <v>0</v>
      </c>
      <c r="I17" s="19">
        <f>EnzymaticActivityD.3JN[[#This Row],[Average]]-MIN(EnzymaticActivityD.3JN[[#This Row],[Replica 1]:[Replica 3]])</f>
        <v>0</v>
      </c>
      <c r="J17" s="19">
        <f>MAX(EnzymaticActivityD.3JN[[#This Row],[Replica 1]:[Replica 3]])-EnzymaticActivityD.3JN[[#This Row],[Average]]</f>
        <v>0</v>
      </c>
      <c r="K17" s="48" t="s">
        <v>138</v>
      </c>
      <c r="L17" s="3"/>
      <c r="M17" s="3"/>
    </row>
    <row r="18" spans="1:13" s="5" customFormat="1" ht="12.95">
      <c r="A18" s="51">
        <v>43962</v>
      </c>
      <c r="B18" s="50" t="s">
        <v>113</v>
      </c>
      <c r="C18" s="49"/>
      <c r="D18" s="11" t="s">
        <v>67</v>
      </c>
      <c r="E18" s="19">
        <f>IF(('Experiment 2'!F43/($F$9*$F$10))*($K$9)*(1*10^6)&gt;0,('Experiment 2'!F43/($F$9*$F$10))*($K$9)*(1*10^6),0)</f>
        <v>0</v>
      </c>
      <c r="F18" s="19">
        <f>IF(('Experiment 2'!G43/($F$9*$F$10))*($K$9)*(1*10^6)&gt;0,('Experiment 2'!G43/($F$9*$F$10))*($K$9)*(1*10^6),0)</f>
        <v>0</v>
      </c>
      <c r="G18" s="19">
        <f>IF(('Experiment 2'!H43/($F$9*$F$10))*($K$9)*(1*10^6)&gt;0,('Experiment 2'!H43/($F$9*$F$10))*($K$9)*(1*10^6),0)</f>
        <v>0</v>
      </c>
      <c r="H18" s="22">
        <f>AVERAGE(EnzymaticActivityD.3JN[[#This Row],[Replica 1]:[Replica 3]])</f>
        <v>0</v>
      </c>
      <c r="I18" s="19">
        <f>EnzymaticActivityD.3JN[[#This Row],[Average]]-MIN(EnzymaticActivityD.3JN[[#This Row],[Replica 1]:[Replica 3]])</f>
        <v>0</v>
      </c>
      <c r="J18" s="19">
        <f>MAX(EnzymaticActivityD.3JN[[#This Row],[Replica 1]:[Replica 3]])-EnzymaticActivityD.3JN[[#This Row],[Average]]</f>
        <v>0</v>
      </c>
      <c r="K18" s="48" t="s">
        <v>138</v>
      </c>
      <c r="L18" s="3"/>
      <c r="M18" s="3"/>
    </row>
    <row r="19" spans="1:13" s="5" customFormat="1" ht="12.95">
      <c r="A19" s="51">
        <v>43962</v>
      </c>
      <c r="B19" s="50" t="s">
        <v>164</v>
      </c>
      <c r="C19" s="49"/>
      <c r="D19" s="24">
        <v>2</v>
      </c>
      <c r="E19" s="19">
        <f>IF(('Experiment 2'!F44/($F$9*$F$10))*($K$9)*(1*10^6)&gt;0,('Experiment 2'!F44/($F$9*$F$10))*($K$9)*(1*10^6),0)</f>
        <v>45.307167235494873</v>
      </c>
      <c r="F19" s="19">
        <f>IF(('Experiment 2'!G44/($F$9*$F$10))*($K$9)*(1*10^6)&gt;0,('Experiment 2'!G44/($F$9*$F$10))*($K$9)*(1*10^6),0)</f>
        <v>44.795221843003411</v>
      </c>
      <c r="G19" s="19">
        <f>IF(('Experiment 2'!H44/($F$9*$F$10))*($K$9)*(1*10^6)&gt;0,('Experiment 2'!H44/($F$9*$F$10))*($K$9)*(1*10^6),0)</f>
        <v>45.051194539249146</v>
      </c>
      <c r="H19" s="22">
        <f>AVERAGE(EnzymaticActivityD.3JN[[#This Row],[Replica 1]:[Replica 3]])</f>
        <v>45.051194539249138</v>
      </c>
      <c r="I19" s="19">
        <f>EnzymaticActivityD.3JN[[#This Row],[Average]]-MIN(EnzymaticActivityD.3JN[[#This Row],[Replica 1]:[Replica 3]])</f>
        <v>0.2559726962457276</v>
      </c>
      <c r="J19" s="19">
        <f>MAX(EnzymaticActivityD.3JN[[#This Row],[Replica 1]:[Replica 3]])-EnzymaticActivityD.3JN[[#This Row],[Average]]</f>
        <v>0.25597269624573471</v>
      </c>
      <c r="K19" s="48" t="s">
        <v>138</v>
      </c>
      <c r="L19" s="3"/>
      <c r="M19" s="3"/>
    </row>
    <row r="20" spans="1:13" s="5" customFormat="1" ht="12.95">
      <c r="A20" s="51">
        <v>43962</v>
      </c>
      <c r="B20" s="50" t="s">
        <v>165</v>
      </c>
      <c r="C20" s="49"/>
      <c r="D20" s="24">
        <v>3</v>
      </c>
      <c r="E20" s="19">
        <f>IF(('Experiment 2'!F45/($F$9*$F$10))*($K$9)*(1*10^6)&gt;0,('Experiment 2'!F45/($F$9*$F$10))*($K$9)*(1*10^6),0)</f>
        <v>43.003412969283282</v>
      </c>
      <c r="F20" s="19">
        <f>IF(('Experiment 2'!G45/($F$9*$F$10))*($K$9)*(1*10^6)&gt;0,('Experiment 2'!G45/($F$9*$F$10))*($K$9)*(1*10^6),0)</f>
        <v>40.955631399317404</v>
      </c>
      <c r="G20" s="19">
        <f>IF(('Experiment 2'!H45/($F$9*$F$10))*($K$9)*(1*10^6)&gt;0,('Experiment 2'!H45/($F$9*$F$10))*($K$9)*(1*10^6),0)</f>
        <v>47.098976109215016</v>
      </c>
      <c r="H20" s="22">
        <f>AVERAGE(EnzymaticActivityD.3JN[[#This Row],[Replica 1]:[Replica 3]])</f>
        <v>43.68600682593857</v>
      </c>
      <c r="I20" s="19">
        <f>EnzymaticActivityD.3JN[[#This Row],[Average]]-MIN(EnzymaticActivityD.3JN[[#This Row],[Replica 1]:[Replica 3]])</f>
        <v>2.7303754266211655</v>
      </c>
      <c r="J20" s="19">
        <f>MAX(EnzymaticActivityD.3JN[[#This Row],[Replica 1]:[Replica 3]])-EnzymaticActivityD.3JN[[#This Row],[Average]]</f>
        <v>3.4129692832764462</v>
      </c>
      <c r="K20" s="48" t="s">
        <v>138</v>
      </c>
      <c r="L20" s="3"/>
      <c r="M20" s="3"/>
    </row>
    <row r="21" spans="1:13" s="5" customFormat="1" ht="12.95">
      <c r="A21" s="51">
        <v>43962</v>
      </c>
      <c r="B21" s="50" t="s">
        <v>166</v>
      </c>
      <c r="C21" s="49"/>
      <c r="D21" s="24">
        <v>4</v>
      </c>
      <c r="E21" s="19">
        <f>IF(('Experiment 2'!F46/($F$9*$F$10))*($K$9)*(1*10^6)&gt;0,('Experiment 2'!F46/($F$9*$F$10))*($K$9)*(1*10^6),0)</f>
        <v>34.556313993174065</v>
      </c>
      <c r="F21" s="19">
        <f>IF(('Experiment 2'!G46/($F$9*$F$10))*($K$9)*(1*10^6)&gt;0,('Experiment 2'!G46/($F$9*$F$10))*($K$9)*(1*10^6),0)</f>
        <v>31.484641638225256</v>
      </c>
      <c r="G21" s="19">
        <f>IF(('Experiment 2'!H46/($F$9*$F$10))*($K$9)*(1*10^6)&gt;0,('Experiment 2'!H46/($F$9*$F$10))*($K$9)*(1*10^6),0)</f>
        <v>33.532423208191126</v>
      </c>
      <c r="H21" s="22">
        <f>AVERAGE(EnzymaticActivityD.3JN[[#This Row],[Replica 1]:[Replica 3]])</f>
        <v>33.191126279863482</v>
      </c>
      <c r="I21" s="19">
        <f>EnzymaticActivityD.3JN[[#This Row],[Average]]-MIN(EnzymaticActivityD.3JN[[#This Row],[Replica 1]:[Replica 3]])</f>
        <v>1.7064846416382267</v>
      </c>
      <c r="J21" s="19">
        <f>MAX(EnzymaticActivityD.3JN[[#This Row],[Replica 1]:[Replica 3]])-EnzymaticActivityD.3JN[[#This Row],[Average]]</f>
        <v>1.3651877133105828</v>
      </c>
      <c r="K21" s="48" t="s">
        <v>138</v>
      </c>
      <c r="L21" s="3"/>
      <c r="M21" s="3"/>
    </row>
    <row r="22" spans="1:13" s="5" customFormat="1" ht="12.95">
      <c r="A22" s="51">
        <v>43962</v>
      </c>
      <c r="B22" s="50" t="s">
        <v>167</v>
      </c>
      <c r="C22" s="49"/>
      <c r="D22" s="24">
        <v>4.5</v>
      </c>
      <c r="E22" s="19">
        <f>IF(('Experiment 2'!F47/($F$9*$F$10))*($K$9)*(1*10^6)&gt;0,('Experiment 2'!F47/($F$9*$F$10))*($K$9)*(1*10^6),0)</f>
        <v>31.996587030716725</v>
      </c>
      <c r="F22" s="19">
        <f>IF(('Experiment 2'!G47/($F$9*$F$10))*($K$9)*(1*10^6)&gt;0,('Experiment 2'!G47/($F$9*$F$10))*($K$9)*(1*10^6),0)</f>
        <v>29.948805460750854</v>
      </c>
      <c r="G22" s="19">
        <f>IF(('Experiment 2'!H47/($F$9*$F$10))*($K$9)*(1*10^6)&gt;0,('Experiment 2'!H47/($F$9*$F$10))*($K$9)*(1*10^6),0)</f>
        <v>30.972696245733783</v>
      </c>
      <c r="H22" s="22">
        <f>AVERAGE(EnzymaticActivityD.3JN[[#This Row],[Replica 1]:[Replica 3]])</f>
        <v>30.972696245733786</v>
      </c>
      <c r="I22" s="19">
        <f>EnzymaticActivityD.3JN[[#This Row],[Average]]-MIN(EnzymaticActivityD.3JN[[#This Row],[Replica 1]:[Replica 3]])</f>
        <v>1.0238907849829317</v>
      </c>
      <c r="J22" s="19">
        <f>MAX(EnzymaticActivityD.3JN[[#This Row],[Replica 1]:[Replica 3]])-EnzymaticActivityD.3JN[[#This Row],[Average]]</f>
        <v>1.0238907849829388</v>
      </c>
      <c r="K22" s="48" t="s">
        <v>138</v>
      </c>
      <c r="L22" s="3"/>
      <c r="M22" s="3"/>
    </row>
    <row r="23" spans="1:13" s="5" customFormat="1" ht="12.95">
      <c r="A23" s="51">
        <v>43962</v>
      </c>
      <c r="B23" s="50" t="s">
        <v>168</v>
      </c>
      <c r="C23" s="49"/>
      <c r="D23" s="24">
        <v>5</v>
      </c>
      <c r="E23" s="19">
        <f>IF(('Experiment 2'!F48/($F$9*$F$10))*($K$9)*(1*10^6)&gt;0,('Experiment 2'!F48/($F$9*$F$10))*($K$9)*(1*10^6),0)</f>
        <v>18.941979522184301</v>
      </c>
      <c r="F23" s="19">
        <f>IF(('Experiment 2'!G48/($F$9*$F$10))*($K$9)*(1*10^6)&gt;0,('Experiment 2'!G48/($F$9*$F$10))*($K$9)*(1*10^6),0)</f>
        <v>16.89419795221843</v>
      </c>
      <c r="G23" s="19">
        <f>IF(('Experiment 2'!H48/($F$9*$F$10))*($K$9)*(1*10^6)&gt;0,('Experiment 2'!H48/($F$9*$F$10))*($K$9)*(1*10^6),0)</f>
        <v>17.150170648464165</v>
      </c>
      <c r="H23" s="22">
        <f>AVERAGE(EnzymaticActivityD.3JN[[#This Row],[Replica 1]:[Replica 3]])</f>
        <v>17.662116040955635</v>
      </c>
      <c r="I23" s="19">
        <f>EnzymaticActivityD.3JN[[#This Row],[Average]]-MIN(EnzymaticActivityD.3JN[[#This Row],[Replica 1]:[Replica 3]])</f>
        <v>0.76791808873720413</v>
      </c>
      <c r="J23" s="19">
        <f>MAX(EnzymaticActivityD.3JN[[#This Row],[Replica 1]:[Replica 3]])-EnzymaticActivityD.3JN[[#This Row],[Average]]</f>
        <v>1.2798634812286664</v>
      </c>
      <c r="K23" s="48" t="s">
        <v>138</v>
      </c>
      <c r="L23" s="3"/>
      <c r="M23" s="3"/>
    </row>
    <row r="24" spans="1:13" s="5" customFormat="1" ht="12.95">
      <c r="A24" s="51">
        <v>43962</v>
      </c>
      <c r="B24" s="50" t="s">
        <v>169</v>
      </c>
      <c r="C24" s="49"/>
      <c r="D24" s="24">
        <v>6</v>
      </c>
      <c r="E24" s="19">
        <f>IF(('Experiment 2'!F49/($F$9*$F$10))*($K$9)*(1*10^6)&gt;0,('Experiment 2'!F49/($F$9*$F$10))*($K$9)*(1*10^6),0)</f>
        <v>1.0238907849829353</v>
      </c>
      <c r="F24" s="19">
        <f>IF(('Experiment 2'!G49/($F$9*$F$10))*($K$9)*(1*10^6)&gt;0,('Experiment 2'!G49/($F$9*$F$10))*($K$9)*(1*10^6),0)</f>
        <v>1.0238907849829353</v>
      </c>
      <c r="G24" s="19">
        <f>IF(('Experiment 2'!H49/($F$9*$F$10))*($K$9)*(1*10^6)&gt;0,('Experiment 2'!H49/($F$9*$F$10))*($K$9)*(1*10^6),0)</f>
        <v>0.76791808873720147</v>
      </c>
      <c r="H24" s="22">
        <f>AVERAGE(EnzymaticActivityD.3JN[[#This Row],[Replica 1]:[Replica 3]])</f>
        <v>0.93856655290102398</v>
      </c>
      <c r="I24" s="19">
        <f>EnzymaticActivityD.3JN[[#This Row],[Average]]-MIN(EnzymaticActivityD.3JN[[#This Row],[Replica 1]:[Replica 3]])</f>
        <v>0.17064846416382251</v>
      </c>
      <c r="J24" s="19">
        <f>MAX(EnzymaticActivityD.3JN[[#This Row],[Replica 1]:[Replica 3]])-EnzymaticActivityD.3JN[[#This Row],[Average]]</f>
        <v>8.5324232081911311E-2</v>
      </c>
      <c r="K24" s="48" t="s">
        <v>138</v>
      </c>
      <c r="L24" s="3"/>
      <c r="M24" s="3"/>
    </row>
    <row r="25" spans="1:13" s="5" customFormat="1" ht="12.95">
      <c r="A25" s="51">
        <v>43962</v>
      </c>
      <c r="B25" s="50" t="s">
        <v>170</v>
      </c>
      <c r="C25" s="49"/>
      <c r="D25" s="24">
        <v>7</v>
      </c>
      <c r="E25" s="19">
        <f>IF(('Experiment 2'!F50/($F$9*$F$10))*($K$9)*(1*10^6)&gt;0,('Experiment 2'!F50/($F$9*$F$10))*($K$9)*(1*10^6),0)</f>
        <v>0</v>
      </c>
      <c r="F25" s="19">
        <f>IF(('Experiment 2'!G50/($F$9*$F$10))*($K$9)*(1*10^6)&gt;0,('Experiment 2'!G50/($F$9*$F$10))*($K$9)*(1*10^6),0)</f>
        <v>0.25597269624573382</v>
      </c>
      <c r="G25" s="19">
        <f>IF(('Experiment 2'!H50/($F$9*$F$10))*($K$9)*(1*10^6)&gt;0,('Experiment 2'!H50/($F$9*$F$10))*($K$9)*(1*10^6),0)</f>
        <v>0</v>
      </c>
      <c r="H25" s="22">
        <f>AVERAGE(EnzymaticActivityD.3JN[[#This Row],[Replica 1]:[Replica 3]])</f>
        <v>8.5324232081911269E-2</v>
      </c>
      <c r="I25" s="19">
        <f>EnzymaticActivityD.3JN[[#This Row],[Average]]-MIN(EnzymaticActivityD.3JN[[#This Row],[Replica 1]:[Replica 3]])</f>
        <v>8.5324232081911269E-2</v>
      </c>
      <c r="J25" s="19">
        <f>MAX(EnzymaticActivityD.3JN[[#This Row],[Replica 1]:[Replica 3]])-EnzymaticActivityD.3JN[[#This Row],[Average]]</f>
        <v>0.17064846416382257</v>
      </c>
      <c r="K25" s="48" t="s">
        <v>138</v>
      </c>
      <c r="L25" s="3"/>
      <c r="M25" s="3"/>
    </row>
    <row r="26" spans="1:13" s="5" customFormat="1" ht="12.95">
      <c r="A26" s="55">
        <v>43962</v>
      </c>
      <c r="B26" s="64" t="s">
        <v>171</v>
      </c>
      <c r="C26" s="57"/>
      <c r="D26" s="58">
        <v>10</v>
      </c>
      <c r="E26" s="59">
        <f>IF(('Experiment 2'!F51/($F$9*$F$10))*($K$9)*(1*10^6)&gt;0,('Experiment 2'!F51/($F$9*$F$10))*($K$9)*(1*10^6),0)</f>
        <v>0</v>
      </c>
      <c r="F26" s="59">
        <f>IF(('Experiment 2'!G51/($F$9*$F$10))*($K$9)*(1*10^6)&gt;0,('Experiment 2'!G51/($F$9*$F$10))*($K$9)*(1*10^6),0)</f>
        <v>0</v>
      </c>
      <c r="G26" s="59">
        <f>IF(('Experiment 2'!H51/($F$9*$F$10))*($K$9)*(1*10^6)&gt;0,('Experiment 2'!H51/($F$9*$F$10))*($K$9)*(1*10^6),0)</f>
        <v>0</v>
      </c>
      <c r="H26" s="60">
        <f>AVERAGE(EnzymaticActivityD.3JN[[#This Row],[Replica 1]:[Replica 3]])</f>
        <v>0</v>
      </c>
      <c r="I26" s="59">
        <f>EnzymaticActivityD.3JN[[#This Row],[Average]]-MIN(EnzymaticActivityD.3JN[[#This Row],[Replica 1]:[Replica 3]])</f>
        <v>0</v>
      </c>
      <c r="J26" s="59">
        <f>MAX(EnzymaticActivityD.3JN[[#This Row],[Replica 1]:[Replica 3]])-EnzymaticActivityD.3JN[[#This Row],[Average]]</f>
        <v>0</v>
      </c>
      <c r="K26" s="56" t="s">
        <v>138</v>
      </c>
      <c r="L26" s="3"/>
      <c r="M26" s="3"/>
    </row>
    <row r="27" spans="1:13" s="2" customFormat="1">
      <c r="A27" s="7"/>
      <c r="B27" s="7"/>
      <c r="C27" s="7"/>
      <c r="D27" s="7"/>
      <c r="E27" s="7"/>
      <c r="F27" s="7"/>
      <c r="G27" s="7"/>
      <c r="H27" s="7"/>
      <c r="I27" s="7"/>
      <c r="J27" s="7"/>
      <c r="K27" s="1"/>
      <c r="L27" s="1"/>
      <c r="M27" s="1"/>
    </row>
    <row r="28" spans="1:13" s="5" customFormat="1" ht="12.95">
      <c r="A28" s="4" t="s">
        <v>175</v>
      </c>
      <c r="B28" s="13"/>
      <c r="C28" s="13"/>
      <c r="D28" s="13"/>
      <c r="E28" s="13"/>
      <c r="F28" s="13"/>
      <c r="G28" s="13"/>
      <c r="H28" s="13"/>
      <c r="I28" s="13"/>
      <c r="J28" s="13"/>
      <c r="K28" s="3"/>
      <c r="L28" s="3"/>
      <c r="M28" s="3"/>
    </row>
    <row r="29" spans="1:13" s="2" customFormat="1" ht="6.9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s="5" customFormat="1" ht="12.95" customHeight="1">
      <c r="A30" s="52" t="s">
        <v>101</v>
      </c>
      <c r="B30" s="53" t="s">
        <v>103</v>
      </c>
      <c r="C30" s="52" t="s">
        <v>174</v>
      </c>
      <c r="D30" s="54" t="s">
        <v>135</v>
      </c>
      <c r="E30" s="61" t="s">
        <v>140</v>
      </c>
      <c r="F30" s="61" t="s">
        <v>141</v>
      </c>
      <c r="G30" s="61" t="s">
        <v>142</v>
      </c>
      <c r="H30" s="54" t="s">
        <v>109</v>
      </c>
      <c r="I30" s="54" t="s">
        <v>136</v>
      </c>
      <c r="J30" s="54" t="s">
        <v>137</v>
      </c>
      <c r="K30" s="53" t="s">
        <v>63</v>
      </c>
      <c r="L30" s="3"/>
      <c r="M30" s="3"/>
    </row>
    <row r="31" spans="1:13" s="5" customFormat="1" ht="12.95">
      <c r="A31" s="51">
        <v>43962</v>
      </c>
      <c r="B31" s="50" t="s">
        <v>111</v>
      </c>
      <c r="C31" s="49"/>
      <c r="D31" s="11" t="s">
        <v>67</v>
      </c>
      <c r="E31" s="31">
        <f>E17/MAX(EnzymaticActivityD.3JN[Average])</f>
        <v>0</v>
      </c>
      <c r="F31" s="31">
        <f>F17/MAX(EnzymaticActivityD.3JN[Average])</f>
        <v>0</v>
      </c>
      <c r="G31" s="31">
        <f>G17/MAX(EnzymaticActivityD.3JN[Average])</f>
        <v>0</v>
      </c>
      <c r="H31" s="34">
        <f>AVERAGE(RelativeActivityD.3JN[[#This Row],[Relative Act. % 1]:[Relative Act. % 3]])</f>
        <v>0</v>
      </c>
      <c r="I31" s="31">
        <f>RelativeActivityD.3JN[[#This Row],[Average]]-MIN(RelativeActivityD.3JN[[#This Row],[Relative Act. % 1]:[Relative Act. % 3]])</f>
        <v>0</v>
      </c>
      <c r="J31" s="31">
        <f>MAX(RelativeActivityD.3JN[[#This Row],[Relative Act. % 1]:[Relative Act. % 3]])-RelativeActivityD.3JN[[#This Row],[Average]]</f>
        <v>0</v>
      </c>
      <c r="K31" s="48" t="s">
        <v>143</v>
      </c>
      <c r="L31" s="3"/>
      <c r="M31" s="3"/>
    </row>
    <row r="32" spans="1:13" s="5" customFormat="1" ht="12.95">
      <c r="A32" s="51">
        <v>43962</v>
      </c>
      <c r="B32" s="50" t="s">
        <v>113</v>
      </c>
      <c r="C32" s="49"/>
      <c r="D32" s="11" t="s">
        <v>67</v>
      </c>
      <c r="E32" s="31">
        <f>E18/MAX(EnzymaticActivityD.3JN[Average])</f>
        <v>0</v>
      </c>
      <c r="F32" s="31">
        <f>F18/MAX(EnzymaticActivityD.3JN[Average])</f>
        <v>0</v>
      </c>
      <c r="G32" s="31">
        <f>G18/MAX(EnzymaticActivityD.3JN[Average])</f>
        <v>0</v>
      </c>
      <c r="H32" s="34">
        <f>AVERAGE(RelativeActivityD.3JN[[#This Row],[Relative Act. % 1]:[Relative Act. % 3]])</f>
        <v>0</v>
      </c>
      <c r="I32" s="31">
        <f>RelativeActivityD.3JN[[#This Row],[Average]]-MIN(RelativeActivityD.3JN[[#This Row],[Relative Act. % 1]:[Relative Act. % 3]])</f>
        <v>0</v>
      </c>
      <c r="J32" s="31">
        <f>MAX(RelativeActivityD.3JN[[#This Row],[Relative Act. % 1]:[Relative Act. % 3]])-RelativeActivityD.3JN[[#This Row],[Average]]</f>
        <v>0</v>
      </c>
      <c r="K32" s="48" t="s">
        <v>143</v>
      </c>
      <c r="L32" s="3"/>
      <c r="M32" s="3"/>
    </row>
    <row r="33" spans="1:13" s="5" customFormat="1" ht="12.95">
      <c r="A33" s="51">
        <v>43962</v>
      </c>
      <c r="B33" s="50" t="s">
        <v>164</v>
      </c>
      <c r="C33" s="49"/>
      <c r="D33" s="24">
        <v>2</v>
      </c>
      <c r="E33" s="31">
        <f>E19/MAX(EnzymaticActivityD.3JN[Average])</f>
        <v>1.0056818181818181</v>
      </c>
      <c r="F33" s="31">
        <f>F19/MAX(EnzymaticActivityD.3JN[Average])</f>
        <v>0.99431818181818199</v>
      </c>
      <c r="G33" s="31">
        <f>G19/MAX(EnzymaticActivityD.3JN[Average])</f>
        <v>1.0000000000000002</v>
      </c>
      <c r="H33" s="34">
        <f>AVERAGE(RelativeActivityD.3JN[[#This Row],[Relative Act. % 1]:[Relative Act. % 3]])</f>
        <v>1</v>
      </c>
      <c r="I33" s="31">
        <f>RelativeActivityD.3JN[[#This Row],[Average]]-MIN(RelativeActivityD.3JN[[#This Row],[Relative Act. % 1]:[Relative Act. % 3]])</f>
        <v>5.6818181818180102E-3</v>
      </c>
      <c r="J33" s="31">
        <f>MAX(RelativeActivityD.3JN[[#This Row],[Relative Act. % 1]:[Relative Act. % 3]])-RelativeActivityD.3JN[[#This Row],[Average]]</f>
        <v>5.6818181818181213E-3</v>
      </c>
      <c r="K33" s="48" t="s">
        <v>143</v>
      </c>
      <c r="L33" s="3"/>
      <c r="M33" s="3"/>
    </row>
    <row r="34" spans="1:13" s="5" customFormat="1" ht="12.95">
      <c r="A34" s="51">
        <v>43962</v>
      </c>
      <c r="B34" s="50" t="s">
        <v>165</v>
      </c>
      <c r="C34" s="49"/>
      <c r="D34" s="24">
        <v>3</v>
      </c>
      <c r="E34" s="31">
        <f>E20/MAX(EnzymaticActivityD.3JN[Average])</f>
        <v>0.95454545454545481</v>
      </c>
      <c r="F34" s="31">
        <f>F20/MAX(EnzymaticActivityD.3JN[Average])</f>
        <v>0.90909090909090917</v>
      </c>
      <c r="G34" s="31">
        <f>G20/MAX(EnzymaticActivityD.3JN[Average])</f>
        <v>1.0454545454545456</v>
      </c>
      <c r="H34" s="34">
        <f>AVERAGE(RelativeActivityD.3JN[[#This Row],[Relative Act. % 1]:[Relative Act. % 3]])</f>
        <v>0.96969696969696983</v>
      </c>
      <c r="I34" s="31">
        <f>RelativeActivityD.3JN[[#This Row],[Average]]-MIN(RelativeActivityD.3JN[[#This Row],[Relative Act. % 1]:[Relative Act. % 3]])</f>
        <v>6.0606060606060663E-2</v>
      </c>
      <c r="J34" s="31">
        <f>MAX(RelativeActivityD.3JN[[#This Row],[Relative Act. % 1]:[Relative Act. % 3]])-RelativeActivityD.3JN[[#This Row],[Average]]</f>
        <v>7.5757575757575801E-2</v>
      </c>
      <c r="K34" s="48" t="s">
        <v>143</v>
      </c>
      <c r="L34" s="3"/>
      <c r="M34" s="3"/>
    </row>
    <row r="35" spans="1:13" s="5" customFormat="1" ht="12.95">
      <c r="A35" s="51">
        <v>43962</v>
      </c>
      <c r="B35" s="50" t="s">
        <v>166</v>
      </c>
      <c r="C35" s="49"/>
      <c r="D35" s="24">
        <v>4</v>
      </c>
      <c r="E35" s="31">
        <f>E21/MAX(EnzymaticActivityD.3JN[Average])</f>
        <v>0.76704545454545481</v>
      </c>
      <c r="F35" s="31">
        <f>F21/MAX(EnzymaticActivityD.3JN[Average])</f>
        <v>0.69886363636363646</v>
      </c>
      <c r="G35" s="31">
        <f>G21/MAX(EnzymaticActivityD.3JN[Average])</f>
        <v>0.74431818181818199</v>
      </c>
      <c r="H35" s="34">
        <f>AVERAGE(RelativeActivityD.3JN[[#This Row],[Relative Act. % 1]:[Relative Act. % 3]])</f>
        <v>0.73674242424242442</v>
      </c>
      <c r="I35" s="31">
        <f>RelativeActivityD.3JN[[#This Row],[Average]]-MIN(RelativeActivityD.3JN[[#This Row],[Relative Act. % 1]:[Relative Act. % 3]])</f>
        <v>3.7878787878787956E-2</v>
      </c>
      <c r="J35" s="31">
        <f>MAX(RelativeActivityD.3JN[[#This Row],[Relative Act. % 1]:[Relative Act. % 3]])-RelativeActivityD.3JN[[#This Row],[Average]]</f>
        <v>3.0303030303030387E-2</v>
      </c>
      <c r="K35" s="48" t="s">
        <v>143</v>
      </c>
      <c r="L35" s="3"/>
      <c r="M35" s="3"/>
    </row>
    <row r="36" spans="1:13" s="5" customFormat="1" ht="12.95">
      <c r="A36" s="51">
        <v>43962</v>
      </c>
      <c r="B36" s="50" t="s">
        <v>167</v>
      </c>
      <c r="C36" s="49"/>
      <c r="D36" s="24">
        <v>4.5</v>
      </c>
      <c r="E36" s="31">
        <f>E22/MAX(EnzymaticActivityD.3JN[Average])</f>
        <v>0.71022727272727293</v>
      </c>
      <c r="F36" s="31">
        <f>F22/MAX(EnzymaticActivityD.3JN[Average])</f>
        <v>0.6647727272727274</v>
      </c>
      <c r="G36" s="31">
        <f>G22/MAX(EnzymaticActivityD.3JN[Average])</f>
        <v>0.6875</v>
      </c>
      <c r="H36" s="34">
        <f>AVERAGE(RelativeActivityD.3JN[[#This Row],[Relative Act. % 1]:[Relative Act. % 3]])</f>
        <v>0.68750000000000011</v>
      </c>
      <c r="I36" s="31">
        <f>RelativeActivityD.3JN[[#This Row],[Average]]-MIN(RelativeActivityD.3JN[[#This Row],[Relative Act. % 1]:[Relative Act. % 3]])</f>
        <v>2.2727272727272707E-2</v>
      </c>
      <c r="J36" s="31">
        <f>MAX(RelativeActivityD.3JN[[#This Row],[Relative Act. % 1]:[Relative Act. % 3]])-RelativeActivityD.3JN[[#This Row],[Average]]</f>
        <v>2.2727272727272818E-2</v>
      </c>
      <c r="K36" s="48" t="s">
        <v>143</v>
      </c>
      <c r="L36" s="3"/>
      <c r="M36" s="3"/>
    </row>
    <row r="37" spans="1:13" s="5" customFormat="1" ht="12.95">
      <c r="A37" s="51">
        <v>43962</v>
      </c>
      <c r="B37" s="50" t="s">
        <v>168</v>
      </c>
      <c r="C37" s="49"/>
      <c r="D37" s="24">
        <v>5</v>
      </c>
      <c r="E37" s="31">
        <f>E23/MAX(EnzymaticActivityD.3JN[Average])</f>
        <v>0.42045454545454553</v>
      </c>
      <c r="F37" s="31">
        <f>F23/MAX(EnzymaticActivityD.3JN[Average])</f>
        <v>0.37500000000000006</v>
      </c>
      <c r="G37" s="31">
        <f>G23/MAX(EnzymaticActivityD.3JN[Average])</f>
        <v>0.38068181818181829</v>
      </c>
      <c r="H37" s="34">
        <f>AVERAGE(RelativeActivityD.3JN[[#This Row],[Relative Act. % 1]:[Relative Act. % 3]])</f>
        <v>0.39204545454545464</v>
      </c>
      <c r="I37" s="31">
        <f>RelativeActivityD.3JN[[#This Row],[Average]]-MIN(RelativeActivityD.3JN[[#This Row],[Relative Act. % 1]:[Relative Act. % 3]])</f>
        <v>1.7045454545454586E-2</v>
      </c>
      <c r="J37" s="31">
        <f>MAX(RelativeActivityD.3JN[[#This Row],[Relative Act. % 1]:[Relative Act. % 3]])-RelativeActivityD.3JN[[#This Row],[Average]]</f>
        <v>2.8409090909090884E-2</v>
      </c>
      <c r="K37" s="48" t="s">
        <v>143</v>
      </c>
      <c r="L37" s="3"/>
      <c r="M37" s="3"/>
    </row>
    <row r="38" spans="1:13" s="5" customFormat="1" ht="12.95">
      <c r="A38" s="51">
        <v>43962</v>
      </c>
      <c r="B38" s="50" t="s">
        <v>169</v>
      </c>
      <c r="C38" s="49"/>
      <c r="D38" s="24">
        <v>6</v>
      </c>
      <c r="E38" s="31">
        <f>E24/MAX(EnzymaticActivityD.3JN[Average])</f>
        <v>2.2727272727272735E-2</v>
      </c>
      <c r="F38" s="31">
        <f>F24/MAX(EnzymaticActivityD.3JN[Average])</f>
        <v>2.2727272727272735E-2</v>
      </c>
      <c r="G38" s="31">
        <f>G24/MAX(EnzymaticActivityD.3JN[Average])</f>
        <v>1.7045454545454551E-2</v>
      </c>
      <c r="H38" s="34">
        <f>AVERAGE(RelativeActivityD.3JN[[#This Row],[Relative Act. % 1]:[Relative Act. % 3]])</f>
        <v>2.0833333333333343E-2</v>
      </c>
      <c r="I38" s="31">
        <f>RelativeActivityD.3JN[[#This Row],[Average]]-MIN(RelativeActivityD.3JN[[#This Row],[Relative Act. % 1]:[Relative Act. % 3]])</f>
        <v>3.7878787878787915E-3</v>
      </c>
      <c r="J38" s="31">
        <f>MAX(RelativeActivityD.3JN[[#This Row],[Relative Act. % 1]:[Relative Act. % 3]])-RelativeActivityD.3JN[[#This Row],[Average]]</f>
        <v>1.8939393939393923E-3</v>
      </c>
      <c r="K38" s="48" t="s">
        <v>143</v>
      </c>
      <c r="L38" s="3"/>
      <c r="M38" s="3"/>
    </row>
    <row r="39" spans="1:13" s="5" customFormat="1" ht="12.95">
      <c r="A39" s="51">
        <v>43962</v>
      </c>
      <c r="B39" s="50" t="s">
        <v>170</v>
      </c>
      <c r="C39" s="49"/>
      <c r="D39" s="24">
        <v>7</v>
      </c>
      <c r="E39" s="31">
        <f>E25/MAX(EnzymaticActivityD.3JN[Average])</f>
        <v>0</v>
      </c>
      <c r="F39" s="31">
        <f>F25/MAX(EnzymaticActivityD.3JN[Average])</f>
        <v>5.6818181818181837E-3</v>
      </c>
      <c r="G39" s="31">
        <f>G25/MAX(EnzymaticActivityD.3JN[Average])</f>
        <v>0</v>
      </c>
      <c r="H39" s="34">
        <f>AVERAGE(RelativeActivityD.3JN[[#This Row],[Relative Act. % 1]:[Relative Act. % 3]])</f>
        <v>1.8939393939393946E-3</v>
      </c>
      <c r="I39" s="31">
        <f>RelativeActivityD.3JN[[#This Row],[Average]]-MIN(RelativeActivityD.3JN[[#This Row],[Relative Act. % 1]:[Relative Act. % 3]])</f>
        <v>1.8939393939393946E-3</v>
      </c>
      <c r="J39" s="31">
        <f>MAX(RelativeActivityD.3JN[[#This Row],[Relative Act. % 1]:[Relative Act. % 3]])-RelativeActivityD.3JN[[#This Row],[Average]]</f>
        <v>3.7878787878787889E-3</v>
      </c>
      <c r="K39" s="48" t="s">
        <v>143</v>
      </c>
      <c r="L39" s="3"/>
      <c r="M39" s="3"/>
    </row>
    <row r="40" spans="1:13" s="5" customFormat="1" ht="12.95">
      <c r="A40" s="55">
        <v>43962</v>
      </c>
      <c r="B40" s="64" t="s">
        <v>171</v>
      </c>
      <c r="C40" s="57"/>
      <c r="D40" s="58">
        <v>10</v>
      </c>
      <c r="E40" s="62">
        <f>E26/MAX(EnzymaticActivityD.3JN[Average])</f>
        <v>0</v>
      </c>
      <c r="F40" s="62">
        <f>F26/MAX(EnzymaticActivityD.3JN[Average])</f>
        <v>0</v>
      </c>
      <c r="G40" s="62">
        <f>G26/MAX(EnzymaticActivityD.3JN[Average])</f>
        <v>0</v>
      </c>
      <c r="H40" s="63">
        <f>AVERAGE(RelativeActivityD.3JN[[#This Row],[Relative Act. % 1]:[Relative Act. % 3]])</f>
        <v>0</v>
      </c>
      <c r="I40" s="62">
        <f>RelativeActivityD.3JN[[#This Row],[Average]]-MIN(RelativeActivityD.3JN[[#This Row],[Relative Act. % 1]:[Relative Act. % 3]])</f>
        <v>0</v>
      </c>
      <c r="J40" s="62">
        <f>MAX(RelativeActivityD.3JN[[#This Row],[Relative Act. % 1]:[Relative Act. % 3]])-RelativeActivityD.3JN[[#This Row],[Average]]</f>
        <v>0</v>
      </c>
      <c r="K40" s="56" t="s">
        <v>143</v>
      </c>
      <c r="L40" s="3"/>
      <c r="M40" s="3"/>
    </row>
    <row r="41" spans="1:13" s="5" customFormat="1" ht="12.95">
      <c r="A41" s="35"/>
      <c r="B41" s="13"/>
      <c r="C41" s="13"/>
      <c r="D41" s="37"/>
      <c r="E41" s="38"/>
      <c r="F41" s="38"/>
      <c r="G41" s="38"/>
      <c r="H41" s="39"/>
      <c r="I41" s="38"/>
      <c r="J41" s="38"/>
      <c r="K41" s="13"/>
      <c r="L41" s="3"/>
      <c r="M41" s="3"/>
    </row>
    <row r="42" spans="1:13" s="5" customFormat="1" ht="12.95">
      <c r="A42" s="66" t="s">
        <v>103</v>
      </c>
      <c r="B42" s="68"/>
      <c r="C42" s="28" t="s">
        <v>176</v>
      </c>
      <c r="D42" s="38"/>
      <c r="E42" s="38"/>
      <c r="F42" s="38"/>
      <c r="G42" s="38"/>
      <c r="H42" s="39"/>
      <c r="I42" s="38"/>
      <c r="J42" s="38"/>
      <c r="K42" s="13"/>
      <c r="L42" s="3"/>
      <c r="M42" s="3"/>
    </row>
    <row r="43" spans="1:13" s="5" customFormat="1" ht="12.95">
      <c r="A43" s="95" t="s">
        <v>177</v>
      </c>
      <c r="B43" s="96"/>
      <c r="C43" s="40">
        <f>3000/300</f>
        <v>10</v>
      </c>
      <c r="D43" s="38"/>
      <c r="E43" s="38"/>
      <c r="F43" s="38"/>
      <c r="G43" s="38"/>
      <c r="H43" s="39"/>
      <c r="I43" s="38"/>
      <c r="J43" s="38"/>
      <c r="K43" s="13"/>
      <c r="L43" s="3"/>
      <c r="M43" s="3"/>
    </row>
    <row r="44" spans="1:13" s="5" customFormat="1" ht="12.95">
      <c r="A44" s="95" t="s">
        <v>178</v>
      </c>
      <c r="B44" s="96"/>
      <c r="C44" s="40">
        <f>2000/200</f>
        <v>10</v>
      </c>
      <c r="D44" s="38"/>
      <c r="E44" s="38"/>
      <c r="F44" s="38"/>
      <c r="G44" s="38"/>
      <c r="H44" s="39"/>
      <c r="I44" s="38"/>
      <c r="J44" s="38"/>
      <c r="K44" s="13"/>
      <c r="L44" s="3"/>
      <c r="M44" s="3"/>
    </row>
    <row r="45" spans="1:13" s="5" customFormat="1" ht="12.95">
      <c r="A45" s="35"/>
      <c r="B45" s="41"/>
      <c r="C45" s="35"/>
      <c r="D45" s="38"/>
      <c r="E45" s="38"/>
      <c r="F45" s="38"/>
      <c r="G45" s="38"/>
      <c r="H45" s="39"/>
      <c r="I45" s="38"/>
      <c r="J45" s="38"/>
      <c r="K45" s="13"/>
      <c r="L45" s="3"/>
      <c r="M45" s="3"/>
    </row>
    <row r="46" spans="1:13" s="5" customFormat="1" ht="12.95">
      <c r="A46" s="4" t="s">
        <v>179</v>
      </c>
      <c r="B46" s="13"/>
      <c r="C46" s="13"/>
      <c r="D46" s="13"/>
      <c r="E46" s="13"/>
      <c r="F46" s="13"/>
      <c r="G46" s="13"/>
      <c r="H46" s="13"/>
      <c r="I46" s="13"/>
      <c r="J46" s="13"/>
      <c r="K46" s="3"/>
      <c r="L46" s="3"/>
      <c r="M46" s="3"/>
    </row>
    <row r="47" spans="1:13" s="2" customFormat="1" ht="6.9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s="5" customFormat="1" ht="12.95">
      <c r="A48" s="8" t="s">
        <v>101</v>
      </c>
      <c r="B48" s="66" t="s">
        <v>103</v>
      </c>
      <c r="C48" s="68"/>
      <c r="D48" s="8" t="s">
        <v>135</v>
      </c>
      <c r="E48" s="8" t="s">
        <v>104</v>
      </c>
      <c r="F48" s="8" t="s">
        <v>105</v>
      </c>
      <c r="G48" s="8" t="s">
        <v>106</v>
      </c>
      <c r="H48" s="8" t="s">
        <v>109</v>
      </c>
      <c r="I48" s="8" t="s">
        <v>136</v>
      </c>
      <c r="J48" s="8" t="s">
        <v>137</v>
      </c>
      <c r="K48" s="8" t="s">
        <v>63</v>
      </c>
      <c r="L48" s="3"/>
      <c r="M48" s="3"/>
    </row>
    <row r="49" spans="1:13" s="5" customFormat="1" ht="12.95">
      <c r="A49" s="9">
        <v>43962</v>
      </c>
      <c r="B49" s="69" t="s">
        <v>111</v>
      </c>
      <c r="C49" s="71"/>
      <c r="D49" s="11" t="s">
        <v>67</v>
      </c>
      <c r="E49" s="19">
        <f>E17*($C$43*$C$44)</f>
        <v>0</v>
      </c>
      <c r="F49" s="19">
        <f t="shared" ref="F49:G49" si="0">F17*($C$43*$C$44)</f>
        <v>0</v>
      </c>
      <c r="G49" s="19">
        <f t="shared" si="0"/>
        <v>0</v>
      </c>
      <c r="H49" s="22">
        <f>AVERAGE(E49:G49)</f>
        <v>0</v>
      </c>
      <c r="I49" s="19">
        <f>H49-MIN(E49:G49)</f>
        <v>0</v>
      </c>
      <c r="J49" s="19">
        <f>MAX(E49:G49)-H49</f>
        <v>0</v>
      </c>
      <c r="K49" s="17" t="s">
        <v>138</v>
      </c>
      <c r="L49" s="3"/>
      <c r="M49" s="3"/>
    </row>
    <row r="50" spans="1:13" s="5" customFormat="1" ht="12.95">
      <c r="A50" s="9">
        <v>43962</v>
      </c>
      <c r="B50" s="69" t="s">
        <v>113</v>
      </c>
      <c r="C50" s="71"/>
      <c r="D50" s="11" t="s">
        <v>67</v>
      </c>
      <c r="E50" s="19">
        <f t="shared" ref="E50:G58" si="1">E18*($C$43*$C$44)</f>
        <v>0</v>
      </c>
      <c r="F50" s="19">
        <f t="shared" si="1"/>
        <v>0</v>
      </c>
      <c r="G50" s="19">
        <f t="shared" si="1"/>
        <v>0</v>
      </c>
      <c r="H50" s="22">
        <f t="shared" ref="H50:H58" si="2">AVERAGE(E50:G50)</f>
        <v>0</v>
      </c>
      <c r="I50" s="19">
        <f t="shared" ref="I50:I58" si="3">H50-MIN(E50:G50)</f>
        <v>0</v>
      </c>
      <c r="J50" s="19">
        <f t="shared" ref="J50:J58" si="4">MAX(E50:G50)-H50</f>
        <v>0</v>
      </c>
      <c r="K50" s="17" t="s">
        <v>138</v>
      </c>
      <c r="L50" s="3"/>
      <c r="M50" s="3"/>
    </row>
    <row r="51" spans="1:13" s="5" customFormat="1" ht="12.95">
      <c r="A51" s="9">
        <v>43962</v>
      </c>
      <c r="B51" s="69" t="s">
        <v>180</v>
      </c>
      <c r="C51" s="71"/>
      <c r="D51" s="24">
        <v>2</v>
      </c>
      <c r="E51" s="19">
        <f>E19*($C$43*$C$44)</f>
        <v>4530.7167235494871</v>
      </c>
      <c r="F51" s="19">
        <f t="shared" si="1"/>
        <v>4479.522184300341</v>
      </c>
      <c r="G51" s="19">
        <f t="shared" si="1"/>
        <v>4505.1194539249145</v>
      </c>
      <c r="H51" s="22">
        <f t="shared" si="2"/>
        <v>4505.1194539249145</v>
      </c>
      <c r="I51" s="19">
        <f t="shared" si="3"/>
        <v>25.597269624573528</v>
      </c>
      <c r="J51" s="19">
        <f t="shared" si="4"/>
        <v>25.597269624572618</v>
      </c>
      <c r="K51" s="17" t="s">
        <v>138</v>
      </c>
      <c r="L51" s="3"/>
      <c r="M51" s="3"/>
    </row>
    <row r="52" spans="1:13" s="5" customFormat="1" ht="12.95">
      <c r="A52" s="9">
        <v>43962</v>
      </c>
      <c r="B52" s="69" t="s">
        <v>181</v>
      </c>
      <c r="C52" s="71"/>
      <c r="D52" s="24">
        <v>3</v>
      </c>
      <c r="E52" s="19">
        <f t="shared" si="1"/>
        <v>4300.3412969283281</v>
      </c>
      <c r="F52" s="19">
        <f t="shared" si="1"/>
        <v>4095.5631399317404</v>
      </c>
      <c r="G52" s="19">
        <f t="shared" si="1"/>
        <v>4709.8976109215018</v>
      </c>
      <c r="H52" s="22">
        <f t="shared" si="2"/>
        <v>4368.6006825938566</v>
      </c>
      <c r="I52" s="19">
        <f t="shared" si="3"/>
        <v>273.03754266211627</v>
      </c>
      <c r="J52" s="19">
        <f t="shared" si="4"/>
        <v>341.29692832764522</v>
      </c>
      <c r="K52" s="17" t="s">
        <v>138</v>
      </c>
      <c r="L52" s="3"/>
      <c r="M52" s="3"/>
    </row>
    <row r="53" spans="1:13" s="5" customFormat="1" ht="12.95">
      <c r="A53" s="9">
        <v>43962</v>
      </c>
      <c r="B53" s="69" t="s">
        <v>182</v>
      </c>
      <c r="C53" s="71"/>
      <c r="D53" s="24">
        <v>4</v>
      </c>
      <c r="E53" s="19">
        <f t="shared" si="1"/>
        <v>3455.6313993174067</v>
      </c>
      <c r="F53" s="19">
        <f t="shared" si="1"/>
        <v>3148.4641638225257</v>
      </c>
      <c r="G53" s="19">
        <f t="shared" si="1"/>
        <v>3353.2423208191126</v>
      </c>
      <c r="H53" s="22">
        <f t="shared" si="2"/>
        <v>3319.1126279863479</v>
      </c>
      <c r="I53" s="19">
        <f t="shared" si="3"/>
        <v>170.64846416382215</v>
      </c>
      <c r="J53" s="19">
        <f t="shared" si="4"/>
        <v>136.51877133105882</v>
      </c>
      <c r="K53" s="17" t="s">
        <v>138</v>
      </c>
      <c r="L53" s="3"/>
      <c r="M53" s="3"/>
    </row>
    <row r="54" spans="1:13" s="5" customFormat="1" ht="12.95">
      <c r="A54" s="9">
        <v>43962</v>
      </c>
      <c r="B54" s="69" t="s">
        <v>183</v>
      </c>
      <c r="C54" s="71"/>
      <c r="D54" s="24">
        <v>4.5</v>
      </c>
      <c r="E54" s="19">
        <f t="shared" si="1"/>
        <v>3199.6587030716723</v>
      </c>
      <c r="F54" s="19">
        <f t="shared" si="1"/>
        <v>2994.8805460750855</v>
      </c>
      <c r="G54" s="19">
        <f t="shared" si="1"/>
        <v>3097.2696245733782</v>
      </c>
      <c r="H54" s="22">
        <f t="shared" si="2"/>
        <v>3097.2696245733787</v>
      </c>
      <c r="I54" s="19">
        <f t="shared" si="3"/>
        <v>102.3890784982932</v>
      </c>
      <c r="J54" s="19">
        <f t="shared" si="4"/>
        <v>102.38907849829366</v>
      </c>
      <c r="K54" s="17" t="s">
        <v>138</v>
      </c>
      <c r="L54" s="3"/>
      <c r="M54" s="3"/>
    </row>
    <row r="55" spans="1:13" s="5" customFormat="1" ht="12.95">
      <c r="A55" s="9">
        <v>43962</v>
      </c>
      <c r="B55" s="69" t="s">
        <v>184</v>
      </c>
      <c r="C55" s="71"/>
      <c r="D55" s="24">
        <v>5</v>
      </c>
      <c r="E55" s="19">
        <f t="shared" si="1"/>
        <v>1894.1979522184301</v>
      </c>
      <c r="F55" s="19">
        <f t="shared" si="1"/>
        <v>1689.4197952218431</v>
      </c>
      <c r="G55" s="19">
        <f t="shared" si="1"/>
        <v>1715.0170648464166</v>
      </c>
      <c r="H55" s="22">
        <f t="shared" si="2"/>
        <v>1766.2116040955632</v>
      </c>
      <c r="I55" s="19">
        <f t="shared" si="3"/>
        <v>76.791808873720129</v>
      </c>
      <c r="J55" s="19">
        <f t="shared" si="4"/>
        <v>127.98634812286696</v>
      </c>
      <c r="K55" s="17" t="s">
        <v>138</v>
      </c>
      <c r="L55" s="3"/>
      <c r="M55" s="3"/>
    </row>
    <row r="56" spans="1:13" s="5" customFormat="1" ht="12.95">
      <c r="A56" s="9">
        <v>43962</v>
      </c>
      <c r="B56" s="69" t="s">
        <v>185</v>
      </c>
      <c r="C56" s="71"/>
      <c r="D56" s="24">
        <v>6</v>
      </c>
      <c r="E56" s="19">
        <f t="shared" si="1"/>
        <v>102.38907849829353</v>
      </c>
      <c r="F56" s="19">
        <f t="shared" si="1"/>
        <v>102.38907849829353</v>
      </c>
      <c r="G56" s="19">
        <f t="shared" si="1"/>
        <v>76.791808873720143</v>
      </c>
      <c r="H56" s="22">
        <f t="shared" si="2"/>
        <v>93.85665529010241</v>
      </c>
      <c r="I56" s="19">
        <f t="shared" si="3"/>
        <v>17.064846416382267</v>
      </c>
      <c r="J56" s="19">
        <f t="shared" si="4"/>
        <v>8.5324232081911191</v>
      </c>
      <c r="K56" s="17" t="s">
        <v>138</v>
      </c>
      <c r="L56" s="3"/>
      <c r="M56" s="3"/>
    </row>
    <row r="57" spans="1:13" s="5" customFormat="1" ht="12.95">
      <c r="A57" s="9">
        <v>43962</v>
      </c>
      <c r="B57" s="69" t="s">
        <v>186</v>
      </c>
      <c r="C57" s="71"/>
      <c r="D57" s="24">
        <v>7</v>
      </c>
      <c r="E57" s="19">
        <f t="shared" si="1"/>
        <v>0</v>
      </c>
      <c r="F57" s="19">
        <f t="shared" si="1"/>
        <v>25.597269624573382</v>
      </c>
      <c r="G57" s="19">
        <f t="shared" si="1"/>
        <v>0</v>
      </c>
      <c r="H57" s="22">
        <f t="shared" si="2"/>
        <v>8.532423208191128</v>
      </c>
      <c r="I57" s="19">
        <f t="shared" si="3"/>
        <v>8.532423208191128</v>
      </c>
      <c r="J57" s="19">
        <f t="shared" si="4"/>
        <v>17.064846416382252</v>
      </c>
      <c r="K57" s="17" t="s">
        <v>138</v>
      </c>
      <c r="L57" s="3"/>
      <c r="M57" s="3"/>
    </row>
    <row r="58" spans="1:13" s="5" customFormat="1" ht="12.95">
      <c r="A58" s="9">
        <v>43962</v>
      </c>
      <c r="B58" s="69" t="s">
        <v>187</v>
      </c>
      <c r="C58" s="71"/>
      <c r="D58" s="24">
        <v>10</v>
      </c>
      <c r="E58" s="19">
        <f t="shared" si="1"/>
        <v>0</v>
      </c>
      <c r="F58" s="19">
        <f t="shared" si="1"/>
        <v>0</v>
      </c>
      <c r="G58" s="19">
        <f>G26*($C$43*$C$44)</f>
        <v>0</v>
      </c>
      <c r="H58" s="22">
        <f t="shared" si="2"/>
        <v>0</v>
      </c>
      <c r="I58" s="19">
        <f t="shared" si="3"/>
        <v>0</v>
      </c>
      <c r="J58" s="19">
        <f t="shared" si="4"/>
        <v>0</v>
      </c>
      <c r="K58" s="17" t="s">
        <v>138</v>
      </c>
      <c r="L58" s="3"/>
      <c r="M58" s="3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5" customFormat="1" ht="12.95">
      <c r="A60" s="4" t="s">
        <v>188</v>
      </c>
      <c r="B60" s="13"/>
      <c r="C60" s="13"/>
      <c r="D60" s="13"/>
      <c r="E60" s="13"/>
      <c r="F60" s="13"/>
      <c r="G60" s="13"/>
      <c r="H60" s="13"/>
      <c r="I60" s="13"/>
      <c r="J60" s="13"/>
      <c r="K60" s="3"/>
      <c r="L60" s="3"/>
      <c r="M60" s="3"/>
    </row>
    <row r="61" spans="1:13" s="2" customFormat="1" ht="6.9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s="5" customFormat="1" ht="12.95" customHeight="1">
      <c r="A62" s="8" t="s">
        <v>101</v>
      </c>
      <c r="B62" s="66" t="s">
        <v>103</v>
      </c>
      <c r="C62" s="68"/>
      <c r="D62" s="8" t="s">
        <v>135</v>
      </c>
      <c r="E62" s="29" t="s">
        <v>140</v>
      </c>
      <c r="F62" s="29" t="s">
        <v>141</v>
      </c>
      <c r="G62" s="29" t="s">
        <v>142</v>
      </c>
      <c r="H62" s="8" t="s">
        <v>109</v>
      </c>
      <c r="I62" s="8" t="s">
        <v>136</v>
      </c>
      <c r="J62" s="8" t="s">
        <v>137</v>
      </c>
      <c r="K62" s="8" t="s">
        <v>63</v>
      </c>
      <c r="L62" s="3"/>
      <c r="M62" s="3"/>
    </row>
    <row r="63" spans="1:13" s="5" customFormat="1" ht="12.95">
      <c r="A63" s="9">
        <v>43962</v>
      </c>
      <c r="B63" s="69" t="s">
        <v>111</v>
      </c>
      <c r="C63" s="71"/>
      <c r="D63" s="11" t="s">
        <v>67</v>
      </c>
      <c r="E63" s="31">
        <f>E49/MAX($H$49:$H$58)</f>
        <v>0</v>
      </c>
      <c r="F63" s="31">
        <f t="shared" ref="F63:G63" si="5">F49/MAX($H$49:$H$58)</f>
        <v>0</v>
      </c>
      <c r="G63" s="31">
        <f t="shared" si="5"/>
        <v>0</v>
      </c>
      <c r="H63" s="34">
        <f>AVERAGE(E63:G63)</f>
        <v>0</v>
      </c>
      <c r="I63" s="31">
        <f>H63-MIN(E63:G63)</f>
        <v>0</v>
      </c>
      <c r="J63" s="31">
        <f>MAX(E63:G63)-H63</f>
        <v>0</v>
      </c>
      <c r="K63" s="17" t="s">
        <v>143</v>
      </c>
      <c r="L63" s="3"/>
      <c r="M63" s="3"/>
    </row>
    <row r="64" spans="1:13" s="5" customFormat="1" ht="12.95">
      <c r="A64" s="9">
        <v>43962</v>
      </c>
      <c r="B64" s="69" t="s">
        <v>113</v>
      </c>
      <c r="C64" s="71"/>
      <c r="D64" s="11" t="s">
        <v>67</v>
      </c>
      <c r="E64" s="31">
        <f t="shared" ref="E64:G72" si="6">E50/MAX($H$49:$H$58)</f>
        <v>0</v>
      </c>
      <c r="F64" s="31">
        <f t="shared" si="6"/>
        <v>0</v>
      </c>
      <c r="G64" s="31">
        <f t="shared" si="6"/>
        <v>0</v>
      </c>
      <c r="H64" s="34">
        <f>AVERAGE(E64:G64)</f>
        <v>0</v>
      </c>
      <c r="I64" s="31">
        <f>H64-MIN(E64:G64)</f>
        <v>0</v>
      </c>
      <c r="J64" s="31">
        <f t="shared" ref="J64:J72" si="7">MAX(E64:G64)-H64</f>
        <v>0</v>
      </c>
      <c r="K64" s="17" t="s">
        <v>143</v>
      </c>
      <c r="L64" s="3"/>
      <c r="M64" s="3"/>
    </row>
    <row r="65" spans="1:13" s="5" customFormat="1" ht="12.95">
      <c r="A65" s="9">
        <v>43962</v>
      </c>
      <c r="B65" s="69" t="s">
        <v>180</v>
      </c>
      <c r="C65" s="71"/>
      <c r="D65" s="24">
        <v>2</v>
      </c>
      <c r="E65" s="31">
        <f t="shared" si="6"/>
        <v>1.0056818181818181</v>
      </c>
      <c r="F65" s="31">
        <f t="shared" si="6"/>
        <v>0.99431818181818177</v>
      </c>
      <c r="G65" s="31">
        <f t="shared" si="6"/>
        <v>1</v>
      </c>
      <c r="H65" s="34">
        <f>AVERAGE(E65:G65)</f>
        <v>1</v>
      </c>
      <c r="I65" s="31">
        <f>H65-MIN(E65:G65)</f>
        <v>5.6818181818182323E-3</v>
      </c>
      <c r="J65" s="31">
        <f t="shared" si="7"/>
        <v>5.6818181818181213E-3</v>
      </c>
      <c r="K65" s="17" t="s">
        <v>143</v>
      </c>
      <c r="L65" s="3"/>
      <c r="M65" s="3"/>
    </row>
    <row r="66" spans="1:13" s="5" customFormat="1" ht="12.95">
      <c r="A66" s="9">
        <v>43962</v>
      </c>
      <c r="B66" s="69" t="s">
        <v>181</v>
      </c>
      <c r="C66" s="71"/>
      <c r="D66" s="24">
        <v>3</v>
      </c>
      <c r="E66" s="31">
        <f t="shared" si="6"/>
        <v>0.9545454545454547</v>
      </c>
      <c r="F66" s="31">
        <f t="shared" si="6"/>
        <v>0.90909090909090906</v>
      </c>
      <c r="G66" s="31">
        <f t="shared" si="6"/>
        <v>1.0454545454545454</v>
      </c>
      <c r="H66" s="34">
        <f t="shared" ref="H66:H72" si="8">AVERAGE(E66:G66)</f>
        <v>0.96969696969696972</v>
      </c>
      <c r="I66" s="31">
        <f t="shared" ref="I66:I72" si="9">H66-MIN(E66:G66)</f>
        <v>6.0606060606060663E-2</v>
      </c>
      <c r="J66" s="31">
        <f t="shared" si="7"/>
        <v>7.575757575757569E-2</v>
      </c>
      <c r="K66" s="17" t="s">
        <v>143</v>
      </c>
      <c r="L66" s="3"/>
      <c r="M66" s="3"/>
    </row>
    <row r="67" spans="1:13" s="5" customFormat="1" ht="12.95">
      <c r="A67" s="9">
        <v>43962</v>
      </c>
      <c r="B67" s="69" t="s">
        <v>182</v>
      </c>
      <c r="C67" s="71"/>
      <c r="D67" s="24">
        <v>4</v>
      </c>
      <c r="E67" s="31">
        <f t="shared" si="6"/>
        <v>0.7670454545454547</v>
      </c>
      <c r="F67" s="31">
        <f t="shared" si="6"/>
        <v>0.69886363636363646</v>
      </c>
      <c r="G67" s="31">
        <f t="shared" si="6"/>
        <v>0.74431818181818188</v>
      </c>
      <c r="H67" s="34">
        <f t="shared" si="8"/>
        <v>0.73674242424242442</v>
      </c>
      <c r="I67" s="31">
        <f t="shared" si="9"/>
        <v>3.7878787878787956E-2</v>
      </c>
      <c r="J67" s="31">
        <f t="shared" si="7"/>
        <v>3.0303030303030276E-2</v>
      </c>
      <c r="K67" s="17" t="s">
        <v>143</v>
      </c>
      <c r="L67" s="3"/>
      <c r="M67" s="3"/>
    </row>
    <row r="68" spans="1:13" s="5" customFormat="1" ht="12.95">
      <c r="A68" s="9">
        <v>43962</v>
      </c>
      <c r="B68" s="69" t="s">
        <v>183</v>
      </c>
      <c r="C68" s="71"/>
      <c r="D68" s="24">
        <v>4.5</v>
      </c>
      <c r="E68" s="31">
        <f t="shared" si="6"/>
        <v>0.71022727272727271</v>
      </c>
      <c r="F68" s="31">
        <f t="shared" si="6"/>
        <v>0.66477272727272729</v>
      </c>
      <c r="G68" s="31">
        <f t="shared" si="6"/>
        <v>0.68749999999999989</v>
      </c>
      <c r="H68" s="34">
        <f t="shared" si="8"/>
        <v>0.6875</v>
      </c>
      <c r="I68" s="31">
        <f t="shared" si="9"/>
        <v>2.2727272727272707E-2</v>
      </c>
      <c r="J68" s="31">
        <f t="shared" si="7"/>
        <v>2.2727272727272707E-2</v>
      </c>
      <c r="K68" s="17" t="s">
        <v>143</v>
      </c>
      <c r="L68" s="3"/>
      <c r="M68" s="3"/>
    </row>
    <row r="69" spans="1:13" s="5" customFormat="1" ht="12.95">
      <c r="A69" s="9">
        <v>43962</v>
      </c>
      <c r="B69" s="69" t="s">
        <v>184</v>
      </c>
      <c r="C69" s="71"/>
      <c r="D69" s="24">
        <v>5</v>
      </c>
      <c r="E69" s="31">
        <f t="shared" si="6"/>
        <v>0.42045454545454547</v>
      </c>
      <c r="F69" s="31">
        <f t="shared" si="6"/>
        <v>0.375</v>
      </c>
      <c r="G69" s="31">
        <f t="shared" si="6"/>
        <v>0.38068181818181823</v>
      </c>
      <c r="H69" s="34">
        <f t="shared" si="8"/>
        <v>0.39204545454545459</v>
      </c>
      <c r="I69" s="31">
        <f t="shared" si="9"/>
        <v>1.7045454545454586E-2</v>
      </c>
      <c r="J69" s="31">
        <f t="shared" si="7"/>
        <v>2.8409090909090884E-2</v>
      </c>
      <c r="K69" s="17" t="s">
        <v>143</v>
      </c>
      <c r="L69" s="3"/>
      <c r="M69" s="3"/>
    </row>
    <row r="70" spans="1:13" s="5" customFormat="1" ht="12.95">
      <c r="A70" s="9">
        <v>43962</v>
      </c>
      <c r="B70" s="69" t="s">
        <v>185</v>
      </c>
      <c r="C70" s="71"/>
      <c r="D70" s="24">
        <v>6</v>
      </c>
      <c r="E70" s="31">
        <f t="shared" si="6"/>
        <v>2.2727272727272731E-2</v>
      </c>
      <c r="F70" s="31">
        <f t="shared" si="6"/>
        <v>2.2727272727272731E-2</v>
      </c>
      <c r="G70" s="31">
        <f>G56/MAX($H$49:$H$58)</f>
        <v>1.7045454545454548E-2</v>
      </c>
      <c r="H70" s="34">
        <f t="shared" si="8"/>
        <v>2.0833333333333339E-2</v>
      </c>
      <c r="I70" s="31">
        <f t="shared" si="9"/>
        <v>3.7878787878787915E-3</v>
      </c>
      <c r="J70" s="31">
        <f t="shared" si="7"/>
        <v>1.8939393939393923E-3</v>
      </c>
      <c r="K70" s="17" t="s">
        <v>143</v>
      </c>
      <c r="L70" s="3"/>
      <c r="M70" s="3"/>
    </row>
    <row r="71" spans="1:13" s="5" customFormat="1" ht="12.95">
      <c r="A71" s="9">
        <v>43962</v>
      </c>
      <c r="B71" s="69" t="s">
        <v>186</v>
      </c>
      <c r="C71" s="71"/>
      <c r="D71" s="24">
        <v>7</v>
      </c>
      <c r="E71" s="31">
        <f t="shared" si="6"/>
        <v>0</v>
      </c>
      <c r="F71" s="31">
        <f t="shared" si="6"/>
        <v>5.6818181818181828E-3</v>
      </c>
      <c r="G71" s="31">
        <f t="shared" si="6"/>
        <v>0</v>
      </c>
      <c r="H71" s="34">
        <f t="shared" si="8"/>
        <v>1.8939393939393942E-3</v>
      </c>
      <c r="I71" s="31">
        <f t="shared" si="9"/>
        <v>1.8939393939393942E-3</v>
      </c>
      <c r="J71" s="31">
        <f t="shared" si="7"/>
        <v>3.7878787878787889E-3</v>
      </c>
      <c r="K71" s="17" t="s">
        <v>143</v>
      </c>
      <c r="L71" s="3"/>
      <c r="M71" s="3"/>
    </row>
    <row r="72" spans="1:13" s="5" customFormat="1" ht="12.95">
      <c r="A72" s="9">
        <v>43962</v>
      </c>
      <c r="B72" s="69" t="s">
        <v>187</v>
      </c>
      <c r="C72" s="71"/>
      <c r="D72" s="24">
        <v>10</v>
      </c>
      <c r="E72" s="31">
        <f t="shared" si="6"/>
        <v>0</v>
      </c>
      <c r="F72" s="31">
        <f t="shared" si="6"/>
        <v>0</v>
      </c>
      <c r="G72" s="31">
        <f>G58/MAX($H$49:$H$58)</f>
        <v>0</v>
      </c>
      <c r="H72" s="34">
        <f t="shared" si="8"/>
        <v>0</v>
      </c>
      <c r="I72" s="31">
        <f t="shared" si="9"/>
        <v>0</v>
      </c>
      <c r="J72" s="31">
        <f t="shared" si="7"/>
        <v>0</v>
      </c>
      <c r="K72" s="17" t="s">
        <v>143</v>
      </c>
      <c r="L72" s="3"/>
      <c r="M72" s="3"/>
    </row>
    <row r="73" spans="1:13" s="5" customFormat="1" ht="12.95">
      <c r="A73" s="35"/>
      <c r="B73" s="13"/>
      <c r="C73" s="13"/>
      <c r="D73" s="37"/>
      <c r="E73" s="38"/>
      <c r="F73" s="38"/>
      <c r="G73" s="38"/>
      <c r="H73" s="39"/>
      <c r="I73" s="38"/>
      <c r="J73" s="38"/>
      <c r="K73" s="13"/>
      <c r="L73" s="3"/>
      <c r="M73" s="3"/>
    </row>
    <row r="74" spans="1:13">
      <c r="A74" s="4" t="s">
        <v>144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s="2" customFormat="1">
      <c r="A76" s="7"/>
      <c r="B76" s="7"/>
      <c r="C76" s="7"/>
      <c r="D76" s="7"/>
      <c r="E76" s="7"/>
      <c r="F76" s="7"/>
      <c r="G76" s="7"/>
      <c r="H76" s="7"/>
      <c r="I76" s="7"/>
      <c r="J76" s="1"/>
      <c r="K76" s="7"/>
      <c r="L76" s="1"/>
      <c r="M76" s="1"/>
    </row>
    <row r="77" spans="1:13" s="2" customFormat="1">
      <c r="A77" s="7"/>
      <c r="B77" s="7"/>
      <c r="C77" s="7"/>
      <c r="D77" s="7"/>
      <c r="E77" s="7"/>
      <c r="F77" s="7"/>
      <c r="G77" s="7"/>
      <c r="H77" s="7"/>
      <c r="I77" s="7"/>
      <c r="J77" s="1"/>
      <c r="K77" s="7"/>
      <c r="L77" s="1"/>
      <c r="M77" s="1"/>
    </row>
    <row r="78" spans="1:13" s="2" customFormat="1">
      <c r="A78" s="7"/>
      <c r="B78" s="7"/>
      <c r="C78" s="7"/>
      <c r="D78" s="7"/>
      <c r="E78" s="7"/>
      <c r="F78" s="7"/>
      <c r="G78" s="7"/>
      <c r="H78" s="7"/>
      <c r="I78" s="7"/>
      <c r="J78" s="1"/>
      <c r="K78" s="7"/>
      <c r="L78" s="1"/>
      <c r="M78" s="1"/>
    </row>
    <row r="79" spans="1:13" s="2" customFormat="1">
      <c r="A79" s="7"/>
      <c r="B79" s="7"/>
      <c r="C79" s="7"/>
      <c r="D79" s="7"/>
      <c r="E79" s="7"/>
      <c r="F79" s="7"/>
      <c r="G79" s="7"/>
      <c r="H79" s="7"/>
      <c r="I79" s="7"/>
      <c r="J79" s="1"/>
      <c r="K79" s="7"/>
      <c r="L79" s="1"/>
      <c r="M79" s="1"/>
    </row>
    <row r="80" spans="1:13" s="2" customFormat="1">
      <c r="A80" s="7"/>
      <c r="B80" s="7"/>
      <c r="C80" s="7"/>
      <c r="D80" s="7"/>
      <c r="E80" s="7"/>
      <c r="F80" s="7"/>
      <c r="G80" s="7"/>
      <c r="H80" s="7"/>
      <c r="I80" s="7"/>
      <c r="J80" s="1"/>
      <c r="K80" s="7"/>
      <c r="L80" s="1"/>
      <c r="M80" s="1"/>
    </row>
    <row r="81" spans="1:13" s="2" customFormat="1">
      <c r="A81" s="7"/>
      <c r="B81" s="7"/>
      <c r="C81" s="7"/>
      <c r="D81" s="7"/>
      <c r="E81" s="7"/>
      <c r="F81" s="7"/>
      <c r="G81" s="7"/>
      <c r="H81" s="7"/>
      <c r="I81" s="7"/>
      <c r="J81" s="1"/>
      <c r="K81" s="7"/>
      <c r="L81" s="1"/>
      <c r="M81" s="1"/>
    </row>
    <row r="82" spans="1:13" s="2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1"/>
      <c r="L82" s="1"/>
      <c r="M82" s="1"/>
    </row>
    <row r="83" spans="1:13" s="2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1"/>
      <c r="L83" s="1"/>
      <c r="M83" s="1"/>
    </row>
    <row r="84" spans="1:13" s="2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1"/>
      <c r="L84" s="1"/>
      <c r="M84" s="1"/>
    </row>
    <row r="85" spans="1:13" s="2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1"/>
      <c r="L85" s="1"/>
      <c r="M85" s="1"/>
    </row>
    <row r="86" spans="1:13" s="2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1"/>
      <c r="L86" s="1"/>
      <c r="M86" s="1"/>
    </row>
    <row r="87" spans="1:13" s="2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1"/>
      <c r="L87" s="1"/>
      <c r="M87" s="1"/>
    </row>
    <row r="88" spans="1:13" s="2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1"/>
      <c r="L88" s="1"/>
      <c r="M88" s="1"/>
    </row>
    <row r="89" spans="1:13" s="2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1"/>
      <c r="L89" s="1"/>
      <c r="M89" s="1"/>
    </row>
    <row r="90" spans="1:13" s="2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1"/>
      <c r="L90" s="1"/>
      <c r="M90" s="1"/>
    </row>
    <row r="91" spans="1:13" s="2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1"/>
      <c r="L91" s="1"/>
      <c r="M91" s="1"/>
    </row>
    <row r="92" spans="1:13" s="2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1"/>
      <c r="L92" s="1"/>
      <c r="M92" s="1"/>
    </row>
    <row r="93" spans="1:13" s="2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1"/>
      <c r="L93" s="1"/>
      <c r="M93" s="1"/>
    </row>
    <row r="94" spans="1:13" s="2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1"/>
      <c r="L94" s="1"/>
      <c r="M94" s="1"/>
    </row>
    <row r="95" spans="1:13" s="2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1"/>
      <c r="L95" s="1"/>
      <c r="M95" s="1"/>
    </row>
    <row r="96" spans="1:13" s="2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1"/>
      <c r="L96" s="1"/>
      <c r="M96" s="1"/>
    </row>
    <row r="97" spans="1:13" s="2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1"/>
      <c r="L97" s="1"/>
      <c r="M97" s="1"/>
    </row>
    <row r="98" spans="1:13" s="2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1"/>
      <c r="L98" s="1"/>
      <c r="M98" s="1"/>
    </row>
    <row r="99" spans="1:13" s="2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1"/>
      <c r="L99" s="1"/>
      <c r="M99" s="1"/>
    </row>
    <row r="100" spans="1:13" s="2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1"/>
      <c r="L100" s="1"/>
      <c r="M100" s="1"/>
    </row>
    <row r="101" spans="1:13" s="2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1"/>
      <c r="L101" s="1"/>
      <c r="M101" s="1"/>
    </row>
    <row r="102" spans="1:13" s="2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1"/>
      <c r="L102" s="1"/>
      <c r="M102" s="1"/>
    </row>
  </sheetData>
  <mergeCells count="41">
    <mergeCell ref="A42:B42"/>
    <mergeCell ref="A43:B43"/>
    <mergeCell ref="A44:B44"/>
    <mergeCell ref="B70:C70"/>
    <mergeCell ref="B71:C71"/>
    <mergeCell ref="B55:C55"/>
    <mergeCell ref="B56:C56"/>
    <mergeCell ref="B57:C57"/>
    <mergeCell ref="B58:C58"/>
    <mergeCell ref="B62:C62"/>
    <mergeCell ref="B63:C63"/>
    <mergeCell ref="B48:C48"/>
    <mergeCell ref="B49:C49"/>
    <mergeCell ref="B50:C50"/>
    <mergeCell ref="B51:C51"/>
    <mergeCell ref="B52:C52"/>
    <mergeCell ref="B53:C53"/>
    <mergeCell ref="B54:C54"/>
    <mergeCell ref="B72:C72"/>
    <mergeCell ref="B64:C64"/>
    <mergeCell ref="B65:C65"/>
    <mergeCell ref="B66:C66"/>
    <mergeCell ref="B67:C67"/>
    <mergeCell ref="B68:C68"/>
    <mergeCell ref="B69:C69"/>
    <mergeCell ref="B10:D10"/>
    <mergeCell ref="G10:I10"/>
    <mergeCell ref="B11:D11"/>
    <mergeCell ref="G11:I11"/>
    <mergeCell ref="A12:M12"/>
    <mergeCell ref="B5:C5"/>
    <mergeCell ref="G5:H5"/>
    <mergeCell ref="A8:M8"/>
    <mergeCell ref="B9:D9"/>
    <mergeCell ref="G9:I9"/>
    <mergeCell ref="A2:E2"/>
    <mergeCell ref="G2:H2"/>
    <mergeCell ref="J2:L2"/>
    <mergeCell ref="J3:L3"/>
    <mergeCell ref="B4:C4"/>
    <mergeCell ref="J4:L4"/>
  </mergeCells>
  <dataValidations disablePrompts="1" count="1">
    <dataValidation allowBlank="1" showInputMessage="1" showErrorMessage="1" prompt="Add in here how you analyzed your data, ecuations and etc." sqref="A8:M8" xr:uid="{00000000-0002-0000-0400-000000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drawing r:id="rId2"/>
  <legacyDrawingHF r:id="rId3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5"/>
  <sheetViews>
    <sheetView view="pageLayout" zoomScaleNormal="100" workbookViewId="0">
      <selection activeCell="E4" sqref="E4"/>
    </sheetView>
  </sheetViews>
  <sheetFormatPr defaultColWidth="10.85546875" defaultRowHeight="14.45"/>
  <cols>
    <col min="3" max="3" width="10.85546875" customWidth="1"/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Description!A15</f>
        <v>pHStb.TII-JN-Exp-3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Description!H15</f>
        <v>43963</v>
      </c>
      <c r="C4" s="82"/>
      <c r="D4" s="3"/>
      <c r="E4" s="3"/>
      <c r="F4" s="3"/>
      <c r="G4" s="4" t="s">
        <v>71</v>
      </c>
      <c r="H4" s="3"/>
      <c r="I4" s="3"/>
      <c r="J4" s="78"/>
      <c r="K4" s="78"/>
      <c r="L4" s="79"/>
      <c r="M4" s="16"/>
    </row>
    <row r="5" spans="1:13" s="5" customFormat="1" ht="12.95">
      <c r="A5" s="4" t="s">
        <v>8</v>
      </c>
      <c r="B5" s="82">
        <f>Description!I15</f>
        <v>43963</v>
      </c>
      <c r="C5" s="82"/>
      <c r="E5" s="3"/>
      <c r="F5" s="3"/>
      <c r="G5" s="76" t="str">
        <f>Description!J15</f>
        <v>H-Lab</v>
      </c>
      <c r="H5" s="76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72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27.95" customHeight="1">
      <c r="A8" s="83" t="str">
        <f>CONCATENATE(Description!C15,".")</f>
        <v>Spectrophotometric measurement for supernatant -&gt; SA_2020.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13" s="2" customFormat="1" ht="6.9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s="5" customFormat="1" ht="12.95">
      <c r="A10" s="4" t="s">
        <v>11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s="2" customFormat="1" ht="6.9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s="10" customFormat="1" ht="13.9" customHeight="1">
      <c r="A12" s="8" t="s">
        <v>73</v>
      </c>
      <c r="B12" s="66" t="s">
        <v>13</v>
      </c>
      <c r="C12" s="67"/>
      <c r="D12" s="67"/>
      <c r="E12" s="67"/>
      <c r="F12" s="67"/>
      <c r="G12" s="67"/>
      <c r="H12" s="67"/>
      <c r="I12" s="68"/>
      <c r="J12" s="8" t="s">
        <v>14</v>
      </c>
      <c r="K12" s="8" t="s">
        <v>15</v>
      </c>
      <c r="L12" s="66" t="s">
        <v>74</v>
      </c>
      <c r="M12" s="68"/>
    </row>
    <row r="13" spans="1:13" s="10" customFormat="1" ht="13.9" customHeight="1">
      <c r="A13" s="17">
        <v>1</v>
      </c>
      <c r="B13" s="89" t="s">
        <v>146</v>
      </c>
      <c r="C13" s="90"/>
      <c r="D13" s="90"/>
      <c r="E13" s="90"/>
      <c r="F13" s="90"/>
      <c r="G13" s="90"/>
      <c r="H13" s="90"/>
      <c r="I13" s="91"/>
      <c r="J13" s="9">
        <v>43963</v>
      </c>
      <c r="K13" s="9">
        <v>43963</v>
      </c>
      <c r="L13" s="69"/>
      <c r="M13" s="71"/>
    </row>
    <row r="14" spans="1:13" s="10" customFormat="1" ht="13.9" customHeight="1">
      <c r="A14" s="17">
        <v>2</v>
      </c>
      <c r="B14" s="89" t="s">
        <v>147</v>
      </c>
      <c r="C14" s="90"/>
      <c r="D14" s="90"/>
      <c r="E14" s="90"/>
      <c r="F14" s="90"/>
      <c r="G14" s="90"/>
      <c r="H14" s="90"/>
      <c r="I14" s="91"/>
      <c r="J14" s="9">
        <v>43963</v>
      </c>
      <c r="K14" s="9">
        <v>43963</v>
      </c>
      <c r="L14" s="69"/>
      <c r="M14" s="71"/>
    </row>
    <row r="15" spans="1:13" s="10" customFormat="1" ht="13.9" customHeight="1">
      <c r="A15" s="17">
        <v>3</v>
      </c>
      <c r="B15" s="89" t="s">
        <v>189</v>
      </c>
      <c r="C15" s="90"/>
      <c r="D15" s="90"/>
      <c r="E15" s="90"/>
      <c r="F15" s="90"/>
      <c r="G15" s="90"/>
      <c r="H15" s="90"/>
      <c r="I15" s="91"/>
      <c r="J15" s="9">
        <v>43963</v>
      </c>
      <c r="K15" s="9">
        <v>43963</v>
      </c>
      <c r="L15" s="69" t="s">
        <v>190</v>
      </c>
      <c r="M15" s="71"/>
    </row>
    <row r="16" spans="1:13" s="10" customFormat="1" ht="13.9" customHeight="1">
      <c r="A16" s="17">
        <v>4</v>
      </c>
      <c r="B16" s="89" t="s">
        <v>80</v>
      </c>
      <c r="C16" s="90"/>
      <c r="D16" s="90"/>
      <c r="E16" s="90"/>
      <c r="F16" s="90"/>
      <c r="G16" s="90"/>
      <c r="H16" s="90"/>
      <c r="I16" s="91"/>
      <c r="J16" s="9">
        <v>43963</v>
      </c>
      <c r="K16" s="9">
        <v>43963</v>
      </c>
      <c r="L16" s="69" t="s">
        <v>45</v>
      </c>
      <c r="M16" s="71"/>
    </row>
    <row r="17" spans="1:13" s="10" customFormat="1" ht="13.9" customHeight="1">
      <c r="A17" s="17">
        <v>5</v>
      </c>
      <c r="B17" s="89" t="s">
        <v>81</v>
      </c>
      <c r="C17" s="90"/>
      <c r="D17" s="90"/>
      <c r="E17" s="90"/>
      <c r="F17" s="90"/>
      <c r="G17" s="90"/>
      <c r="H17" s="90"/>
      <c r="I17" s="91"/>
      <c r="J17" s="9">
        <v>43963</v>
      </c>
      <c r="K17" s="9">
        <v>43963</v>
      </c>
      <c r="L17" s="69" t="s">
        <v>47</v>
      </c>
      <c r="M17" s="71"/>
    </row>
    <row r="18" spans="1:13" s="5" customFormat="1" ht="13.9" customHeight="1">
      <c r="A18" s="17">
        <v>6</v>
      </c>
      <c r="B18" s="89" t="s">
        <v>82</v>
      </c>
      <c r="C18" s="90"/>
      <c r="D18" s="90"/>
      <c r="E18" s="90"/>
      <c r="F18" s="90"/>
      <c r="G18" s="90"/>
      <c r="H18" s="90"/>
      <c r="I18" s="91"/>
      <c r="J18" s="9">
        <v>43963</v>
      </c>
      <c r="K18" s="9">
        <v>43963</v>
      </c>
      <c r="L18" s="69"/>
      <c r="M18" s="71"/>
    </row>
    <row r="19" spans="1:13" s="5" customFormat="1" ht="12.95">
      <c r="A19" s="17">
        <v>7</v>
      </c>
      <c r="B19" s="89" t="s">
        <v>83</v>
      </c>
      <c r="C19" s="90"/>
      <c r="D19" s="90"/>
      <c r="E19" s="90"/>
      <c r="F19" s="90"/>
      <c r="G19" s="90"/>
      <c r="H19" s="90"/>
      <c r="I19" s="91"/>
      <c r="J19" s="9">
        <v>43963</v>
      </c>
      <c r="K19" s="9">
        <v>43963</v>
      </c>
      <c r="L19" s="69" t="s">
        <v>49</v>
      </c>
      <c r="M19" s="71"/>
    </row>
    <row r="20" spans="1:13" s="5" customFormat="1" ht="12.95">
      <c r="A20" s="17">
        <v>8</v>
      </c>
      <c r="B20" s="89" t="s">
        <v>84</v>
      </c>
      <c r="C20" s="90"/>
      <c r="D20" s="90"/>
      <c r="E20" s="90"/>
      <c r="F20" s="90"/>
      <c r="G20" s="90"/>
      <c r="H20" s="90"/>
      <c r="I20" s="91"/>
      <c r="J20" s="9">
        <v>43963</v>
      </c>
      <c r="K20" s="9">
        <v>43963</v>
      </c>
      <c r="L20" s="69"/>
      <c r="M20" s="71"/>
    </row>
    <row r="21" spans="1:13" s="2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1"/>
      <c r="L21" s="1"/>
      <c r="M21" s="1"/>
    </row>
    <row r="22" spans="1:13" s="5" customFormat="1" ht="12.95">
      <c r="A22" s="4" t="s">
        <v>85</v>
      </c>
      <c r="B22" s="13"/>
      <c r="C22" s="13"/>
      <c r="D22" s="13"/>
      <c r="E22" s="13"/>
      <c r="F22" s="13"/>
      <c r="G22" s="13"/>
      <c r="H22" s="13"/>
      <c r="I22" s="13"/>
      <c r="J22" s="13"/>
      <c r="K22" s="3"/>
      <c r="L22" s="3"/>
      <c r="M22" s="3"/>
    </row>
    <row r="23" spans="1:13" s="2" customFormat="1" ht="6.9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s="5" customFormat="1" ht="12.95">
      <c r="A24" s="72" t="s">
        <v>86</v>
      </c>
      <c r="B24" s="72"/>
      <c r="C24" s="66" t="s">
        <v>13</v>
      </c>
      <c r="D24" s="67"/>
      <c r="E24" s="67"/>
      <c r="F24" s="67"/>
      <c r="G24" s="68"/>
      <c r="H24" s="8" t="s">
        <v>87</v>
      </c>
      <c r="I24" s="8" t="s">
        <v>63</v>
      </c>
      <c r="J24" s="72" t="s">
        <v>16</v>
      </c>
      <c r="K24" s="72"/>
      <c r="L24" s="3"/>
      <c r="M24" s="3"/>
    </row>
    <row r="25" spans="1:13" s="5" customFormat="1" ht="12.95">
      <c r="A25" s="69" t="s">
        <v>190</v>
      </c>
      <c r="B25" s="71"/>
      <c r="C25" s="69" t="s">
        <v>191</v>
      </c>
      <c r="D25" s="70"/>
      <c r="E25" s="70"/>
      <c r="F25" s="70"/>
      <c r="G25" s="71"/>
      <c r="H25" s="11">
        <v>1</v>
      </c>
      <c r="I25" s="9"/>
      <c r="J25" s="65" t="s">
        <v>19</v>
      </c>
      <c r="K25" s="65"/>
      <c r="M25" s="3"/>
    </row>
    <row r="26" spans="1:13" s="5" customFormat="1" ht="12.95">
      <c r="A26" s="69" t="s">
        <v>45</v>
      </c>
      <c r="B26" s="71"/>
      <c r="C26" s="69" t="s">
        <v>88</v>
      </c>
      <c r="D26" s="70"/>
      <c r="E26" s="70"/>
      <c r="F26" s="70"/>
      <c r="G26" s="71"/>
      <c r="H26" s="11">
        <v>1</v>
      </c>
      <c r="I26" s="9"/>
      <c r="J26" s="65" t="s">
        <v>34</v>
      </c>
      <c r="K26" s="65"/>
      <c r="L26" s="3"/>
      <c r="M26" s="3"/>
    </row>
    <row r="27" spans="1:13" s="5" customFormat="1" ht="12.95">
      <c r="A27" s="69" t="s">
        <v>47</v>
      </c>
      <c r="B27" s="71"/>
      <c r="C27" s="69" t="s">
        <v>89</v>
      </c>
      <c r="D27" s="70"/>
      <c r="E27" s="70"/>
      <c r="F27" s="70"/>
      <c r="G27" s="71"/>
      <c r="H27" s="11">
        <v>1</v>
      </c>
      <c r="I27" s="9"/>
      <c r="J27" s="65" t="s">
        <v>34</v>
      </c>
      <c r="K27" s="65"/>
      <c r="L27" s="3"/>
      <c r="M27" s="3"/>
    </row>
    <row r="28" spans="1:13" s="5" customFormat="1" ht="12.95">
      <c r="A28" s="69" t="s">
        <v>192</v>
      </c>
      <c r="B28" s="71"/>
      <c r="C28" s="86" t="s">
        <v>193</v>
      </c>
      <c r="D28" s="87"/>
      <c r="E28" s="87"/>
      <c r="F28" s="87"/>
      <c r="G28" s="88"/>
      <c r="H28" s="11">
        <v>1</v>
      </c>
      <c r="I28" s="9"/>
      <c r="J28" s="65" t="s">
        <v>34</v>
      </c>
      <c r="K28" s="65"/>
      <c r="L28" s="3"/>
      <c r="M28" s="3"/>
    </row>
    <row r="29" spans="1:13" s="5" customFormat="1" ht="12.95">
      <c r="A29" s="69" t="s">
        <v>194</v>
      </c>
      <c r="B29" s="71"/>
      <c r="C29" s="86" t="s">
        <v>195</v>
      </c>
      <c r="D29" s="87"/>
      <c r="E29" s="87"/>
      <c r="F29" s="87"/>
      <c r="G29" s="88"/>
      <c r="H29" s="11">
        <v>1</v>
      </c>
      <c r="I29" s="9"/>
      <c r="J29" s="65" t="s">
        <v>34</v>
      </c>
      <c r="K29" s="65"/>
      <c r="L29" s="3"/>
      <c r="M29" s="3"/>
    </row>
    <row r="30" spans="1:13" s="5" customFormat="1" ht="12.95">
      <c r="A30" s="69" t="s">
        <v>196</v>
      </c>
      <c r="B30" s="71"/>
      <c r="C30" s="86" t="s">
        <v>197</v>
      </c>
      <c r="D30" s="87"/>
      <c r="E30" s="87"/>
      <c r="F30" s="87"/>
      <c r="G30" s="88"/>
      <c r="H30" s="11">
        <v>1</v>
      </c>
      <c r="I30" s="9"/>
      <c r="J30" s="65" t="s">
        <v>34</v>
      </c>
      <c r="K30" s="65"/>
      <c r="L30" s="3"/>
      <c r="M30" s="3"/>
    </row>
    <row r="31" spans="1:13" s="5" customFormat="1" ht="12.95">
      <c r="A31" s="69" t="s">
        <v>198</v>
      </c>
      <c r="B31" s="71"/>
      <c r="C31" s="86" t="s">
        <v>199</v>
      </c>
      <c r="D31" s="87"/>
      <c r="E31" s="87"/>
      <c r="F31" s="87"/>
      <c r="G31" s="88"/>
      <c r="H31" s="11">
        <v>1</v>
      </c>
      <c r="I31" s="9"/>
      <c r="J31" s="65" t="s">
        <v>34</v>
      </c>
      <c r="K31" s="65"/>
      <c r="L31" s="3"/>
      <c r="M31" s="3"/>
    </row>
    <row r="32" spans="1:13" s="5" customFormat="1" ht="12.95">
      <c r="A32" s="69" t="s">
        <v>200</v>
      </c>
      <c r="B32" s="71"/>
      <c r="C32" s="86" t="s">
        <v>201</v>
      </c>
      <c r="D32" s="87"/>
      <c r="E32" s="87"/>
      <c r="F32" s="87"/>
      <c r="G32" s="88"/>
      <c r="H32" s="11">
        <v>1</v>
      </c>
      <c r="I32" s="9"/>
      <c r="J32" s="65" t="s">
        <v>34</v>
      </c>
      <c r="K32" s="65"/>
      <c r="L32" s="3"/>
      <c r="M32" s="3"/>
    </row>
    <row r="33" spans="1:13" s="5" customFormat="1" ht="12.95">
      <c r="A33" s="69" t="s">
        <v>202</v>
      </c>
      <c r="B33" s="71"/>
      <c r="C33" s="86" t="s">
        <v>203</v>
      </c>
      <c r="D33" s="87"/>
      <c r="E33" s="87"/>
      <c r="F33" s="87"/>
      <c r="G33" s="88"/>
      <c r="H33" s="11">
        <v>1</v>
      </c>
      <c r="I33" s="9"/>
      <c r="J33" s="65" t="s">
        <v>34</v>
      </c>
      <c r="K33" s="65"/>
      <c r="L33" s="3"/>
      <c r="M33" s="3"/>
    </row>
    <row r="34" spans="1:13" s="5" customFormat="1" ht="12.95">
      <c r="A34" s="69" t="s">
        <v>204</v>
      </c>
      <c r="B34" s="71"/>
      <c r="C34" s="86" t="s">
        <v>205</v>
      </c>
      <c r="D34" s="87"/>
      <c r="E34" s="87"/>
      <c r="F34" s="87"/>
      <c r="G34" s="88"/>
      <c r="H34" s="11">
        <v>1</v>
      </c>
      <c r="I34" s="9"/>
      <c r="J34" s="65" t="s">
        <v>34</v>
      </c>
      <c r="K34" s="65"/>
      <c r="L34" s="3"/>
      <c r="M34" s="3"/>
    </row>
    <row r="35" spans="1:13" s="5" customFormat="1" ht="12.95">
      <c r="A35" s="69" t="s">
        <v>206</v>
      </c>
      <c r="B35" s="71"/>
      <c r="C35" s="86" t="s">
        <v>207</v>
      </c>
      <c r="D35" s="87"/>
      <c r="E35" s="87"/>
      <c r="F35" s="87"/>
      <c r="G35" s="88"/>
      <c r="H35" s="11">
        <v>1</v>
      </c>
      <c r="I35" s="9"/>
      <c r="J35" s="65" t="s">
        <v>34</v>
      </c>
      <c r="K35" s="65"/>
      <c r="L35" s="3"/>
      <c r="M35" s="3"/>
    </row>
    <row r="36" spans="1:13" s="2" customFormat="1">
      <c r="A36" s="7"/>
      <c r="B36" s="7"/>
      <c r="C36" s="7"/>
      <c r="D36" s="7"/>
      <c r="E36" s="7"/>
      <c r="F36" s="7"/>
      <c r="G36" s="7"/>
      <c r="H36" s="7"/>
      <c r="I36" s="7"/>
      <c r="J36" s="7"/>
      <c r="K36" s="1"/>
      <c r="L36" s="1"/>
      <c r="M36" s="1"/>
    </row>
    <row r="37" spans="1:13" s="5" customFormat="1" ht="12.95">
      <c r="A37" s="4" t="s">
        <v>100</v>
      </c>
      <c r="B37" s="13"/>
      <c r="C37" s="13"/>
      <c r="D37" s="13"/>
      <c r="E37" s="13"/>
      <c r="F37" s="13"/>
      <c r="G37" s="13"/>
      <c r="H37" s="13"/>
      <c r="I37" s="13"/>
      <c r="J37" s="13"/>
      <c r="K37" s="3"/>
      <c r="L37" s="3"/>
      <c r="M37" s="3"/>
    </row>
    <row r="38" spans="1:13" s="2" customFormat="1" ht="6.9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s="5" customFormat="1" ht="12.95">
      <c r="A39" s="8" t="s">
        <v>101</v>
      </c>
      <c r="B39" s="72" t="s">
        <v>102</v>
      </c>
      <c r="C39" s="72"/>
      <c r="D39" s="66" t="s">
        <v>103</v>
      </c>
      <c r="E39" s="68"/>
      <c r="F39" s="8" t="s">
        <v>104</v>
      </c>
      <c r="G39" s="8" t="s">
        <v>105</v>
      </c>
      <c r="H39" s="8" t="s">
        <v>106</v>
      </c>
      <c r="I39" s="8" t="s">
        <v>107</v>
      </c>
      <c r="J39" s="8" t="s">
        <v>108</v>
      </c>
      <c r="K39" s="8" t="s">
        <v>109</v>
      </c>
      <c r="L39" s="8" t="s">
        <v>63</v>
      </c>
      <c r="M39" s="3"/>
    </row>
    <row r="40" spans="1:13" s="5" customFormat="1" ht="12.95">
      <c r="A40" s="9">
        <v>43963</v>
      </c>
      <c r="B40" s="85" t="s">
        <v>110</v>
      </c>
      <c r="C40" s="85"/>
      <c r="D40" s="69" t="s">
        <v>111</v>
      </c>
      <c r="E40" s="71"/>
      <c r="F40" s="20">
        <v>0</v>
      </c>
      <c r="G40" s="36">
        <v>0</v>
      </c>
      <c r="H40" s="42">
        <v>0</v>
      </c>
      <c r="I40" s="9"/>
      <c r="J40" s="12"/>
      <c r="K40" s="20">
        <f>AVERAGE(F40:J40)</f>
        <v>0</v>
      </c>
      <c r="L40" s="21" t="s">
        <v>112</v>
      </c>
      <c r="M40" s="3"/>
    </row>
    <row r="41" spans="1:13" s="5" customFormat="1" ht="12.95">
      <c r="A41" s="9">
        <v>43963</v>
      </c>
      <c r="B41" s="85" t="s">
        <v>110</v>
      </c>
      <c r="C41" s="85"/>
      <c r="D41" s="69" t="s">
        <v>113</v>
      </c>
      <c r="E41" s="71"/>
      <c r="F41" s="20">
        <v>0</v>
      </c>
      <c r="G41" s="36">
        <v>0</v>
      </c>
      <c r="H41" s="42">
        <v>0</v>
      </c>
      <c r="I41" s="9"/>
      <c r="J41" s="12"/>
      <c r="K41" s="20">
        <f t="shared" ref="K41:K49" si="0">AVERAGE(F41:J41)</f>
        <v>0</v>
      </c>
      <c r="L41" s="21" t="s">
        <v>112</v>
      </c>
      <c r="M41" s="3"/>
    </row>
    <row r="42" spans="1:13" s="5" customFormat="1" ht="12.95">
      <c r="A42" s="9">
        <v>43963</v>
      </c>
      <c r="B42" s="85" t="s">
        <v>110</v>
      </c>
      <c r="C42" s="85"/>
      <c r="D42" s="69" t="s">
        <v>208</v>
      </c>
      <c r="E42" s="71"/>
      <c r="F42" s="20">
        <v>0.32100000000000001</v>
      </c>
      <c r="G42" s="36">
        <v>0.33700000000000002</v>
      </c>
      <c r="H42" s="42">
        <v>0.35899999999999999</v>
      </c>
      <c r="I42" s="9"/>
      <c r="J42" s="12"/>
      <c r="K42" s="20">
        <f t="shared" si="0"/>
        <v>0.33899999999999997</v>
      </c>
      <c r="L42" s="21" t="s">
        <v>112</v>
      </c>
      <c r="M42" s="3"/>
    </row>
    <row r="43" spans="1:13" s="5" customFormat="1" ht="12.95">
      <c r="A43" s="9">
        <v>43963</v>
      </c>
      <c r="B43" s="85" t="s">
        <v>110</v>
      </c>
      <c r="C43" s="85"/>
      <c r="D43" s="69" t="s">
        <v>209</v>
      </c>
      <c r="E43" s="71"/>
      <c r="F43" s="20">
        <v>0.28399999999999997</v>
      </c>
      <c r="G43" s="36">
        <v>0.29799999999999999</v>
      </c>
      <c r="H43" s="42">
        <v>0.32700000000000001</v>
      </c>
      <c r="I43" s="9"/>
      <c r="J43" s="12"/>
      <c r="K43" s="20">
        <f t="shared" si="0"/>
        <v>0.30299999999999999</v>
      </c>
      <c r="L43" s="21" t="s">
        <v>112</v>
      </c>
      <c r="M43" s="3"/>
    </row>
    <row r="44" spans="1:13" s="5" customFormat="1" ht="12.95">
      <c r="A44" s="9">
        <v>43963</v>
      </c>
      <c r="B44" s="85" t="s">
        <v>110</v>
      </c>
      <c r="C44" s="85"/>
      <c r="D44" s="69" t="s">
        <v>210</v>
      </c>
      <c r="E44" s="71"/>
      <c r="F44" s="20">
        <v>0.219</v>
      </c>
      <c r="G44" s="36">
        <v>0.219</v>
      </c>
      <c r="H44" s="42">
        <v>0.22500000000000001</v>
      </c>
      <c r="I44" s="9"/>
      <c r="J44" s="12"/>
      <c r="K44" s="20">
        <f t="shared" si="0"/>
        <v>0.221</v>
      </c>
      <c r="L44" s="21" t="s">
        <v>112</v>
      </c>
      <c r="M44" s="3"/>
    </row>
    <row r="45" spans="1:13" s="5" customFormat="1" ht="12.95">
      <c r="A45" s="9">
        <v>43963</v>
      </c>
      <c r="B45" s="85" t="s">
        <v>110</v>
      </c>
      <c r="C45" s="85"/>
      <c r="D45" s="69" t="s">
        <v>211</v>
      </c>
      <c r="E45" s="71"/>
      <c r="F45" s="20">
        <v>0.20100000000000001</v>
      </c>
      <c r="G45" s="36">
        <v>0.2</v>
      </c>
      <c r="H45" s="42">
        <v>0.20300000000000001</v>
      </c>
      <c r="I45" s="9"/>
      <c r="J45" s="12"/>
      <c r="K45" s="20">
        <f t="shared" si="0"/>
        <v>0.20133333333333336</v>
      </c>
      <c r="L45" s="21" t="s">
        <v>112</v>
      </c>
      <c r="M45" s="3"/>
    </row>
    <row r="46" spans="1:13" s="5" customFormat="1" ht="12.95">
      <c r="A46" s="9">
        <v>43963</v>
      </c>
      <c r="B46" s="85" t="s">
        <v>110</v>
      </c>
      <c r="C46" s="85"/>
      <c r="D46" s="69" t="s">
        <v>212</v>
      </c>
      <c r="E46" s="71"/>
      <c r="F46" s="20">
        <v>8.5999999999999993E-2</v>
      </c>
      <c r="G46" s="36">
        <v>8.4000000000000005E-2</v>
      </c>
      <c r="H46" s="42">
        <v>8.5000000000000006E-2</v>
      </c>
      <c r="I46" s="9"/>
      <c r="J46" s="12"/>
      <c r="K46" s="20">
        <f t="shared" si="0"/>
        <v>8.5000000000000006E-2</v>
      </c>
      <c r="L46" s="21" t="s">
        <v>112</v>
      </c>
      <c r="M46" s="3"/>
    </row>
    <row r="47" spans="1:13" s="5" customFormat="1" ht="12.95">
      <c r="A47" s="9">
        <v>43963</v>
      </c>
      <c r="B47" s="85" t="s">
        <v>110</v>
      </c>
      <c r="C47" s="85"/>
      <c r="D47" s="69" t="s">
        <v>213</v>
      </c>
      <c r="E47" s="71"/>
      <c r="F47" s="20">
        <v>2E-3</v>
      </c>
      <c r="G47" s="36">
        <v>4.0000000000000001E-3</v>
      </c>
      <c r="H47" s="42">
        <v>4.0000000000000001E-3</v>
      </c>
      <c r="I47" s="9"/>
      <c r="J47" s="12"/>
      <c r="K47" s="20">
        <f t="shared" si="0"/>
        <v>3.3333333333333335E-3</v>
      </c>
      <c r="L47" s="21" t="s">
        <v>112</v>
      </c>
      <c r="M47" s="3"/>
    </row>
    <row r="48" spans="1:13" s="5" customFormat="1" ht="12.95">
      <c r="A48" s="9">
        <v>43963</v>
      </c>
      <c r="B48" s="85" t="s">
        <v>110</v>
      </c>
      <c r="C48" s="85"/>
      <c r="D48" s="69" t="s">
        <v>214</v>
      </c>
      <c r="E48" s="71"/>
      <c r="F48" s="20">
        <v>-2E-3</v>
      </c>
      <c r="G48" s="36">
        <v>-5.0000000000000001E-3</v>
      </c>
      <c r="H48" s="42">
        <v>-1E-3</v>
      </c>
      <c r="I48" s="9"/>
      <c r="J48" s="12"/>
      <c r="K48" s="20">
        <f t="shared" si="0"/>
        <v>-2.6666666666666666E-3</v>
      </c>
      <c r="L48" s="21" t="s">
        <v>112</v>
      </c>
      <c r="M48" s="3"/>
    </row>
    <row r="49" spans="1:13" s="5" customFormat="1" ht="12.95">
      <c r="A49" s="9">
        <v>43963</v>
      </c>
      <c r="B49" s="85" t="s">
        <v>110</v>
      </c>
      <c r="C49" s="85"/>
      <c r="D49" s="69" t="s">
        <v>215</v>
      </c>
      <c r="E49" s="71"/>
      <c r="F49" s="20">
        <v>-8.9999999999999993E-3</v>
      </c>
      <c r="G49" s="36">
        <v>-0.01</v>
      </c>
      <c r="H49" s="42">
        <v>-1E-3</v>
      </c>
      <c r="I49" s="9"/>
      <c r="J49" s="12"/>
      <c r="K49" s="20">
        <f t="shared" si="0"/>
        <v>-6.6666666666666671E-3</v>
      </c>
      <c r="L49" s="21" t="s">
        <v>112</v>
      </c>
      <c r="M49" s="3"/>
    </row>
    <row r="50" spans="1:13" s="2" customFormat="1">
      <c r="A50" s="7"/>
      <c r="B50" s="7"/>
      <c r="C50" s="7"/>
      <c r="D50" s="7"/>
      <c r="E50" s="7"/>
      <c r="F50" s="7"/>
      <c r="G50" s="7"/>
      <c r="H50" s="7"/>
      <c r="I50" s="7"/>
      <c r="J50" s="7"/>
      <c r="K50" s="1"/>
      <c r="L50" s="1"/>
      <c r="M50" s="1"/>
    </row>
    <row r="51" spans="1:13">
      <c r="A51" s="4" t="s">
        <v>119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42.6" customHeight="1">
      <c r="A52" s="83" t="s">
        <v>216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</row>
    <row r="53" spans="1:13" s="2" customFormat="1">
      <c r="A53" s="7"/>
      <c r="B53" s="7"/>
      <c r="C53" s="7"/>
      <c r="D53" s="7"/>
      <c r="E53" s="7"/>
      <c r="F53" s="7"/>
      <c r="G53" s="7"/>
      <c r="H53" s="7"/>
      <c r="I53" s="7"/>
      <c r="J53" s="7"/>
      <c r="K53" s="1"/>
      <c r="L53" s="1"/>
      <c r="M53" s="1"/>
    </row>
    <row r="54" spans="1:13" s="2" customFormat="1">
      <c r="A54" s="7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</sheetData>
  <mergeCells count="86">
    <mergeCell ref="B48:C48"/>
    <mergeCell ref="D48:E48"/>
    <mergeCell ref="B49:C49"/>
    <mergeCell ref="D49:E49"/>
    <mergeCell ref="A52:M52"/>
    <mergeCell ref="B45:C45"/>
    <mergeCell ref="D45:E45"/>
    <mergeCell ref="B46:C46"/>
    <mergeCell ref="D46:E46"/>
    <mergeCell ref="B47:C47"/>
    <mergeCell ref="D47:E47"/>
    <mergeCell ref="B42:C42"/>
    <mergeCell ref="D42:E42"/>
    <mergeCell ref="B43:C43"/>
    <mergeCell ref="D43:E43"/>
    <mergeCell ref="B44:C44"/>
    <mergeCell ref="D44:E44"/>
    <mergeCell ref="B39:C39"/>
    <mergeCell ref="D39:E39"/>
    <mergeCell ref="B40:C40"/>
    <mergeCell ref="D40:E40"/>
    <mergeCell ref="B41:C41"/>
    <mergeCell ref="D41:E41"/>
    <mergeCell ref="A34:B34"/>
    <mergeCell ref="C34:G34"/>
    <mergeCell ref="J34:K34"/>
    <mergeCell ref="A35:B35"/>
    <mergeCell ref="C35:G35"/>
    <mergeCell ref="J35:K35"/>
    <mergeCell ref="A32:B32"/>
    <mergeCell ref="C32:G32"/>
    <mergeCell ref="J32:K32"/>
    <mergeCell ref="A33:B33"/>
    <mergeCell ref="C33:G33"/>
    <mergeCell ref="J33:K33"/>
    <mergeCell ref="A30:B30"/>
    <mergeCell ref="C30:G30"/>
    <mergeCell ref="J30:K30"/>
    <mergeCell ref="A31:B31"/>
    <mergeCell ref="C31:G31"/>
    <mergeCell ref="J31:K31"/>
    <mergeCell ref="A28:B28"/>
    <mergeCell ref="C28:G28"/>
    <mergeCell ref="J28:K28"/>
    <mergeCell ref="A29:B29"/>
    <mergeCell ref="C29:G29"/>
    <mergeCell ref="J29:K29"/>
    <mergeCell ref="A26:B26"/>
    <mergeCell ref="C26:G26"/>
    <mergeCell ref="J26:K26"/>
    <mergeCell ref="A27:B27"/>
    <mergeCell ref="C27:G27"/>
    <mergeCell ref="J27:K27"/>
    <mergeCell ref="A24:B24"/>
    <mergeCell ref="C24:G24"/>
    <mergeCell ref="J24:K24"/>
    <mergeCell ref="A25:B25"/>
    <mergeCell ref="C25:G25"/>
    <mergeCell ref="J25:K25"/>
    <mergeCell ref="B18:I18"/>
    <mergeCell ref="L18:M18"/>
    <mergeCell ref="B19:I19"/>
    <mergeCell ref="L19:M19"/>
    <mergeCell ref="B20:I20"/>
    <mergeCell ref="L20:M20"/>
    <mergeCell ref="B15:I15"/>
    <mergeCell ref="L15:M15"/>
    <mergeCell ref="B16:I16"/>
    <mergeCell ref="L16:M16"/>
    <mergeCell ref="B17:I17"/>
    <mergeCell ref="L17:M17"/>
    <mergeCell ref="B13:I13"/>
    <mergeCell ref="L13:M13"/>
    <mergeCell ref="B14:I14"/>
    <mergeCell ref="L14:M14"/>
    <mergeCell ref="B5:C5"/>
    <mergeCell ref="G5:H5"/>
    <mergeCell ref="A8:M8"/>
    <mergeCell ref="B12:I12"/>
    <mergeCell ref="L12:M12"/>
    <mergeCell ref="A2:E2"/>
    <mergeCell ref="G2:H2"/>
    <mergeCell ref="J2:L2"/>
    <mergeCell ref="J3:L3"/>
    <mergeCell ref="B4:C4"/>
    <mergeCell ref="J4:L4"/>
  </mergeCells>
  <dataValidations count="2">
    <dataValidation allowBlank="1" showInputMessage="1" showErrorMessage="1" prompt="Add in here the goal and observations of your experiment" sqref="A8:M8" xr:uid="{00000000-0002-0000-0500-000000000000}"/>
    <dataValidation allowBlank="1" showInputMessage="1" showErrorMessage="1" prompt="Add in here average values, conclutions or any result you've got" sqref="A52:M52" xr:uid="{00000000-0002-0000-0500-000001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6"/>
  <sheetViews>
    <sheetView view="pageLayout" zoomScaleNormal="100" workbookViewId="0">
      <selection activeCell="E4" sqref="E4"/>
    </sheetView>
  </sheetViews>
  <sheetFormatPr defaultColWidth="11.42578125" defaultRowHeight="14.45"/>
  <cols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Description!A15</f>
        <v>pHStb.TII-JN-Exp-3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Description!H15</f>
        <v>43963</v>
      </c>
      <c r="C4" s="82"/>
      <c r="D4" s="3"/>
      <c r="E4" s="3"/>
      <c r="F4" s="3"/>
      <c r="G4" s="4"/>
      <c r="H4" s="3"/>
      <c r="I4" s="3"/>
      <c r="J4" s="78"/>
      <c r="K4" s="78"/>
      <c r="L4" s="79"/>
      <c r="M4" s="16"/>
    </row>
    <row r="5" spans="1:13" s="5" customFormat="1" ht="12.95" customHeight="1">
      <c r="A5" s="4" t="s">
        <v>8</v>
      </c>
      <c r="B5" s="82">
        <f>Description!I15</f>
        <v>43963</v>
      </c>
      <c r="C5" s="82"/>
      <c r="E5" s="3"/>
      <c r="F5" s="3"/>
      <c r="G5" s="84"/>
      <c r="H5" s="84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121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48.95" customHeight="1">
      <c r="A8" s="92" t="s">
        <v>122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</row>
    <row r="9" spans="1:13" s="2" customFormat="1" ht="12.95" customHeight="1">
      <c r="A9" s="30" t="s">
        <v>123</v>
      </c>
      <c r="B9" s="93" t="s">
        <v>124</v>
      </c>
      <c r="C9" s="93"/>
      <c r="D9" s="93"/>
      <c r="E9" s="25" t="s">
        <v>125</v>
      </c>
      <c r="F9" s="33">
        <v>29300</v>
      </c>
      <c r="G9" s="93" t="s">
        <v>126</v>
      </c>
      <c r="H9" s="93"/>
      <c r="I9" s="93"/>
      <c r="J9" s="21" t="s">
        <v>127</v>
      </c>
      <c r="K9" s="21">
        <f>$K$11/$K$10</f>
        <v>7.5</v>
      </c>
      <c r="L9" s="1"/>
      <c r="M9" s="1"/>
    </row>
    <row r="10" spans="1:13" s="2" customFormat="1" ht="12.95" customHeight="1">
      <c r="A10" s="30" t="s">
        <v>128</v>
      </c>
      <c r="B10" s="93" t="s">
        <v>129</v>
      </c>
      <c r="C10" s="93"/>
      <c r="D10" s="93"/>
      <c r="E10" s="21" t="s">
        <v>130</v>
      </c>
      <c r="F10" s="33">
        <v>1</v>
      </c>
      <c r="G10" s="93" t="s">
        <v>131</v>
      </c>
      <c r="H10" s="93"/>
      <c r="I10" s="93"/>
      <c r="J10" s="21" t="s">
        <v>132</v>
      </c>
      <c r="K10" s="21">
        <v>200</v>
      </c>
      <c r="L10" s="1"/>
      <c r="M10" s="1"/>
    </row>
    <row r="11" spans="1:13" s="2" customFormat="1" ht="12.95" customHeight="1">
      <c r="A11" s="32"/>
      <c r="B11" s="94"/>
      <c r="C11" s="94"/>
      <c r="D11" s="94"/>
      <c r="E11" s="32"/>
      <c r="F11" s="32"/>
      <c r="G11" s="93" t="s">
        <v>133</v>
      </c>
      <c r="H11" s="93"/>
      <c r="I11" s="93"/>
      <c r="J11" s="21" t="s">
        <v>132</v>
      </c>
      <c r="K11" s="21">
        <v>1500</v>
      </c>
      <c r="L11" s="1"/>
      <c r="M11" s="1"/>
    </row>
    <row r="12" spans="1:13" s="2" customFormat="1" ht="6.9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</row>
    <row r="13" spans="1:13" s="2" customFormat="1" ht="6.9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s="5" customFormat="1" ht="12.95">
      <c r="A14" s="4" t="s">
        <v>217</v>
      </c>
      <c r="B14" s="13"/>
      <c r="C14" s="13"/>
      <c r="D14" s="13"/>
      <c r="E14" s="13"/>
      <c r="F14" s="13"/>
      <c r="G14" s="13"/>
      <c r="H14" s="13"/>
      <c r="I14" s="13"/>
      <c r="J14" s="13"/>
      <c r="K14" s="3"/>
      <c r="L14" s="3"/>
      <c r="M14" s="3"/>
    </row>
    <row r="15" spans="1:13" s="2" customFormat="1" ht="6.9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5" customFormat="1" ht="12.95">
      <c r="A16" s="8" t="s">
        <v>101</v>
      </c>
      <c r="B16" s="66" t="s">
        <v>103</v>
      </c>
      <c r="C16" s="68"/>
      <c r="D16" s="8" t="s">
        <v>135</v>
      </c>
      <c r="E16" s="8" t="s">
        <v>104</v>
      </c>
      <c r="F16" s="8" t="s">
        <v>105</v>
      </c>
      <c r="G16" s="8" t="s">
        <v>106</v>
      </c>
      <c r="H16" s="8" t="s">
        <v>109</v>
      </c>
      <c r="I16" s="8" t="s">
        <v>136</v>
      </c>
      <c r="J16" s="8" t="s">
        <v>137</v>
      </c>
      <c r="K16" s="8" t="s">
        <v>63</v>
      </c>
      <c r="L16" s="3"/>
      <c r="M16" s="3"/>
    </row>
    <row r="17" spans="1:13" s="5" customFormat="1" ht="12.95">
      <c r="A17" s="9">
        <v>43963</v>
      </c>
      <c r="B17" s="69" t="s">
        <v>111</v>
      </c>
      <c r="C17" s="71"/>
      <c r="D17" s="11" t="s">
        <v>67</v>
      </c>
      <c r="E17" s="19">
        <f>IF(('Experiment 3'!F40/($F$9*$F$10))*($K$9)*(1*10^6)&gt;0,('Experiment 3'!F40/($F$9*$F$10))*($K$9)*(1*10^6),0)</f>
        <v>0</v>
      </c>
      <c r="F17" s="19">
        <f>IF(('Experiment 3'!G40/($F$9*$F$10))*($K$9)*(1*10^6)&gt;0,('Experiment 3'!G40/($F$9*$F$10))*($K$9)*(1*10^6),0)</f>
        <v>0</v>
      </c>
      <c r="G17" s="19">
        <f>IF(('Experiment 3'!H40/($F$9*$F$10))*($K$9)*(1*10^6)&gt;0,('Experiment 3'!H40/($F$9*$F$10))*($K$9)*(1*10^6),0)</f>
        <v>0</v>
      </c>
      <c r="H17" s="22">
        <f>AVERAGE(E17:G17)</f>
        <v>0</v>
      </c>
      <c r="I17" s="19">
        <f>H17-MIN(E17:G17)</f>
        <v>0</v>
      </c>
      <c r="J17" s="19">
        <f>MAX(E17:G17)-H17</f>
        <v>0</v>
      </c>
      <c r="K17" s="17" t="s">
        <v>138</v>
      </c>
      <c r="L17" s="3"/>
      <c r="M17" s="3"/>
    </row>
    <row r="18" spans="1:13" s="5" customFormat="1" ht="12.95">
      <c r="A18" s="9">
        <v>43963</v>
      </c>
      <c r="B18" s="69" t="s">
        <v>113</v>
      </c>
      <c r="C18" s="71"/>
      <c r="D18" s="11" t="s">
        <v>67</v>
      </c>
      <c r="E18" s="19">
        <f>IF(('Experiment 3'!F41/($F$9*$F$10))*($K$9)*(1*10^6)&gt;0,('Experiment 3'!F41/($F$9*$F$10))*($K$9)*(1*10^6),0)</f>
        <v>0</v>
      </c>
      <c r="F18" s="19">
        <f>IF(('Experiment 3'!G41/($F$9*$F$10))*($K$9)*(1*10^6)&gt;0,('Experiment 3'!G41/($F$9*$F$10))*($K$9)*(1*10^6),0)</f>
        <v>0</v>
      </c>
      <c r="G18" s="19">
        <f>IF(('Experiment 3'!H41/($F$9*$F$10))*($K$9)*(1*10^6)&gt;0,('Experiment 3'!H41/($F$9*$F$10))*($K$9)*(1*10^6),0)</f>
        <v>0</v>
      </c>
      <c r="H18" s="22">
        <f t="shared" ref="H18:H26" si="0">AVERAGE(E18:G18)</f>
        <v>0</v>
      </c>
      <c r="I18" s="19">
        <f t="shared" ref="I18:I26" si="1">H18-MIN(E18:G18)</f>
        <v>0</v>
      </c>
      <c r="J18" s="19">
        <f t="shared" ref="J18:J26" si="2">MAX(E18:G18)-H18</f>
        <v>0</v>
      </c>
      <c r="K18" s="17" t="s">
        <v>138</v>
      </c>
      <c r="L18" s="3"/>
      <c r="M18" s="3"/>
    </row>
    <row r="19" spans="1:13" s="5" customFormat="1" ht="12.95">
      <c r="A19" s="9">
        <v>43963</v>
      </c>
      <c r="B19" s="69" t="s">
        <v>208</v>
      </c>
      <c r="C19" s="71"/>
      <c r="D19" s="24">
        <v>2</v>
      </c>
      <c r="E19" s="19">
        <f>IF(('Experiment 3'!F42/($F$9*$F$10))*($K$9)*(1*10^6)&gt;0,('Experiment 3'!F42/($F$9*$F$10))*($K$9)*(1*10^6),0)</f>
        <v>82.167235494880558</v>
      </c>
      <c r="F19" s="19">
        <f>IF(('Experiment 3'!G42/($F$9*$F$10))*($K$9)*(1*10^6)&gt;0,('Experiment 3'!G42/($F$9*$F$10))*($K$9)*(1*10^6),0)</f>
        <v>86.262798634812285</v>
      </c>
      <c r="G19" s="19">
        <f>IF(('Experiment 3'!H42/($F$9*$F$10))*($K$9)*(1*10^6)&gt;0,('Experiment 3'!H42/($F$9*$F$10))*($K$9)*(1*10^6),0)</f>
        <v>91.894197952218434</v>
      </c>
      <c r="H19" s="22">
        <f t="shared" si="0"/>
        <v>86.774744027303768</v>
      </c>
      <c r="I19" s="19">
        <f t="shared" si="1"/>
        <v>4.6075085324232106</v>
      </c>
      <c r="J19" s="19">
        <f t="shared" si="2"/>
        <v>5.1194539249146658</v>
      </c>
      <c r="K19" s="17" t="s">
        <v>138</v>
      </c>
      <c r="L19" s="3"/>
      <c r="M19" s="3"/>
    </row>
    <row r="20" spans="1:13" s="5" customFormat="1" ht="12.95">
      <c r="A20" s="9">
        <v>43963</v>
      </c>
      <c r="B20" s="69" t="s">
        <v>209</v>
      </c>
      <c r="C20" s="71"/>
      <c r="D20" s="24">
        <v>3</v>
      </c>
      <c r="E20" s="19">
        <f>IF(('Experiment 3'!F43/($F$9*$F$10))*($K$9)*(1*10^6)&gt;0,('Experiment 3'!F43/($F$9*$F$10))*($K$9)*(1*10^6),0)</f>
        <v>72.696245733788388</v>
      </c>
      <c r="F20" s="19">
        <f>IF(('Experiment 3'!G43/($F$9*$F$10))*($K$9)*(1*10^6)&gt;0,('Experiment 3'!G43/($F$9*$F$10))*($K$9)*(1*10^6),0)</f>
        <v>76.279863481228659</v>
      </c>
      <c r="G20" s="19">
        <f>IF(('Experiment 3'!H43/($F$9*$F$10))*($K$9)*(1*10^6)&gt;0,('Experiment 3'!H43/($F$9*$F$10))*($K$9)*(1*10^6),0)</f>
        <v>83.703071672354952</v>
      </c>
      <c r="H20" s="22">
        <f t="shared" si="0"/>
        <v>77.559726962457333</v>
      </c>
      <c r="I20" s="19">
        <f t="shared" si="1"/>
        <v>4.8634812286689453</v>
      </c>
      <c r="J20" s="19">
        <f t="shared" si="2"/>
        <v>6.1433447098976188</v>
      </c>
      <c r="K20" s="17" t="s">
        <v>138</v>
      </c>
      <c r="L20" s="3"/>
      <c r="M20" s="3"/>
    </row>
    <row r="21" spans="1:13" s="5" customFormat="1" ht="12.95">
      <c r="A21" s="9">
        <v>43963</v>
      </c>
      <c r="B21" s="69" t="s">
        <v>210</v>
      </c>
      <c r="C21" s="71"/>
      <c r="D21" s="24">
        <v>4</v>
      </c>
      <c r="E21" s="19">
        <f>IF(('Experiment 3'!F44/($F$9*$F$10))*($K$9)*(1*10^6)&gt;0,('Experiment 3'!F44/($F$9*$F$10))*($K$9)*(1*10^6),0)</f>
        <v>56.058020477815695</v>
      </c>
      <c r="F21" s="19">
        <f>IF(('Experiment 3'!G44/($F$9*$F$10))*($K$9)*(1*10^6)&gt;0,('Experiment 3'!G44/($F$9*$F$10))*($K$9)*(1*10^6),0)</f>
        <v>56.058020477815695</v>
      </c>
      <c r="G21" s="19">
        <f>IF(('Experiment 3'!H44/($F$9*$F$10))*($K$9)*(1*10^6)&gt;0,('Experiment 3'!H44/($F$9*$F$10))*($K$9)*(1*10^6),0)</f>
        <v>57.593856655290104</v>
      </c>
      <c r="H21" s="22">
        <f t="shared" si="0"/>
        <v>56.569965870307165</v>
      </c>
      <c r="I21" s="19">
        <f t="shared" si="1"/>
        <v>0.51194539249146942</v>
      </c>
      <c r="J21" s="19">
        <f t="shared" si="2"/>
        <v>1.0238907849829388</v>
      </c>
      <c r="K21" s="17" t="s">
        <v>138</v>
      </c>
      <c r="L21" s="3"/>
      <c r="M21" s="3"/>
    </row>
    <row r="22" spans="1:13" s="5" customFormat="1" ht="12.95">
      <c r="A22" s="9">
        <v>43963</v>
      </c>
      <c r="B22" s="69" t="s">
        <v>211</v>
      </c>
      <c r="C22" s="71"/>
      <c r="D22" s="24">
        <v>4.5</v>
      </c>
      <c r="E22" s="19">
        <f>IF(('Experiment 3'!F45/($F$9*$F$10))*($K$9)*(1*10^6)&gt;0,('Experiment 3'!F45/($F$9*$F$10))*($K$9)*(1*10^6),0)</f>
        <v>51.450511945392492</v>
      </c>
      <c r="F22" s="19">
        <f>IF(('Experiment 3'!G45/($F$9*$F$10))*($K$9)*(1*10^6)&gt;0,('Experiment 3'!G45/($F$9*$F$10))*($K$9)*(1*10^6),0)</f>
        <v>51.194539249146757</v>
      </c>
      <c r="G22" s="19">
        <f>IF(('Experiment 3'!H45/($F$9*$F$10))*($K$9)*(1*10^6)&gt;0,('Experiment 3'!H45/($F$9*$F$10))*($K$9)*(1*10^6),0)</f>
        <v>51.962457337883961</v>
      </c>
      <c r="H22" s="22">
        <f t="shared" si="0"/>
        <v>51.535836177474401</v>
      </c>
      <c r="I22" s="19">
        <f t="shared" si="1"/>
        <v>0.34129692832764391</v>
      </c>
      <c r="J22" s="19">
        <f t="shared" si="2"/>
        <v>0.42662116040956022</v>
      </c>
      <c r="K22" s="17" t="s">
        <v>138</v>
      </c>
      <c r="L22" s="3"/>
      <c r="M22" s="3"/>
    </row>
    <row r="23" spans="1:13" s="5" customFormat="1" ht="12.95">
      <c r="A23" s="9">
        <v>43963</v>
      </c>
      <c r="B23" s="69" t="s">
        <v>212</v>
      </c>
      <c r="C23" s="71"/>
      <c r="D23" s="24">
        <v>5</v>
      </c>
      <c r="E23" s="19">
        <f>IF(('Experiment 3'!F46/($F$9*$F$10))*($K$9)*(1*10^6)&gt;0,('Experiment 3'!F46/($F$9*$F$10))*($K$9)*(1*10^6),0)</f>
        <v>22.013651877133103</v>
      </c>
      <c r="F23" s="19">
        <f>IF(('Experiment 3'!G46/($F$9*$F$10))*($K$9)*(1*10^6)&gt;0,('Experiment 3'!G46/($F$9*$F$10))*($K$9)*(1*10^6),0)</f>
        <v>21.501706484641641</v>
      </c>
      <c r="G23" s="19">
        <f>IF(('Experiment 3'!H46/($F$9*$F$10))*($K$9)*(1*10^6)&gt;0,('Experiment 3'!H46/($F$9*$F$10))*($K$9)*(1*10^6),0)</f>
        <v>21.757679180887372</v>
      </c>
      <c r="H23" s="22">
        <f t="shared" si="0"/>
        <v>21.757679180887369</v>
      </c>
      <c r="I23" s="19">
        <f t="shared" si="1"/>
        <v>0.2559726962457276</v>
      </c>
      <c r="J23" s="19">
        <f t="shared" si="2"/>
        <v>0.25597269624573471</v>
      </c>
      <c r="K23" s="17" t="s">
        <v>138</v>
      </c>
      <c r="L23" s="3"/>
      <c r="M23" s="3"/>
    </row>
    <row r="24" spans="1:13" s="5" customFormat="1" ht="12.95">
      <c r="A24" s="9">
        <v>43963</v>
      </c>
      <c r="B24" s="69" t="s">
        <v>213</v>
      </c>
      <c r="C24" s="71"/>
      <c r="D24" s="24">
        <v>6</v>
      </c>
      <c r="E24" s="19">
        <f>IF(('Experiment 3'!F47/($F$9*$F$10))*($K$9)*(1*10^6)&gt;0,('Experiment 3'!F47/($F$9*$F$10))*($K$9)*(1*10^6),0)</f>
        <v>0.51194539249146764</v>
      </c>
      <c r="F24" s="19">
        <f>IF(('Experiment 3'!G47/($F$9*$F$10))*($K$9)*(1*10^6)&gt;0,('Experiment 3'!G47/($F$9*$F$10))*($K$9)*(1*10^6),0)</f>
        <v>1.0238907849829353</v>
      </c>
      <c r="G24" s="19">
        <f>IF(('Experiment 3'!H47/($F$9*$F$10))*($K$9)*(1*10^6)&gt;0,('Experiment 3'!H47/($F$9*$F$10))*($K$9)*(1*10^6),0)</f>
        <v>1.0238907849829353</v>
      </c>
      <c r="H24" s="22">
        <f t="shared" si="0"/>
        <v>0.85324232081911278</v>
      </c>
      <c r="I24" s="19">
        <f t="shared" si="1"/>
        <v>0.34129692832764513</v>
      </c>
      <c r="J24" s="19">
        <f t="shared" si="2"/>
        <v>0.17064846416382251</v>
      </c>
      <c r="K24" s="17" t="s">
        <v>138</v>
      </c>
      <c r="L24" s="3"/>
      <c r="M24" s="3"/>
    </row>
    <row r="25" spans="1:13" s="5" customFormat="1" ht="12.95">
      <c r="A25" s="9">
        <v>43963</v>
      </c>
      <c r="B25" s="69" t="s">
        <v>218</v>
      </c>
      <c r="C25" s="71"/>
      <c r="D25" s="24">
        <v>7</v>
      </c>
      <c r="E25" s="19">
        <f>IF(('Experiment 3'!F48/($F$9*$F$10))*($K$9)*(1*10^6)&gt;0,('Experiment 3'!F48/($F$9*$F$10))*($K$9)*(1*10^6),0)</f>
        <v>0</v>
      </c>
      <c r="F25" s="19">
        <f>IF(('Experiment 3'!G48/($F$9*$F$10))*($K$9)*(1*10^6)&gt;0,('Experiment 3'!G48/($F$9*$F$10))*($K$9)*(1*10^6),0)</f>
        <v>0</v>
      </c>
      <c r="G25" s="19">
        <f>IF(('Experiment 3'!H48/($F$9*$F$10))*($K$9)*(1*10^6)&gt;0,('Experiment 3'!H48/($F$9*$F$10))*($K$9)*(1*10^6),0)</f>
        <v>0</v>
      </c>
      <c r="H25" s="22">
        <f t="shared" si="0"/>
        <v>0</v>
      </c>
      <c r="I25" s="19">
        <f t="shared" si="1"/>
        <v>0</v>
      </c>
      <c r="J25" s="19">
        <f t="shared" si="2"/>
        <v>0</v>
      </c>
      <c r="K25" s="17" t="s">
        <v>138</v>
      </c>
      <c r="L25" s="3"/>
      <c r="M25" s="3"/>
    </row>
    <row r="26" spans="1:13" s="5" customFormat="1" ht="12.95">
      <c r="A26" s="9">
        <v>43963</v>
      </c>
      <c r="B26" s="69" t="s">
        <v>219</v>
      </c>
      <c r="C26" s="71"/>
      <c r="D26" s="24">
        <v>10</v>
      </c>
      <c r="E26" s="19">
        <f>IF(('Experiment 3'!F49/($F$9*$F$10))*($K$9)*(1*10^6)&gt;0,('Experiment 3'!F49/($F$9*$F$10))*($K$9)*(1*10^6),0)</f>
        <v>0</v>
      </c>
      <c r="F26" s="19">
        <f>IF(('Experiment 3'!G49/($F$9*$F$10))*($K$9)*(1*10^6)&gt;0,('Experiment 3'!G49/($F$9*$F$10))*($K$9)*(1*10^6),0)</f>
        <v>0</v>
      </c>
      <c r="G26" s="19">
        <f>IF(('Experiment 3'!H49/($F$9*$F$10))*($K$9)*(1*10^6)&gt;0,('Experiment 3'!H49/($F$9*$F$10))*($K$9)*(1*10^6),0)</f>
        <v>0</v>
      </c>
      <c r="H26" s="22">
        <f t="shared" si="0"/>
        <v>0</v>
      </c>
      <c r="I26" s="19">
        <f t="shared" si="1"/>
        <v>0</v>
      </c>
      <c r="J26" s="19">
        <f t="shared" si="2"/>
        <v>0</v>
      </c>
      <c r="K26" s="17" t="s">
        <v>138</v>
      </c>
      <c r="L26" s="3"/>
      <c r="M26" s="3"/>
    </row>
    <row r="27" spans="1:13" s="2" customFormat="1">
      <c r="A27" s="7"/>
      <c r="B27" s="7"/>
      <c r="C27" s="7"/>
      <c r="D27" s="7"/>
      <c r="E27" s="7"/>
      <c r="F27" s="7"/>
      <c r="G27" s="7"/>
      <c r="H27" s="7"/>
      <c r="I27" s="7"/>
      <c r="J27" s="7"/>
      <c r="K27" s="1"/>
      <c r="L27" s="1"/>
      <c r="M27" s="1"/>
    </row>
    <row r="28" spans="1:13" s="5" customFormat="1" ht="12.95">
      <c r="A28" s="4" t="s">
        <v>220</v>
      </c>
      <c r="B28" s="13"/>
      <c r="C28" s="13"/>
      <c r="D28" s="13"/>
      <c r="E28" s="13"/>
      <c r="F28" s="13"/>
      <c r="G28" s="13"/>
      <c r="H28" s="13"/>
      <c r="I28" s="13"/>
      <c r="J28" s="13"/>
      <c r="K28" s="3"/>
      <c r="L28" s="3"/>
      <c r="M28" s="3"/>
    </row>
    <row r="29" spans="1:13" s="2" customFormat="1" ht="6.9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s="5" customFormat="1" ht="12.95" customHeight="1">
      <c r="A30" s="8" t="s">
        <v>101</v>
      </c>
      <c r="B30" s="66" t="s">
        <v>103</v>
      </c>
      <c r="C30" s="68"/>
      <c r="D30" s="8" t="s">
        <v>135</v>
      </c>
      <c r="E30" s="29" t="s">
        <v>140</v>
      </c>
      <c r="F30" s="29" t="s">
        <v>141</v>
      </c>
      <c r="G30" s="29" t="s">
        <v>142</v>
      </c>
      <c r="H30" s="8" t="s">
        <v>109</v>
      </c>
      <c r="I30" s="8" t="s">
        <v>136</v>
      </c>
      <c r="J30" s="8" t="s">
        <v>137</v>
      </c>
      <c r="K30" s="8" t="s">
        <v>63</v>
      </c>
      <c r="L30" s="3"/>
      <c r="M30" s="3"/>
    </row>
    <row r="31" spans="1:13" s="5" customFormat="1" ht="12.95">
      <c r="A31" s="9">
        <v>43963</v>
      </c>
      <c r="B31" s="69" t="s">
        <v>111</v>
      </c>
      <c r="C31" s="71"/>
      <c r="D31" s="11" t="s">
        <v>67</v>
      </c>
      <c r="E31" s="31">
        <f>E17/MAX($H$17:$H$26)</f>
        <v>0</v>
      </c>
      <c r="F31" s="31">
        <f t="shared" ref="F31:G31" si="3">F17/MAX($H$17:$H$26)</f>
        <v>0</v>
      </c>
      <c r="G31" s="31">
        <f t="shared" si="3"/>
        <v>0</v>
      </c>
      <c r="H31" s="34">
        <f>AVERAGE(E31:G31)</f>
        <v>0</v>
      </c>
      <c r="I31" s="31">
        <f>H31-MIN(E31:G31)</f>
        <v>0</v>
      </c>
      <c r="J31" s="31">
        <f>MAX(E31:G31)-H31</f>
        <v>0</v>
      </c>
      <c r="K31" s="17" t="s">
        <v>143</v>
      </c>
      <c r="L31" s="3"/>
      <c r="M31" s="3"/>
    </row>
    <row r="32" spans="1:13" s="5" customFormat="1" ht="12.95">
      <c r="A32" s="9">
        <v>43963</v>
      </c>
      <c r="B32" s="69" t="s">
        <v>113</v>
      </c>
      <c r="C32" s="71"/>
      <c r="D32" s="11" t="s">
        <v>67</v>
      </c>
      <c r="E32" s="31">
        <f t="shared" ref="E32:G32" si="4">E18/MAX($H$17:$H$26)</f>
        <v>0</v>
      </c>
      <c r="F32" s="31">
        <f t="shared" si="4"/>
        <v>0</v>
      </c>
      <c r="G32" s="31">
        <f t="shared" si="4"/>
        <v>0</v>
      </c>
      <c r="H32" s="34">
        <f>AVERAGE(E32:G32)</f>
        <v>0</v>
      </c>
      <c r="I32" s="31">
        <f>H32-MIN(E32:G32)</f>
        <v>0</v>
      </c>
      <c r="J32" s="31">
        <f t="shared" ref="J32:J40" si="5">MAX(E32:G32)-H32</f>
        <v>0</v>
      </c>
      <c r="K32" s="17" t="s">
        <v>143</v>
      </c>
      <c r="L32" s="3"/>
      <c r="M32" s="3"/>
    </row>
    <row r="33" spans="1:13" s="5" customFormat="1" ht="12.95">
      <c r="A33" s="9">
        <v>43963</v>
      </c>
      <c r="B33" s="69" t="s">
        <v>208</v>
      </c>
      <c r="C33" s="71"/>
      <c r="D33" s="24">
        <v>2</v>
      </c>
      <c r="E33" s="31">
        <f t="shared" ref="E33:G33" si="6">E19/MAX($H$17:$H$26)</f>
        <v>0.94690265486725667</v>
      </c>
      <c r="F33" s="31">
        <f t="shared" si="6"/>
        <v>0.99410029498525054</v>
      </c>
      <c r="G33" s="31">
        <f t="shared" si="6"/>
        <v>1.0589970501474926</v>
      </c>
      <c r="H33" s="34">
        <f>AVERAGE(E33:G33)</f>
        <v>1</v>
      </c>
      <c r="I33" s="31">
        <f>H33-MIN(E33:G33)</f>
        <v>5.3097345132743334E-2</v>
      </c>
      <c r="J33" s="31">
        <f t="shared" si="5"/>
        <v>5.8997050147492569E-2</v>
      </c>
      <c r="K33" s="17" t="s">
        <v>143</v>
      </c>
      <c r="L33" s="3"/>
      <c r="M33" s="3"/>
    </row>
    <row r="34" spans="1:13" s="5" customFormat="1" ht="12.95">
      <c r="A34" s="9">
        <v>43963</v>
      </c>
      <c r="B34" s="69" t="s">
        <v>209</v>
      </c>
      <c r="C34" s="71"/>
      <c r="D34" s="24">
        <v>3</v>
      </c>
      <c r="E34" s="31">
        <f t="shared" ref="E34:G34" si="7">E20/MAX($H$17:$H$26)</f>
        <v>0.8377581120943951</v>
      </c>
      <c r="F34" s="31">
        <f t="shared" si="7"/>
        <v>0.87905604719763986</v>
      </c>
      <c r="G34" s="31">
        <f t="shared" si="7"/>
        <v>0.96460176991150426</v>
      </c>
      <c r="H34" s="34">
        <f t="shared" ref="H34:H40" si="8">AVERAGE(E34:G34)</f>
        <v>0.89380530973451311</v>
      </c>
      <c r="I34" s="31">
        <f t="shared" ref="I34:I40" si="9">H34-MIN(E34:G34)</f>
        <v>5.6047197640118007E-2</v>
      </c>
      <c r="J34" s="31">
        <f t="shared" si="5"/>
        <v>7.0796460176991149E-2</v>
      </c>
      <c r="K34" s="17" t="s">
        <v>143</v>
      </c>
      <c r="L34" s="3"/>
      <c r="M34" s="3"/>
    </row>
    <row r="35" spans="1:13" s="5" customFormat="1" ht="12.95">
      <c r="A35" s="9">
        <v>43963</v>
      </c>
      <c r="B35" s="69" t="s">
        <v>210</v>
      </c>
      <c r="C35" s="71"/>
      <c r="D35" s="24">
        <v>4</v>
      </c>
      <c r="E35" s="31">
        <f t="shared" ref="E35:G35" si="10">E21/MAX($H$17:$H$26)</f>
        <v>0.64601769911504414</v>
      </c>
      <c r="F35" s="31">
        <f t="shared" si="10"/>
        <v>0.64601769911504414</v>
      </c>
      <c r="G35" s="31">
        <f t="shared" si="10"/>
        <v>0.66371681415929196</v>
      </c>
      <c r="H35" s="34">
        <f t="shared" si="8"/>
        <v>0.65191740412979338</v>
      </c>
      <c r="I35" s="31">
        <f t="shared" si="9"/>
        <v>5.8997050147492347E-3</v>
      </c>
      <c r="J35" s="31">
        <f t="shared" si="5"/>
        <v>1.179941002949858E-2</v>
      </c>
      <c r="K35" s="17" t="s">
        <v>143</v>
      </c>
      <c r="L35" s="3"/>
      <c r="M35" s="3"/>
    </row>
    <row r="36" spans="1:13" s="5" customFormat="1" ht="12.95">
      <c r="A36" s="9">
        <v>43963</v>
      </c>
      <c r="B36" s="69" t="s">
        <v>211</v>
      </c>
      <c r="C36" s="71"/>
      <c r="D36" s="24">
        <v>4.5</v>
      </c>
      <c r="E36" s="31">
        <f t="shared" ref="E36:G36" si="11">E22/MAX($H$17:$H$26)</f>
        <v>0.59292035398230081</v>
      </c>
      <c r="F36" s="31">
        <f t="shared" si="11"/>
        <v>0.58997050147492613</v>
      </c>
      <c r="G36" s="31">
        <f t="shared" si="11"/>
        <v>0.59882005899705004</v>
      </c>
      <c r="H36" s="34">
        <f t="shared" si="8"/>
        <v>0.59390363815142566</v>
      </c>
      <c r="I36" s="31">
        <f t="shared" si="9"/>
        <v>3.9331366764995268E-3</v>
      </c>
      <c r="J36" s="31">
        <f t="shared" si="5"/>
        <v>4.9164208456243808E-3</v>
      </c>
      <c r="K36" s="17" t="s">
        <v>143</v>
      </c>
      <c r="L36" s="3"/>
      <c r="M36" s="3"/>
    </row>
    <row r="37" spans="1:13" s="5" customFormat="1" ht="12.95">
      <c r="A37" s="9">
        <v>43963</v>
      </c>
      <c r="B37" s="69" t="s">
        <v>212</v>
      </c>
      <c r="C37" s="71"/>
      <c r="D37" s="24">
        <v>5</v>
      </c>
      <c r="E37" s="31">
        <f t="shared" ref="E37:G37" si="12">E23/MAX($H$17:$H$26)</f>
        <v>0.2536873156342182</v>
      </c>
      <c r="F37" s="31">
        <f t="shared" si="12"/>
        <v>0.24778761061946902</v>
      </c>
      <c r="G37" s="31">
        <f t="shared" si="12"/>
        <v>0.25073746312684364</v>
      </c>
      <c r="H37" s="34">
        <f t="shared" si="8"/>
        <v>0.25073746312684364</v>
      </c>
      <c r="I37" s="31">
        <f t="shared" si="9"/>
        <v>2.9498525073746173E-3</v>
      </c>
      <c r="J37" s="31">
        <f t="shared" si="5"/>
        <v>2.9498525073745618E-3</v>
      </c>
      <c r="K37" s="17" t="s">
        <v>143</v>
      </c>
      <c r="L37" s="3"/>
      <c r="M37" s="3"/>
    </row>
    <row r="38" spans="1:13" s="5" customFormat="1" ht="12.95">
      <c r="A38" s="9">
        <v>43963</v>
      </c>
      <c r="B38" s="69" t="s">
        <v>213</v>
      </c>
      <c r="C38" s="71"/>
      <c r="D38" s="24">
        <v>6</v>
      </c>
      <c r="E38" s="31">
        <f t="shared" ref="E38:G38" si="13">E24/MAX($H$17:$H$26)</f>
        <v>5.8997050147492625E-3</v>
      </c>
      <c r="F38" s="31">
        <f t="shared" si="13"/>
        <v>1.1799410029498525E-2</v>
      </c>
      <c r="G38" s="31">
        <f t="shared" si="13"/>
        <v>1.1799410029498525E-2</v>
      </c>
      <c r="H38" s="34">
        <f t="shared" si="8"/>
        <v>9.8328416912487702E-3</v>
      </c>
      <c r="I38" s="31">
        <f t="shared" si="9"/>
        <v>3.9331366764995077E-3</v>
      </c>
      <c r="J38" s="31">
        <f t="shared" si="5"/>
        <v>1.9665683382497547E-3</v>
      </c>
      <c r="K38" s="17" t="s">
        <v>143</v>
      </c>
      <c r="L38" s="3"/>
      <c r="M38" s="3"/>
    </row>
    <row r="39" spans="1:13" s="5" customFormat="1" ht="12.95">
      <c r="A39" s="9">
        <v>43963</v>
      </c>
      <c r="B39" s="69" t="s">
        <v>218</v>
      </c>
      <c r="C39" s="71"/>
      <c r="D39" s="24">
        <v>7</v>
      </c>
      <c r="E39" s="31">
        <f t="shared" ref="E39:G39" si="14">E25/MAX($H$17:$H$26)</f>
        <v>0</v>
      </c>
      <c r="F39" s="31">
        <f t="shared" si="14"/>
        <v>0</v>
      </c>
      <c r="G39" s="31">
        <f t="shared" si="14"/>
        <v>0</v>
      </c>
      <c r="H39" s="34">
        <f t="shared" si="8"/>
        <v>0</v>
      </c>
      <c r="I39" s="31">
        <f>H39-MIN(E39:G39)</f>
        <v>0</v>
      </c>
      <c r="J39" s="31">
        <f t="shared" si="5"/>
        <v>0</v>
      </c>
      <c r="K39" s="17" t="s">
        <v>143</v>
      </c>
      <c r="L39" s="3"/>
      <c r="M39" s="3"/>
    </row>
    <row r="40" spans="1:13" s="5" customFormat="1" ht="12.95">
      <c r="A40" s="9">
        <v>43963</v>
      </c>
      <c r="B40" s="69" t="s">
        <v>219</v>
      </c>
      <c r="C40" s="71"/>
      <c r="D40" s="24">
        <v>10</v>
      </c>
      <c r="E40" s="31">
        <f t="shared" ref="E40:G40" si="15">E26/MAX($H$17:$H$26)</f>
        <v>0</v>
      </c>
      <c r="F40" s="31">
        <f t="shared" si="15"/>
        <v>0</v>
      </c>
      <c r="G40" s="31">
        <f t="shared" si="15"/>
        <v>0</v>
      </c>
      <c r="H40" s="34">
        <f t="shared" si="8"/>
        <v>0</v>
      </c>
      <c r="I40" s="31">
        <f t="shared" si="9"/>
        <v>0</v>
      </c>
      <c r="J40" s="31">
        <f t="shared" si="5"/>
        <v>0</v>
      </c>
      <c r="K40" s="17" t="s">
        <v>143</v>
      </c>
      <c r="L40" s="3"/>
      <c r="M40" s="3"/>
    </row>
    <row r="41" spans="1:13" s="5" customFormat="1" ht="12.95">
      <c r="A41" s="35"/>
      <c r="B41" s="13"/>
      <c r="C41" s="13"/>
      <c r="D41" s="37"/>
      <c r="E41" s="38"/>
      <c r="F41" s="38"/>
      <c r="G41" s="38"/>
      <c r="H41" s="39"/>
      <c r="I41" s="38"/>
      <c r="J41" s="38"/>
      <c r="K41" s="13"/>
      <c r="L41" s="3"/>
      <c r="M41" s="3"/>
    </row>
    <row r="42" spans="1:13">
      <c r="A42" s="4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2" customFormat="1">
      <c r="A44" s="7"/>
      <c r="B44" s="7"/>
      <c r="C44" s="7"/>
      <c r="D44" s="7"/>
      <c r="E44" s="7"/>
      <c r="F44" s="7"/>
      <c r="G44" s="7"/>
      <c r="H44" s="7"/>
      <c r="I44" s="7"/>
      <c r="J44" s="1"/>
      <c r="K44" s="7"/>
      <c r="L44" s="1"/>
      <c r="M44" s="1"/>
    </row>
    <row r="45" spans="1:13" s="2" customFormat="1">
      <c r="A45" s="7"/>
      <c r="B45" s="7"/>
      <c r="C45" s="7"/>
      <c r="D45" s="7"/>
      <c r="E45" s="7"/>
      <c r="F45" s="7"/>
      <c r="G45" s="7"/>
      <c r="H45" s="7"/>
      <c r="I45" s="7"/>
      <c r="J45" s="1"/>
      <c r="K45" s="7"/>
      <c r="L45" s="1"/>
      <c r="M45" s="1"/>
    </row>
    <row r="46" spans="1:13" s="2" customFormat="1">
      <c r="A46" s="7"/>
      <c r="B46" s="7"/>
      <c r="C46" s="7"/>
      <c r="D46" s="7"/>
      <c r="E46" s="7"/>
      <c r="F46" s="7"/>
      <c r="G46" s="7"/>
      <c r="H46" s="7"/>
      <c r="I46" s="7"/>
      <c r="J46" s="1"/>
      <c r="K46" s="7"/>
      <c r="L46" s="1"/>
      <c r="M46" s="1"/>
    </row>
    <row r="47" spans="1:13" s="2" customFormat="1">
      <c r="A47" s="7"/>
      <c r="B47" s="7"/>
      <c r="C47" s="7"/>
      <c r="D47" s="7"/>
      <c r="E47" s="7"/>
      <c r="F47" s="7"/>
      <c r="G47" s="7"/>
      <c r="H47" s="7"/>
      <c r="I47" s="7"/>
      <c r="J47" s="1"/>
      <c r="K47" s="7"/>
      <c r="L47" s="1"/>
      <c r="M47" s="1"/>
    </row>
    <row r="48" spans="1:13" s="2" customFormat="1">
      <c r="A48" s="7"/>
      <c r="B48" s="7"/>
      <c r="C48" s="7"/>
      <c r="D48" s="7"/>
      <c r="E48" s="7"/>
      <c r="F48" s="7"/>
      <c r="G48" s="7"/>
      <c r="H48" s="7"/>
      <c r="I48" s="7"/>
      <c r="J48" s="1"/>
      <c r="K48" s="7"/>
      <c r="L48" s="1"/>
      <c r="M48" s="1"/>
    </row>
    <row r="49" spans="1:13" s="2" customFormat="1">
      <c r="A49" s="7"/>
      <c r="B49" s="7"/>
      <c r="C49" s="7"/>
      <c r="D49" s="7"/>
      <c r="E49" s="7"/>
      <c r="F49" s="7"/>
      <c r="G49" s="7"/>
      <c r="H49" s="7"/>
      <c r="I49" s="7"/>
      <c r="J49" s="1"/>
      <c r="K49" s="7"/>
      <c r="L49" s="1"/>
      <c r="M49" s="1"/>
    </row>
    <row r="50" spans="1:13" s="2" customFormat="1">
      <c r="A50" s="7"/>
      <c r="B50" s="7"/>
      <c r="C50" s="7"/>
      <c r="D50" s="7"/>
      <c r="E50" s="7"/>
      <c r="F50" s="7"/>
      <c r="G50" s="7"/>
      <c r="H50" s="7"/>
      <c r="I50" s="7"/>
      <c r="J50" s="7"/>
      <c r="K50" s="1"/>
      <c r="L50" s="1"/>
      <c r="M50" s="1"/>
    </row>
    <row r="51" spans="1:13" s="2" customFormat="1">
      <c r="A51" s="7"/>
      <c r="B51" s="7"/>
      <c r="C51" s="7"/>
      <c r="D51" s="7"/>
      <c r="E51" s="7"/>
      <c r="F51" s="7"/>
      <c r="G51" s="7"/>
      <c r="H51" s="7"/>
      <c r="I51" s="7"/>
      <c r="J51" s="7"/>
      <c r="K51" s="1"/>
      <c r="L51" s="1"/>
      <c r="M51" s="1"/>
    </row>
    <row r="52" spans="1:13" s="2" customFormat="1">
      <c r="A52" s="7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</row>
    <row r="53" spans="1:13" s="2" customFormat="1">
      <c r="A53" s="7"/>
      <c r="B53" s="7"/>
      <c r="C53" s="7"/>
      <c r="D53" s="7"/>
      <c r="E53" s="7"/>
      <c r="F53" s="7"/>
      <c r="G53" s="7"/>
      <c r="H53" s="7"/>
      <c r="I53" s="7"/>
      <c r="J53" s="7"/>
      <c r="K53" s="1"/>
      <c r="L53" s="1"/>
      <c r="M53" s="1"/>
    </row>
    <row r="54" spans="1:13" s="2" customFormat="1">
      <c r="A54" s="7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  <row r="66" spans="1:13" s="2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1"/>
      <c r="L66" s="1"/>
      <c r="M66" s="1"/>
    </row>
  </sheetData>
  <mergeCells count="38">
    <mergeCell ref="B40:C40"/>
    <mergeCell ref="B34:C34"/>
    <mergeCell ref="B35:C35"/>
    <mergeCell ref="B36:C36"/>
    <mergeCell ref="B37:C37"/>
    <mergeCell ref="B38:C38"/>
    <mergeCell ref="B39:C39"/>
    <mergeCell ref="B33:C33"/>
    <mergeCell ref="B19:C19"/>
    <mergeCell ref="B20:C20"/>
    <mergeCell ref="B21:C21"/>
    <mergeCell ref="B22:C22"/>
    <mergeCell ref="B23:C23"/>
    <mergeCell ref="B24:C24"/>
    <mergeCell ref="B25:C25"/>
    <mergeCell ref="B26:C26"/>
    <mergeCell ref="B30:C30"/>
    <mergeCell ref="B31:C31"/>
    <mergeCell ref="B32:C32"/>
    <mergeCell ref="B18:C18"/>
    <mergeCell ref="B5:C5"/>
    <mergeCell ref="G5:H5"/>
    <mergeCell ref="A8:M8"/>
    <mergeCell ref="B9:D9"/>
    <mergeCell ref="G9:I9"/>
    <mergeCell ref="B10:D10"/>
    <mergeCell ref="G10:I10"/>
    <mergeCell ref="B11:D11"/>
    <mergeCell ref="G11:I11"/>
    <mergeCell ref="A12:M12"/>
    <mergeCell ref="B16:C16"/>
    <mergeCell ref="B17:C17"/>
    <mergeCell ref="A2:E2"/>
    <mergeCell ref="G2:H2"/>
    <mergeCell ref="J2:L2"/>
    <mergeCell ref="J3:L3"/>
    <mergeCell ref="B4:C4"/>
    <mergeCell ref="J4:L4"/>
  </mergeCells>
  <dataValidations count="1">
    <dataValidation allowBlank="1" showInputMessage="1" showErrorMessage="1" prompt="Add in here how you analyzed your data, ecuations and etc." sqref="A8:M8" xr:uid="{00000000-0002-0000-0600-000000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4"/>
  <sheetViews>
    <sheetView view="pageLayout" zoomScaleNormal="100" workbookViewId="0">
      <selection activeCell="E4" sqref="E4"/>
    </sheetView>
  </sheetViews>
  <sheetFormatPr defaultColWidth="10.85546875" defaultRowHeight="14.45"/>
  <cols>
    <col min="3" max="3" width="10.85546875" customWidth="1"/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Description!A16</f>
        <v>pHStb.TII-JN-Exp-4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Description!H16</f>
        <v>43963</v>
      </c>
      <c r="C4" s="82"/>
      <c r="D4" s="3"/>
      <c r="E4" s="3"/>
      <c r="F4" s="3"/>
      <c r="G4" s="4" t="s">
        <v>71</v>
      </c>
      <c r="H4" s="3"/>
      <c r="I4" s="3"/>
      <c r="J4" s="78"/>
      <c r="K4" s="78"/>
      <c r="L4" s="79"/>
      <c r="M4" s="16"/>
    </row>
    <row r="5" spans="1:13" s="5" customFormat="1" ht="12.95">
      <c r="A5" s="4" t="s">
        <v>8</v>
      </c>
      <c r="B5" s="82">
        <f>Description!I16</f>
        <v>43965</v>
      </c>
      <c r="C5" s="82"/>
      <c r="E5" s="3"/>
      <c r="F5" s="3"/>
      <c r="G5" s="76" t="str">
        <f>Description!J15</f>
        <v>H-Lab</v>
      </c>
      <c r="H5" s="76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72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27.95" customHeight="1">
      <c r="A8" s="83" t="str">
        <f>CONCATENATE(Description!C16,".")</f>
        <v>Spectrophotometric measurement for bionanocompound -&gt; A_2020.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13" s="2" customFormat="1" ht="6.9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s="5" customFormat="1" ht="12.95">
      <c r="A10" s="4" t="s">
        <v>11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s="2" customFormat="1" ht="6.9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s="10" customFormat="1" ht="13.9" customHeight="1">
      <c r="A12" s="8" t="s">
        <v>73</v>
      </c>
      <c r="B12" s="66" t="s">
        <v>13</v>
      </c>
      <c r="C12" s="67"/>
      <c r="D12" s="67"/>
      <c r="E12" s="67"/>
      <c r="F12" s="67"/>
      <c r="G12" s="67"/>
      <c r="H12" s="67"/>
      <c r="I12" s="68"/>
      <c r="J12" s="8" t="s">
        <v>14</v>
      </c>
      <c r="K12" s="8" t="s">
        <v>15</v>
      </c>
      <c r="L12" s="66" t="s">
        <v>74</v>
      </c>
      <c r="M12" s="68"/>
    </row>
    <row r="13" spans="1:13" s="10" customFormat="1" ht="13.9" customHeight="1">
      <c r="A13" s="17">
        <v>1</v>
      </c>
      <c r="B13" s="89" t="s">
        <v>146</v>
      </c>
      <c r="C13" s="90"/>
      <c r="D13" s="90"/>
      <c r="E13" s="90"/>
      <c r="F13" s="90"/>
      <c r="G13" s="90"/>
      <c r="H13" s="90"/>
      <c r="I13" s="91"/>
      <c r="J13" s="9">
        <v>43963</v>
      </c>
      <c r="K13" s="9">
        <v>43963</v>
      </c>
      <c r="L13" s="69"/>
      <c r="M13" s="71"/>
    </row>
    <row r="14" spans="1:13" s="10" customFormat="1" ht="13.9" customHeight="1">
      <c r="A14" s="17">
        <v>2</v>
      </c>
      <c r="B14" s="89" t="s">
        <v>221</v>
      </c>
      <c r="C14" s="90"/>
      <c r="D14" s="90"/>
      <c r="E14" s="90"/>
      <c r="F14" s="90"/>
      <c r="G14" s="90"/>
      <c r="H14" s="90"/>
      <c r="I14" s="91"/>
      <c r="J14" s="9">
        <v>43963</v>
      </c>
      <c r="K14" s="9">
        <v>43963</v>
      </c>
      <c r="L14" s="69"/>
      <c r="M14" s="71"/>
    </row>
    <row r="15" spans="1:13" s="10" customFormat="1" ht="13.9" customHeight="1">
      <c r="A15" s="17">
        <v>3</v>
      </c>
      <c r="B15" s="89" t="s">
        <v>222</v>
      </c>
      <c r="C15" s="90"/>
      <c r="D15" s="90"/>
      <c r="E15" s="90"/>
      <c r="F15" s="90"/>
      <c r="G15" s="90"/>
      <c r="H15" s="90"/>
      <c r="I15" s="91"/>
      <c r="J15" s="9">
        <v>43963</v>
      </c>
      <c r="K15" s="9">
        <v>43963</v>
      </c>
      <c r="L15" s="69" t="s">
        <v>223</v>
      </c>
      <c r="M15" s="71"/>
    </row>
    <row r="16" spans="1:13" s="10" customFormat="1" ht="13.9" customHeight="1">
      <c r="A16" s="17">
        <v>4</v>
      </c>
      <c r="B16" s="89" t="s">
        <v>80</v>
      </c>
      <c r="C16" s="90"/>
      <c r="D16" s="90"/>
      <c r="E16" s="90"/>
      <c r="F16" s="90"/>
      <c r="G16" s="90"/>
      <c r="H16" s="90"/>
      <c r="I16" s="91"/>
      <c r="J16" s="9">
        <v>43963</v>
      </c>
      <c r="K16" s="9">
        <v>43963</v>
      </c>
      <c r="L16" s="69" t="s">
        <v>51</v>
      </c>
      <c r="M16" s="71"/>
    </row>
    <row r="17" spans="1:13" s="10" customFormat="1" ht="13.9" customHeight="1">
      <c r="A17" s="17">
        <v>5</v>
      </c>
      <c r="B17" s="89" t="s">
        <v>81</v>
      </c>
      <c r="C17" s="90"/>
      <c r="D17" s="90"/>
      <c r="E17" s="90"/>
      <c r="F17" s="90"/>
      <c r="G17" s="90"/>
      <c r="H17" s="90"/>
      <c r="I17" s="91"/>
      <c r="J17" s="9">
        <v>43963</v>
      </c>
      <c r="K17" s="9">
        <v>43963</v>
      </c>
      <c r="L17" s="69" t="s">
        <v>53</v>
      </c>
      <c r="M17" s="71"/>
    </row>
    <row r="18" spans="1:13" s="5" customFormat="1" ht="13.9" customHeight="1">
      <c r="A18" s="17">
        <v>6</v>
      </c>
      <c r="B18" s="89" t="s">
        <v>82</v>
      </c>
      <c r="C18" s="90"/>
      <c r="D18" s="90"/>
      <c r="E18" s="90"/>
      <c r="F18" s="90"/>
      <c r="G18" s="90"/>
      <c r="H18" s="90"/>
      <c r="I18" s="91"/>
      <c r="J18" s="9">
        <v>43963</v>
      </c>
      <c r="K18" s="9">
        <v>43963</v>
      </c>
      <c r="L18" s="69"/>
      <c r="M18" s="71"/>
    </row>
    <row r="19" spans="1:13" s="5" customFormat="1" ht="12.95">
      <c r="A19" s="17">
        <v>7</v>
      </c>
      <c r="B19" s="89" t="s">
        <v>83</v>
      </c>
      <c r="C19" s="90"/>
      <c r="D19" s="90"/>
      <c r="E19" s="90"/>
      <c r="F19" s="90"/>
      <c r="G19" s="90"/>
      <c r="H19" s="90"/>
      <c r="I19" s="91"/>
      <c r="J19" s="9">
        <v>43963</v>
      </c>
      <c r="K19" s="9">
        <v>43963</v>
      </c>
      <c r="L19" s="69" t="s">
        <v>55</v>
      </c>
      <c r="M19" s="71"/>
    </row>
    <row r="20" spans="1:13" s="5" customFormat="1" ht="12.95">
      <c r="A20" s="17">
        <v>8</v>
      </c>
      <c r="B20" s="89" t="s">
        <v>84</v>
      </c>
      <c r="C20" s="90"/>
      <c r="D20" s="90"/>
      <c r="E20" s="90"/>
      <c r="F20" s="90"/>
      <c r="G20" s="90"/>
      <c r="H20" s="90"/>
      <c r="I20" s="91"/>
      <c r="J20" s="9">
        <v>43963</v>
      </c>
      <c r="K20" s="9">
        <v>43963</v>
      </c>
      <c r="L20" s="69"/>
      <c r="M20" s="71"/>
    </row>
    <row r="21" spans="1:13" s="2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1"/>
      <c r="L21" s="1"/>
      <c r="M21" s="1"/>
    </row>
    <row r="22" spans="1:13" s="5" customFormat="1" ht="12.95">
      <c r="A22" s="4" t="s">
        <v>85</v>
      </c>
      <c r="B22" s="13"/>
      <c r="C22" s="13"/>
      <c r="D22" s="13"/>
      <c r="E22" s="13"/>
      <c r="F22" s="13"/>
      <c r="G22" s="13"/>
      <c r="H22" s="13"/>
      <c r="I22" s="13"/>
      <c r="J22" s="13"/>
      <c r="K22" s="3"/>
      <c r="L22" s="3"/>
      <c r="M22" s="3"/>
    </row>
    <row r="23" spans="1:13" s="2" customFormat="1" ht="6.9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s="5" customFormat="1" ht="12.95">
      <c r="A24" s="72" t="s">
        <v>86</v>
      </c>
      <c r="B24" s="72"/>
      <c r="C24" s="66" t="s">
        <v>13</v>
      </c>
      <c r="D24" s="67"/>
      <c r="E24" s="67"/>
      <c r="F24" s="67"/>
      <c r="G24" s="68"/>
      <c r="H24" s="8" t="s">
        <v>87</v>
      </c>
      <c r="I24" s="8" t="s">
        <v>63</v>
      </c>
      <c r="J24" s="72" t="s">
        <v>16</v>
      </c>
      <c r="K24" s="72"/>
      <c r="L24" s="3"/>
      <c r="M24" s="3"/>
    </row>
    <row r="25" spans="1:13" s="5" customFormat="1" ht="12.95">
      <c r="A25" s="69" t="s">
        <v>223</v>
      </c>
      <c r="B25" s="71"/>
      <c r="C25" s="69" t="s">
        <v>224</v>
      </c>
      <c r="D25" s="70"/>
      <c r="E25" s="70"/>
      <c r="F25" s="70"/>
      <c r="G25" s="71"/>
      <c r="H25" s="11">
        <v>1</v>
      </c>
      <c r="I25" s="9"/>
      <c r="J25" s="65" t="s">
        <v>19</v>
      </c>
      <c r="K25" s="65"/>
      <c r="M25" s="3"/>
    </row>
    <row r="26" spans="1:13" s="5" customFormat="1" ht="12.95">
      <c r="A26" s="69" t="s">
        <v>51</v>
      </c>
      <c r="B26" s="71"/>
      <c r="C26" s="69" t="s">
        <v>88</v>
      </c>
      <c r="D26" s="70"/>
      <c r="E26" s="70"/>
      <c r="F26" s="70"/>
      <c r="G26" s="71"/>
      <c r="H26" s="11">
        <v>1</v>
      </c>
      <c r="I26" s="9"/>
      <c r="J26" s="65" t="s">
        <v>34</v>
      </c>
      <c r="K26" s="65"/>
      <c r="L26" s="3"/>
      <c r="M26" s="3"/>
    </row>
    <row r="27" spans="1:13" s="5" customFormat="1" ht="12.95">
      <c r="A27" s="69" t="s">
        <v>53</v>
      </c>
      <c r="B27" s="71"/>
      <c r="C27" s="69" t="s">
        <v>89</v>
      </c>
      <c r="D27" s="70"/>
      <c r="E27" s="70"/>
      <c r="F27" s="70"/>
      <c r="G27" s="71"/>
      <c r="H27" s="11">
        <v>1</v>
      </c>
      <c r="I27" s="9"/>
      <c r="J27" s="65" t="s">
        <v>34</v>
      </c>
      <c r="K27" s="65"/>
      <c r="L27" s="3"/>
      <c r="M27" s="3"/>
    </row>
    <row r="28" spans="1:13" s="5" customFormat="1" ht="12.95">
      <c r="A28" s="69" t="s">
        <v>225</v>
      </c>
      <c r="B28" s="71"/>
      <c r="C28" s="86" t="s">
        <v>226</v>
      </c>
      <c r="D28" s="87"/>
      <c r="E28" s="87"/>
      <c r="F28" s="87"/>
      <c r="G28" s="88"/>
      <c r="H28" s="11">
        <v>1</v>
      </c>
      <c r="I28" s="9"/>
      <c r="J28" s="65" t="s">
        <v>34</v>
      </c>
      <c r="K28" s="65"/>
      <c r="L28" s="3"/>
      <c r="M28" s="3"/>
    </row>
    <row r="29" spans="1:13" s="5" customFormat="1" ht="12.95">
      <c r="A29" s="69" t="s">
        <v>227</v>
      </c>
      <c r="B29" s="71"/>
      <c r="C29" s="86" t="s">
        <v>228</v>
      </c>
      <c r="D29" s="87"/>
      <c r="E29" s="87"/>
      <c r="F29" s="87"/>
      <c r="G29" s="88"/>
      <c r="H29" s="11">
        <v>1</v>
      </c>
      <c r="I29" s="9"/>
      <c r="J29" s="65" t="s">
        <v>34</v>
      </c>
      <c r="K29" s="65"/>
      <c r="L29" s="3"/>
      <c r="M29" s="3"/>
    </row>
    <row r="30" spans="1:13" s="5" customFormat="1" ht="12.95">
      <c r="A30" s="69" t="s">
        <v>229</v>
      </c>
      <c r="B30" s="71"/>
      <c r="C30" s="86" t="s">
        <v>230</v>
      </c>
      <c r="D30" s="87"/>
      <c r="E30" s="87"/>
      <c r="F30" s="87"/>
      <c r="G30" s="88"/>
      <c r="H30" s="11">
        <v>1</v>
      </c>
      <c r="I30" s="9"/>
      <c r="J30" s="65" t="s">
        <v>34</v>
      </c>
      <c r="K30" s="65"/>
      <c r="L30" s="3"/>
      <c r="M30" s="3"/>
    </row>
    <row r="31" spans="1:13" s="5" customFormat="1" ht="12.95">
      <c r="A31" s="69" t="s">
        <v>231</v>
      </c>
      <c r="B31" s="71"/>
      <c r="C31" s="86" t="s">
        <v>232</v>
      </c>
      <c r="D31" s="87"/>
      <c r="E31" s="87"/>
      <c r="F31" s="87"/>
      <c r="G31" s="88"/>
      <c r="H31" s="11">
        <v>1</v>
      </c>
      <c r="I31" s="9"/>
      <c r="J31" s="65" t="s">
        <v>34</v>
      </c>
      <c r="K31" s="65"/>
      <c r="L31" s="3"/>
      <c r="M31" s="3"/>
    </row>
    <row r="32" spans="1:13" s="5" customFormat="1" ht="12.95">
      <c r="A32" s="69" t="s">
        <v>233</v>
      </c>
      <c r="B32" s="71"/>
      <c r="C32" s="86" t="s">
        <v>234</v>
      </c>
      <c r="D32" s="87"/>
      <c r="E32" s="87"/>
      <c r="F32" s="87"/>
      <c r="G32" s="88"/>
      <c r="H32" s="11">
        <v>1</v>
      </c>
      <c r="I32" s="9"/>
      <c r="J32" s="65" t="s">
        <v>34</v>
      </c>
      <c r="K32" s="65"/>
      <c r="L32" s="3"/>
      <c r="M32" s="3"/>
    </row>
    <row r="33" spans="1:13" s="5" customFormat="1" ht="12.95">
      <c r="A33" s="69" t="s">
        <v>235</v>
      </c>
      <c r="B33" s="71"/>
      <c r="C33" s="86" t="s">
        <v>236</v>
      </c>
      <c r="D33" s="87"/>
      <c r="E33" s="87"/>
      <c r="F33" s="87"/>
      <c r="G33" s="88"/>
      <c r="H33" s="11">
        <v>1</v>
      </c>
      <c r="I33" s="9"/>
      <c r="J33" s="65" t="s">
        <v>34</v>
      </c>
      <c r="K33" s="65"/>
      <c r="L33" s="3"/>
      <c r="M33" s="3"/>
    </row>
    <row r="34" spans="1:13" s="5" customFormat="1" ht="12.95">
      <c r="A34" s="69" t="s">
        <v>237</v>
      </c>
      <c r="B34" s="71"/>
      <c r="C34" s="86" t="s">
        <v>238</v>
      </c>
      <c r="D34" s="87"/>
      <c r="E34" s="87"/>
      <c r="F34" s="87"/>
      <c r="G34" s="88"/>
      <c r="H34" s="11">
        <v>1</v>
      </c>
      <c r="I34" s="9"/>
      <c r="J34" s="65" t="s">
        <v>34</v>
      </c>
      <c r="K34" s="65"/>
      <c r="L34" s="3"/>
      <c r="M34" s="3"/>
    </row>
    <row r="35" spans="1:13" s="5" customFormat="1" ht="12.95">
      <c r="A35" s="69" t="s">
        <v>239</v>
      </c>
      <c r="B35" s="71"/>
      <c r="C35" s="86" t="s">
        <v>240</v>
      </c>
      <c r="D35" s="87"/>
      <c r="E35" s="87"/>
      <c r="F35" s="87"/>
      <c r="G35" s="88"/>
      <c r="H35" s="11">
        <v>1</v>
      </c>
      <c r="I35" s="9"/>
      <c r="J35" s="65" t="s">
        <v>34</v>
      </c>
      <c r="K35" s="65"/>
      <c r="L35" s="3"/>
      <c r="M35" s="3"/>
    </row>
    <row r="36" spans="1:13" s="2" customFormat="1">
      <c r="A36" s="7"/>
      <c r="B36" s="7"/>
      <c r="C36" s="7"/>
      <c r="D36" s="7"/>
      <c r="E36" s="7"/>
      <c r="F36" s="7"/>
      <c r="G36" s="7"/>
      <c r="H36" s="7"/>
      <c r="I36" s="7"/>
      <c r="J36" s="7"/>
      <c r="K36" s="1"/>
      <c r="L36" s="1"/>
      <c r="M36" s="1"/>
    </row>
    <row r="37" spans="1:13" s="5" customFormat="1" ht="12.95">
      <c r="A37" s="4" t="s">
        <v>100</v>
      </c>
      <c r="B37" s="13"/>
      <c r="C37" s="13"/>
      <c r="D37" s="13"/>
      <c r="E37" s="13"/>
      <c r="F37" s="13"/>
      <c r="G37" s="13"/>
      <c r="H37" s="13"/>
      <c r="I37" s="13"/>
      <c r="J37" s="13"/>
      <c r="K37" s="3"/>
      <c r="L37" s="3"/>
      <c r="M37" s="3"/>
    </row>
    <row r="38" spans="1:13" s="2" customFormat="1" ht="6.9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s="5" customFormat="1" ht="12.95">
      <c r="A39" s="8" t="s">
        <v>101</v>
      </c>
      <c r="B39" s="72" t="s">
        <v>102</v>
      </c>
      <c r="C39" s="72"/>
      <c r="D39" s="66" t="s">
        <v>103</v>
      </c>
      <c r="E39" s="68"/>
      <c r="F39" s="8" t="s">
        <v>104</v>
      </c>
      <c r="G39" s="8" t="s">
        <v>105</v>
      </c>
      <c r="H39" s="8" t="s">
        <v>106</v>
      </c>
      <c r="I39" s="8" t="s">
        <v>107</v>
      </c>
      <c r="J39" s="8" t="s">
        <v>108</v>
      </c>
      <c r="K39" s="8" t="s">
        <v>109</v>
      </c>
      <c r="L39" s="8" t="s">
        <v>63</v>
      </c>
      <c r="M39" s="3"/>
    </row>
    <row r="40" spans="1:13" s="5" customFormat="1" ht="12.95">
      <c r="A40" s="9">
        <v>43963</v>
      </c>
      <c r="B40" s="85" t="s">
        <v>110</v>
      </c>
      <c r="C40" s="85"/>
      <c r="D40" s="69" t="s">
        <v>111</v>
      </c>
      <c r="E40" s="71"/>
      <c r="F40" s="20">
        <v>0</v>
      </c>
      <c r="G40" s="36"/>
      <c r="H40" s="26"/>
      <c r="I40" s="9"/>
      <c r="J40" s="12"/>
      <c r="K40" s="20">
        <f>AVERAGE(F40:J40)</f>
        <v>0</v>
      </c>
      <c r="L40" s="21" t="s">
        <v>112</v>
      </c>
      <c r="M40" s="3"/>
    </row>
    <row r="41" spans="1:13" s="5" customFormat="1" ht="12.95">
      <c r="A41" s="9">
        <v>43963</v>
      </c>
      <c r="B41" s="85" t="s">
        <v>110</v>
      </c>
      <c r="C41" s="85"/>
      <c r="D41" s="69" t="s">
        <v>113</v>
      </c>
      <c r="E41" s="71"/>
      <c r="F41" s="20">
        <v>0</v>
      </c>
      <c r="G41" s="36"/>
      <c r="H41" s="26"/>
      <c r="I41" s="9"/>
      <c r="J41" s="12"/>
      <c r="K41" s="20">
        <f t="shared" ref="K41:K49" si="0">AVERAGE(F41:J41)</f>
        <v>0</v>
      </c>
      <c r="L41" s="21" t="s">
        <v>112</v>
      </c>
      <c r="M41" s="3"/>
    </row>
    <row r="42" spans="1:13" s="5" customFormat="1" ht="12.95">
      <c r="A42" s="9">
        <v>43963</v>
      </c>
      <c r="B42" s="85" t="s">
        <v>110</v>
      </c>
      <c r="C42" s="85"/>
      <c r="D42" s="69" t="s">
        <v>241</v>
      </c>
      <c r="E42" s="71"/>
      <c r="F42" s="20">
        <v>-3.9E-2</v>
      </c>
      <c r="G42" s="36"/>
      <c r="H42" s="26"/>
      <c r="I42" s="9"/>
      <c r="J42" s="12"/>
      <c r="K42" s="20">
        <f t="shared" si="0"/>
        <v>-3.9E-2</v>
      </c>
      <c r="L42" s="21" t="s">
        <v>112</v>
      </c>
      <c r="M42" s="3"/>
    </row>
    <row r="43" spans="1:13" s="5" customFormat="1" ht="12.95">
      <c r="A43" s="9">
        <v>43963</v>
      </c>
      <c r="B43" s="85" t="s">
        <v>110</v>
      </c>
      <c r="C43" s="85"/>
      <c r="D43" s="69" t="s">
        <v>242</v>
      </c>
      <c r="E43" s="71"/>
      <c r="F43" s="20">
        <v>-0.17</v>
      </c>
      <c r="G43" s="36"/>
      <c r="H43" s="26"/>
      <c r="I43" s="9"/>
      <c r="J43" s="12"/>
      <c r="K43" s="20">
        <f t="shared" si="0"/>
        <v>-0.17</v>
      </c>
      <c r="L43" s="21" t="s">
        <v>112</v>
      </c>
      <c r="M43" s="3"/>
    </row>
    <row r="44" spans="1:13" s="5" customFormat="1" ht="12.95">
      <c r="A44" s="9">
        <v>43963</v>
      </c>
      <c r="B44" s="85" t="s">
        <v>110</v>
      </c>
      <c r="C44" s="85"/>
      <c r="D44" s="69" t="s">
        <v>243</v>
      </c>
      <c r="E44" s="71"/>
      <c r="F44" s="20">
        <v>-2.5000000000000001E-2</v>
      </c>
      <c r="G44" s="36"/>
      <c r="H44" s="26"/>
      <c r="I44" s="9"/>
      <c r="J44" s="12"/>
      <c r="K44" s="20">
        <f t="shared" si="0"/>
        <v>-2.5000000000000001E-2</v>
      </c>
      <c r="L44" s="21" t="s">
        <v>112</v>
      </c>
      <c r="M44" s="3"/>
    </row>
    <row r="45" spans="1:13" s="5" customFormat="1" ht="12.95">
      <c r="A45" s="9">
        <v>43963</v>
      </c>
      <c r="B45" s="85" t="s">
        <v>110</v>
      </c>
      <c r="C45" s="85"/>
      <c r="D45" s="69" t="s">
        <v>244</v>
      </c>
      <c r="E45" s="71"/>
      <c r="F45" s="20">
        <v>8.9999999999999993E-3</v>
      </c>
      <c r="G45" s="36"/>
      <c r="H45" s="26"/>
      <c r="I45" s="9"/>
      <c r="J45" s="12"/>
      <c r="K45" s="20">
        <f t="shared" si="0"/>
        <v>8.9999999999999993E-3</v>
      </c>
      <c r="L45" s="21" t="s">
        <v>112</v>
      </c>
      <c r="M45" s="3"/>
    </row>
    <row r="46" spans="1:13" s="5" customFormat="1" ht="12.95">
      <c r="A46" s="9">
        <v>43963</v>
      </c>
      <c r="B46" s="85" t="s">
        <v>110</v>
      </c>
      <c r="C46" s="85"/>
      <c r="D46" s="69" t="s">
        <v>245</v>
      </c>
      <c r="E46" s="71"/>
      <c r="F46" s="20">
        <v>2E-3</v>
      </c>
      <c r="G46" s="36"/>
      <c r="H46" s="26"/>
      <c r="I46" s="9"/>
      <c r="J46" s="12"/>
      <c r="K46" s="20">
        <f t="shared" si="0"/>
        <v>2E-3</v>
      </c>
      <c r="L46" s="21" t="s">
        <v>112</v>
      </c>
      <c r="M46" s="3"/>
    </row>
    <row r="47" spans="1:13" s="5" customFormat="1" ht="12.95">
      <c r="A47" s="9">
        <v>43963</v>
      </c>
      <c r="B47" s="85" t="s">
        <v>110</v>
      </c>
      <c r="C47" s="85"/>
      <c r="D47" s="69" t="s">
        <v>246</v>
      </c>
      <c r="E47" s="71"/>
      <c r="F47" s="20">
        <v>3.0000000000000001E-3</v>
      </c>
      <c r="G47" s="36"/>
      <c r="H47" s="26"/>
      <c r="I47" s="9"/>
      <c r="J47" s="12"/>
      <c r="K47" s="20">
        <f t="shared" si="0"/>
        <v>3.0000000000000001E-3</v>
      </c>
      <c r="L47" s="21" t="s">
        <v>112</v>
      </c>
      <c r="M47" s="3"/>
    </row>
    <row r="48" spans="1:13" s="5" customFormat="1" ht="12.95">
      <c r="A48" s="9">
        <v>43963</v>
      </c>
      <c r="B48" s="85" t="s">
        <v>110</v>
      </c>
      <c r="C48" s="85"/>
      <c r="D48" s="69" t="s">
        <v>247</v>
      </c>
      <c r="E48" s="71"/>
      <c r="F48" s="20">
        <v>0</v>
      </c>
      <c r="G48" s="36"/>
      <c r="H48" s="26"/>
      <c r="I48" s="9"/>
      <c r="J48" s="12"/>
      <c r="K48" s="20">
        <f t="shared" si="0"/>
        <v>0</v>
      </c>
      <c r="L48" s="21" t="s">
        <v>112</v>
      </c>
      <c r="M48" s="3"/>
    </row>
    <row r="49" spans="1:13" s="5" customFormat="1" ht="12.95">
      <c r="A49" s="9">
        <v>43963</v>
      </c>
      <c r="B49" s="85" t="s">
        <v>110</v>
      </c>
      <c r="C49" s="85"/>
      <c r="D49" s="69" t="s">
        <v>248</v>
      </c>
      <c r="E49" s="71"/>
      <c r="F49" s="20">
        <v>1.9E-2</v>
      </c>
      <c r="G49" s="36"/>
      <c r="H49" s="26"/>
      <c r="I49" s="9"/>
      <c r="J49" s="12"/>
      <c r="K49" s="20">
        <f t="shared" si="0"/>
        <v>1.9E-2</v>
      </c>
      <c r="L49" s="21" t="s">
        <v>112</v>
      </c>
      <c r="M49" s="3"/>
    </row>
    <row r="50" spans="1:13" s="2" customFormat="1">
      <c r="A50" s="7"/>
      <c r="B50" s="7"/>
      <c r="C50" s="7"/>
      <c r="D50" s="7"/>
      <c r="E50" s="7"/>
      <c r="F50" s="7"/>
      <c r="G50" s="7"/>
      <c r="H50" s="7"/>
      <c r="I50" s="7"/>
      <c r="J50" s="7"/>
      <c r="K50" s="1"/>
      <c r="L50" s="1"/>
      <c r="M50" s="1"/>
    </row>
    <row r="51" spans="1:13">
      <c r="A51" s="4" t="s">
        <v>119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56.45" customHeight="1">
      <c r="A52" s="83" t="s">
        <v>249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</row>
    <row r="53" spans="1:13" s="2" customFormat="1">
      <c r="A53" s="7"/>
      <c r="B53" s="7"/>
      <c r="C53" s="7"/>
      <c r="D53" s="7"/>
      <c r="E53" s="7"/>
      <c r="F53" s="7"/>
      <c r="G53" s="7"/>
      <c r="H53" s="7"/>
      <c r="I53" s="7"/>
      <c r="J53" s="7"/>
      <c r="K53" s="1"/>
      <c r="L53" s="1"/>
      <c r="M53" s="1"/>
    </row>
    <row r="54" spans="1:13" s="2" customFormat="1">
      <c r="A54" s="7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</sheetData>
  <mergeCells count="86">
    <mergeCell ref="B48:C48"/>
    <mergeCell ref="D48:E48"/>
    <mergeCell ref="B49:C49"/>
    <mergeCell ref="D49:E49"/>
    <mergeCell ref="A52:M52"/>
    <mergeCell ref="B45:C45"/>
    <mergeCell ref="D45:E45"/>
    <mergeCell ref="B46:C46"/>
    <mergeCell ref="D46:E46"/>
    <mergeCell ref="B47:C47"/>
    <mergeCell ref="D47:E47"/>
    <mergeCell ref="B42:C42"/>
    <mergeCell ref="D42:E42"/>
    <mergeCell ref="B43:C43"/>
    <mergeCell ref="D43:E43"/>
    <mergeCell ref="B44:C44"/>
    <mergeCell ref="D44:E44"/>
    <mergeCell ref="B39:C39"/>
    <mergeCell ref="D39:E39"/>
    <mergeCell ref="B40:C40"/>
    <mergeCell ref="D40:E40"/>
    <mergeCell ref="B41:C41"/>
    <mergeCell ref="D41:E41"/>
    <mergeCell ref="A34:B34"/>
    <mergeCell ref="C34:G34"/>
    <mergeCell ref="J34:K34"/>
    <mergeCell ref="A35:B35"/>
    <mergeCell ref="C35:G35"/>
    <mergeCell ref="J35:K35"/>
    <mergeCell ref="A32:B32"/>
    <mergeCell ref="C32:G32"/>
    <mergeCell ref="J32:K32"/>
    <mergeCell ref="A33:B33"/>
    <mergeCell ref="C33:G33"/>
    <mergeCell ref="J33:K33"/>
    <mergeCell ref="A30:B30"/>
    <mergeCell ref="C30:G30"/>
    <mergeCell ref="J30:K30"/>
    <mergeCell ref="A31:B31"/>
    <mergeCell ref="C31:G31"/>
    <mergeCell ref="J31:K31"/>
    <mergeCell ref="A28:B28"/>
    <mergeCell ref="C28:G28"/>
    <mergeCell ref="J28:K28"/>
    <mergeCell ref="A29:B29"/>
    <mergeCell ref="C29:G29"/>
    <mergeCell ref="J29:K29"/>
    <mergeCell ref="A26:B26"/>
    <mergeCell ref="C26:G26"/>
    <mergeCell ref="J26:K26"/>
    <mergeCell ref="A27:B27"/>
    <mergeCell ref="C27:G27"/>
    <mergeCell ref="J27:K27"/>
    <mergeCell ref="A25:B25"/>
    <mergeCell ref="C25:G25"/>
    <mergeCell ref="J25:K25"/>
    <mergeCell ref="B17:I17"/>
    <mergeCell ref="L17:M17"/>
    <mergeCell ref="B18:I18"/>
    <mergeCell ref="L18:M18"/>
    <mergeCell ref="B19:I19"/>
    <mergeCell ref="L19:M19"/>
    <mergeCell ref="B20:I20"/>
    <mergeCell ref="L20:M20"/>
    <mergeCell ref="A24:B24"/>
    <mergeCell ref="C24:G24"/>
    <mergeCell ref="J24:K24"/>
    <mergeCell ref="B14:I14"/>
    <mergeCell ref="L14:M14"/>
    <mergeCell ref="B15:I15"/>
    <mergeCell ref="L15:M15"/>
    <mergeCell ref="B16:I16"/>
    <mergeCell ref="L16:M16"/>
    <mergeCell ref="B13:I13"/>
    <mergeCell ref="L13:M13"/>
    <mergeCell ref="A2:E2"/>
    <mergeCell ref="G2:H2"/>
    <mergeCell ref="J2:L2"/>
    <mergeCell ref="J3:L3"/>
    <mergeCell ref="B4:C4"/>
    <mergeCell ref="J4:L4"/>
    <mergeCell ref="B5:C5"/>
    <mergeCell ref="G5:H5"/>
    <mergeCell ref="A8:M8"/>
    <mergeCell ref="B12:I12"/>
    <mergeCell ref="L12:M12"/>
  </mergeCells>
  <dataValidations count="2">
    <dataValidation allowBlank="1" showInputMessage="1" showErrorMessage="1" prompt="Add in here average values, conclutions or any result you've got" sqref="A52:M52" xr:uid="{00000000-0002-0000-0700-000000000000}"/>
    <dataValidation allowBlank="1" showInputMessage="1" showErrorMessage="1" prompt="Add in here the goal and observations of your experiment" sqref="A8:M8" xr:uid="{00000000-0002-0000-0700-000001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6"/>
  <sheetViews>
    <sheetView view="pageLayout" zoomScaleNormal="100" workbookViewId="0">
      <selection activeCell="E4" sqref="E4"/>
    </sheetView>
  </sheetViews>
  <sheetFormatPr defaultColWidth="11.42578125" defaultRowHeight="14.45"/>
  <cols>
    <col min="6" max="6" width="10.85546875" customWidth="1"/>
    <col min="12" max="12" width="10.85546875" customWidth="1"/>
    <col min="13" max="13" width="8.140625" customWidth="1"/>
  </cols>
  <sheetData>
    <row r="1" spans="1:13" s="5" customFormat="1">
      <c r="A1" s="4" t="s">
        <v>0</v>
      </c>
      <c r="B1" s="3"/>
      <c r="C1" s="3"/>
      <c r="D1" s="3"/>
      <c r="E1" s="3"/>
      <c r="F1" s="3"/>
      <c r="G1" s="4" t="s">
        <v>70</v>
      </c>
      <c r="H1" s="1"/>
      <c r="I1" s="1"/>
      <c r="J1" s="4" t="s">
        <v>2</v>
      </c>
      <c r="K1" s="3"/>
      <c r="L1" s="3"/>
      <c r="M1" s="3"/>
    </row>
    <row r="2" spans="1:13" s="2" customFormat="1" ht="15.6">
      <c r="A2" s="80" t="str">
        <f>Description!$A$2</f>
        <v>pH Stability on the enzymatic activity</v>
      </c>
      <c r="B2" s="80"/>
      <c r="C2" s="80"/>
      <c r="D2" s="80"/>
      <c r="E2" s="80"/>
      <c r="F2" s="1"/>
      <c r="G2" s="81" t="str">
        <f ca="1">Description!A16</f>
        <v>pHStb.TII-JN-Exp-4</v>
      </c>
      <c r="H2" s="81"/>
      <c r="I2" s="1"/>
      <c r="J2" s="76" t="str">
        <f>Description!$J$2</f>
        <v>Mabel Juliana Noguera Contreras</v>
      </c>
      <c r="K2" s="76"/>
      <c r="L2" s="77"/>
      <c r="M2" s="15" t="str">
        <f>Description!$M$2</f>
        <v>JN</v>
      </c>
    </row>
    <row r="3" spans="1:13" s="5" customFormat="1" ht="12.95">
      <c r="A3" s="3"/>
      <c r="B3" s="3"/>
      <c r="C3" s="3"/>
      <c r="D3" s="3"/>
      <c r="E3" s="3"/>
      <c r="F3" s="3"/>
      <c r="G3" s="3"/>
      <c r="H3" s="3"/>
      <c r="I3" s="3"/>
      <c r="J3" s="78"/>
      <c r="K3" s="78"/>
      <c r="L3" s="79"/>
      <c r="M3" s="16"/>
    </row>
    <row r="4" spans="1:13" s="5" customFormat="1" ht="12.95">
      <c r="A4" s="4" t="s">
        <v>7</v>
      </c>
      <c r="B4" s="82">
        <f>Description!H16</f>
        <v>43963</v>
      </c>
      <c r="C4" s="82"/>
      <c r="D4" s="3"/>
      <c r="E4" s="3"/>
      <c r="F4" s="3"/>
      <c r="G4" s="4"/>
      <c r="H4" s="3"/>
      <c r="I4" s="3"/>
      <c r="J4" s="78"/>
      <c r="K4" s="78"/>
      <c r="L4" s="79"/>
      <c r="M4" s="16"/>
    </row>
    <row r="5" spans="1:13" s="5" customFormat="1" ht="12.95" customHeight="1">
      <c r="A5" s="4" t="s">
        <v>8</v>
      </c>
      <c r="B5" s="82">
        <f>Description!I16</f>
        <v>43965</v>
      </c>
      <c r="C5" s="82"/>
      <c r="E5" s="3"/>
      <c r="F5" s="3"/>
      <c r="G5" s="84"/>
      <c r="H5" s="84"/>
      <c r="I5" s="3"/>
      <c r="J5" s="3"/>
      <c r="K5" s="3"/>
      <c r="L5" s="3"/>
      <c r="M5" s="3"/>
    </row>
    <row r="6" spans="1:13" s="5" customFormat="1" ht="12.9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5" customFormat="1" ht="12.95">
      <c r="A7" s="4" t="s">
        <v>121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2" customFormat="1" ht="48.95" customHeight="1">
      <c r="A8" s="92" t="s">
        <v>122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</row>
    <row r="9" spans="1:13" s="2" customFormat="1" ht="12.95" customHeight="1">
      <c r="A9" s="30" t="s">
        <v>123</v>
      </c>
      <c r="B9" s="93" t="s">
        <v>124</v>
      </c>
      <c r="C9" s="93"/>
      <c r="D9" s="93"/>
      <c r="E9" s="25" t="s">
        <v>125</v>
      </c>
      <c r="F9" s="33">
        <v>29300</v>
      </c>
      <c r="G9" s="93" t="s">
        <v>126</v>
      </c>
      <c r="H9" s="93"/>
      <c r="I9" s="93"/>
      <c r="J9" s="21" t="s">
        <v>127</v>
      </c>
      <c r="K9" s="21">
        <f>$K$11/$K$10</f>
        <v>50</v>
      </c>
      <c r="L9" s="1"/>
      <c r="M9" s="1"/>
    </row>
    <row r="10" spans="1:13" s="2" customFormat="1" ht="12.95" customHeight="1">
      <c r="A10" s="30" t="s">
        <v>128</v>
      </c>
      <c r="B10" s="93" t="s">
        <v>129</v>
      </c>
      <c r="C10" s="93"/>
      <c r="D10" s="93"/>
      <c r="E10" s="21" t="s">
        <v>130</v>
      </c>
      <c r="F10" s="33">
        <v>1</v>
      </c>
      <c r="G10" s="93" t="s">
        <v>131</v>
      </c>
      <c r="H10" s="93"/>
      <c r="I10" s="93"/>
      <c r="J10" s="21" t="s">
        <v>132</v>
      </c>
      <c r="K10" s="21">
        <v>30</v>
      </c>
      <c r="L10" s="1"/>
      <c r="M10" s="1"/>
    </row>
    <row r="11" spans="1:13" s="2" customFormat="1" ht="12.95" customHeight="1">
      <c r="A11" s="32"/>
      <c r="B11" s="94"/>
      <c r="C11" s="94"/>
      <c r="D11" s="94"/>
      <c r="E11" s="32"/>
      <c r="F11" s="32"/>
      <c r="G11" s="93" t="s">
        <v>133</v>
      </c>
      <c r="H11" s="93"/>
      <c r="I11" s="93"/>
      <c r="J11" s="21" t="s">
        <v>132</v>
      </c>
      <c r="K11" s="21">
        <v>1500</v>
      </c>
      <c r="L11" s="1"/>
      <c r="M11" s="1"/>
    </row>
    <row r="12" spans="1:13" s="2" customFormat="1" ht="6.9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</row>
    <row r="13" spans="1:13" s="2" customFormat="1" ht="6.9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s="5" customFormat="1" ht="12.95">
      <c r="A14" s="4" t="s">
        <v>250</v>
      </c>
      <c r="B14" s="13"/>
      <c r="C14" s="13"/>
      <c r="D14" s="13"/>
      <c r="E14" s="13"/>
      <c r="F14" s="13"/>
      <c r="G14" s="13"/>
      <c r="H14" s="13"/>
      <c r="I14" s="13"/>
      <c r="J14" s="13"/>
      <c r="K14" s="3"/>
      <c r="L14" s="3"/>
      <c r="M14" s="3"/>
    </row>
    <row r="15" spans="1:13" s="2" customFormat="1" ht="6.9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5" customFormat="1" ht="12.95">
      <c r="A16" s="8" t="s">
        <v>101</v>
      </c>
      <c r="B16" s="66" t="s">
        <v>103</v>
      </c>
      <c r="C16" s="68"/>
      <c r="D16" s="8" t="s">
        <v>135</v>
      </c>
      <c r="E16" s="8" t="s">
        <v>104</v>
      </c>
      <c r="F16" s="8" t="s">
        <v>105</v>
      </c>
      <c r="G16" s="8" t="s">
        <v>106</v>
      </c>
      <c r="H16" s="8" t="s">
        <v>109</v>
      </c>
      <c r="I16" s="8" t="s">
        <v>136</v>
      </c>
      <c r="J16" s="8" t="s">
        <v>137</v>
      </c>
      <c r="K16" s="8" t="s">
        <v>63</v>
      </c>
      <c r="L16" s="3"/>
      <c r="M16" s="3"/>
    </row>
    <row r="17" spans="1:13" s="5" customFormat="1" ht="12.95">
      <c r="A17" s="9">
        <v>43963</v>
      </c>
      <c r="B17" s="69" t="s">
        <v>111</v>
      </c>
      <c r="C17" s="71"/>
      <c r="D17" s="11" t="s">
        <v>67</v>
      </c>
      <c r="E17" s="19">
        <f>IF(('Experiment 4'!F40/($F$9*$F$10))*($K$9)*(1*10^6)&gt;0,('Experiment 4'!F40/($F$9*$F$10))*($K$9)*(1*10^6),0)</f>
        <v>0</v>
      </c>
      <c r="F17" s="19"/>
      <c r="G17" s="19"/>
      <c r="H17" s="22">
        <f>AVERAGE(E17:G17)</f>
        <v>0</v>
      </c>
      <c r="I17" s="19">
        <f>H17-MIN(E17:G17)</f>
        <v>0</v>
      </c>
      <c r="J17" s="19">
        <f>MAX(E17:G17)-H17</f>
        <v>0</v>
      </c>
      <c r="K17" s="17" t="s">
        <v>138</v>
      </c>
      <c r="L17" s="3"/>
      <c r="M17" s="3"/>
    </row>
    <row r="18" spans="1:13" s="5" customFormat="1" ht="12.95">
      <c r="A18" s="9">
        <v>43963</v>
      </c>
      <c r="B18" s="69" t="s">
        <v>113</v>
      </c>
      <c r="C18" s="71"/>
      <c r="D18" s="11" t="s">
        <v>67</v>
      </c>
      <c r="E18" s="19">
        <f>IF(('Experiment 4'!F41/($F$9*$F$10))*($K$9)*(1*10^6)&gt;0,('Experiment 4'!F41/($F$9*$F$10))*($K$9)*(1*10^6),0)</f>
        <v>0</v>
      </c>
      <c r="F18" s="19"/>
      <c r="G18" s="19"/>
      <c r="H18" s="22">
        <f t="shared" ref="H18:H26" si="0">AVERAGE(E18:G18)</f>
        <v>0</v>
      </c>
      <c r="I18" s="19">
        <f t="shared" ref="I18:I26" si="1">H18-MIN(E18:G18)</f>
        <v>0</v>
      </c>
      <c r="J18" s="19">
        <f t="shared" ref="J18:J26" si="2">MAX(E18:G18)-H18</f>
        <v>0</v>
      </c>
      <c r="K18" s="17" t="s">
        <v>138</v>
      </c>
      <c r="L18" s="3"/>
      <c r="M18" s="3"/>
    </row>
    <row r="19" spans="1:13" s="5" customFormat="1" ht="12.95">
      <c r="A19" s="9">
        <v>43963</v>
      </c>
      <c r="B19" s="69" t="s">
        <v>241</v>
      </c>
      <c r="C19" s="71"/>
      <c r="D19" s="24">
        <v>2</v>
      </c>
      <c r="E19" s="19">
        <f>IF(('Experiment 4'!F42/($F$9*$F$10))*($K$9)*(1*10^6)&gt;0,('Experiment 4'!F42/($F$9*$F$10))*($K$9)*(1*10^6),0)</f>
        <v>0</v>
      </c>
      <c r="F19" s="19"/>
      <c r="G19" s="19"/>
      <c r="H19" s="22">
        <f t="shared" si="0"/>
        <v>0</v>
      </c>
      <c r="I19" s="19">
        <f t="shared" si="1"/>
        <v>0</v>
      </c>
      <c r="J19" s="19">
        <f t="shared" si="2"/>
        <v>0</v>
      </c>
      <c r="K19" s="17" t="s">
        <v>138</v>
      </c>
      <c r="L19" s="3"/>
      <c r="M19" s="3"/>
    </row>
    <row r="20" spans="1:13" s="5" customFormat="1" ht="12.95">
      <c r="A20" s="9">
        <v>43963</v>
      </c>
      <c r="B20" s="69" t="s">
        <v>242</v>
      </c>
      <c r="C20" s="71"/>
      <c r="D20" s="24">
        <v>3</v>
      </c>
      <c r="E20" s="19">
        <f>IF(('Experiment 4'!F43/($F$9*$F$10))*($K$9)*(1*10^6)&gt;0,('Experiment 4'!F43/($F$9*$F$10))*($K$9)*(1*10^6),0)</f>
        <v>0</v>
      </c>
      <c r="F20" s="19"/>
      <c r="G20" s="19"/>
      <c r="H20" s="22">
        <f t="shared" si="0"/>
        <v>0</v>
      </c>
      <c r="I20" s="19">
        <f t="shared" si="1"/>
        <v>0</v>
      </c>
      <c r="J20" s="19">
        <f t="shared" si="2"/>
        <v>0</v>
      </c>
      <c r="K20" s="17" t="s">
        <v>138</v>
      </c>
      <c r="L20" s="3"/>
      <c r="M20" s="3"/>
    </row>
    <row r="21" spans="1:13" s="5" customFormat="1" ht="12.95">
      <c r="A21" s="9">
        <v>43963</v>
      </c>
      <c r="B21" s="69" t="s">
        <v>243</v>
      </c>
      <c r="C21" s="71"/>
      <c r="D21" s="24">
        <v>4</v>
      </c>
      <c r="E21" s="19">
        <f>IF(('Experiment 4'!F44/($F$9*$F$10))*($K$9)*(1*10^6)&gt;0,('Experiment 4'!F44/($F$9*$F$10))*($K$9)*(1*10^6),0)</f>
        <v>0</v>
      </c>
      <c r="F21" s="19"/>
      <c r="G21" s="19"/>
      <c r="H21" s="22">
        <f t="shared" si="0"/>
        <v>0</v>
      </c>
      <c r="I21" s="19">
        <f t="shared" si="1"/>
        <v>0</v>
      </c>
      <c r="J21" s="19">
        <f t="shared" si="2"/>
        <v>0</v>
      </c>
      <c r="K21" s="17" t="s">
        <v>138</v>
      </c>
      <c r="L21" s="3"/>
      <c r="M21" s="3"/>
    </row>
    <row r="22" spans="1:13" s="5" customFormat="1" ht="12.95">
      <c r="A22" s="9">
        <v>43963</v>
      </c>
      <c r="B22" s="69" t="s">
        <v>244</v>
      </c>
      <c r="C22" s="71"/>
      <c r="D22" s="24">
        <v>4.5</v>
      </c>
      <c r="E22" s="19">
        <f>IF(('Experiment 4'!F45/($F$9*$F$10))*($K$9)*(1*10^6)&gt;0,('Experiment 4'!F45/($F$9*$F$10))*($K$9)*(1*10^6),0)</f>
        <v>15.358361774744028</v>
      </c>
      <c r="F22" s="19"/>
      <c r="G22" s="19"/>
      <c r="H22" s="22">
        <f t="shared" si="0"/>
        <v>15.358361774744028</v>
      </c>
      <c r="I22" s="19">
        <f t="shared" si="1"/>
        <v>0</v>
      </c>
      <c r="J22" s="19">
        <f t="shared" si="2"/>
        <v>0</v>
      </c>
      <c r="K22" s="17" t="s">
        <v>138</v>
      </c>
      <c r="L22" s="3"/>
      <c r="M22" s="3"/>
    </row>
    <row r="23" spans="1:13" s="5" customFormat="1" ht="12.95">
      <c r="A23" s="9">
        <v>43963</v>
      </c>
      <c r="B23" s="69" t="s">
        <v>245</v>
      </c>
      <c r="C23" s="71"/>
      <c r="D23" s="24">
        <v>5</v>
      </c>
      <c r="E23" s="19">
        <f>IF(('Experiment 4'!F46/($F$9*$F$10))*($K$9)*(1*10^6)&gt;0,('Experiment 4'!F46/($F$9*$F$10))*($K$9)*(1*10^6),0)</f>
        <v>3.4129692832764507</v>
      </c>
      <c r="F23" s="19"/>
      <c r="G23" s="19"/>
      <c r="H23" s="22">
        <f t="shared" si="0"/>
        <v>3.4129692832764507</v>
      </c>
      <c r="I23" s="19">
        <f t="shared" si="1"/>
        <v>0</v>
      </c>
      <c r="J23" s="19">
        <f t="shared" si="2"/>
        <v>0</v>
      </c>
      <c r="K23" s="17" t="s">
        <v>138</v>
      </c>
      <c r="L23" s="3"/>
      <c r="M23" s="3"/>
    </row>
    <row r="24" spans="1:13" s="5" customFormat="1" ht="12.95">
      <c r="A24" s="9">
        <v>43963</v>
      </c>
      <c r="B24" s="69" t="s">
        <v>246</v>
      </c>
      <c r="C24" s="71"/>
      <c r="D24" s="24">
        <v>6</v>
      </c>
      <c r="E24" s="19">
        <f>IF(('Experiment 4'!F47/($F$9*$F$10))*($K$9)*(1*10^6)&gt;0,('Experiment 4'!F47/($F$9*$F$10))*($K$9)*(1*10^6),0)</f>
        <v>5.1194539249146764</v>
      </c>
      <c r="F24" s="19"/>
      <c r="G24" s="19"/>
      <c r="H24" s="22">
        <f t="shared" si="0"/>
        <v>5.1194539249146764</v>
      </c>
      <c r="I24" s="19">
        <f t="shared" si="1"/>
        <v>0</v>
      </c>
      <c r="J24" s="19">
        <f t="shared" si="2"/>
        <v>0</v>
      </c>
      <c r="K24" s="17" t="s">
        <v>138</v>
      </c>
      <c r="L24" s="3"/>
      <c r="M24" s="3"/>
    </row>
    <row r="25" spans="1:13" s="5" customFormat="1" ht="12.95">
      <c r="A25" s="9">
        <v>43963</v>
      </c>
      <c r="B25" s="69" t="s">
        <v>251</v>
      </c>
      <c r="C25" s="71"/>
      <c r="D25" s="24">
        <v>7</v>
      </c>
      <c r="E25" s="19">
        <f>IF(('Experiment 4'!F48/($F$9*$F$10))*($K$9)*(1*10^6)&gt;0,('Experiment 4'!F48/($F$9*$F$10))*($K$9)*(1*10^6),0)</f>
        <v>0</v>
      </c>
      <c r="F25" s="19"/>
      <c r="G25" s="19"/>
      <c r="H25" s="22">
        <f t="shared" si="0"/>
        <v>0</v>
      </c>
      <c r="I25" s="19">
        <f t="shared" si="1"/>
        <v>0</v>
      </c>
      <c r="J25" s="19">
        <f t="shared" si="2"/>
        <v>0</v>
      </c>
      <c r="K25" s="17" t="s">
        <v>138</v>
      </c>
      <c r="L25" s="3"/>
      <c r="M25" s="3"/>
    </row>
    <row r="26" spans="1:13" s="5" customFormat="1" ht="12.95">
      <c r="A26" s="9">
        <v>43963</v>
      </c>
      <c r="B26" s="69" t="s">
        <v>252</v>
      </c>
      <c r="C26" s="71"/>
      <c r="D26" s="24">
        <v>10</v>
      </c>
      <c r="E26" s="19">
        <f>IF(('Experiment 4'!F49/($F$9*$F$10))*($K$9)*(1*10^6)&gt;0,('Experiment 4'!F49/($F$9*$F$10))*($K$9)*(1*10^6),0)</f>
        <v>32.423208191126278</v>
      </c>
      <c r="F26" s="19"/>
      <c r="G26" s="19"/>
      <c r="H26" s="22">
        <f t="shared" si="0"/>
        <v>32.423208191126278</v>
      </c>
      <c r="I26" s="19">
        <f t="shared" si="1"/>
        <v>0</v>
      </c>
      <c r="J26" s="19">
        <f t="shared" si="2"/>
        <v>0</v>
      </c>
      <c r="K26" s="17" t="s">
        <v>138</v>
      </c>
      <c r="L26" s="3"/>
      <c r="M26" s="3"/>
    </row>
    <row r="27" spans="1:13" s="2" customFormat="1">
      <c r="A27" s="7"/>
      <c r="B27" s="7"/>
      <c r="C27" s="7"/>
      <c r="D27" s="7"/>
      <c r="E27" s="7"/>
      <c r="F27" s="7"/>
      <c r="G27" s="7"/>
      <c r="H27" s="7"/>
      <c r="I27" s="7"/>
      <c r="J27" s="7"/>
      <c r="K27" s="1"/>
      <c r="L27" s="1"/>
      <c r="M27" s="1"/>
    </row>
    <row r="28" spans="1:13" s="5" customFormat="1" ht="12.95">
      <c r="A28" s="4" t="s">
        <v>253</v>
      </c>
      <c r="B28" s="13"/>
      <c r="C28" s="13"/>
      <c r="D28" s="13"/>
      <c r="E28" s="13"/>
      <c r="F28" s="13"/>
      <c r="G28" s="13"/>
      <c r="H28" s="13"/>
      <c r="I28" s="13"/>
      <c r="J28" s="13"/>
      <c r="K28" s="3"/>
      <c r="L28" s="3"/>
      <c r="M28" s="3"/>
    </row>
    <row r="29" spans="1:13" s="2" customFormat="1" ht="6.9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s="5" customFormat="1" ht="12.95" customHeight="1">
      <c r="A30" s="8" t="s">
        <v>101</v>
      </c>
      <c r="B30" s="66" t="s">
        <v>103</v>
      </c>
      <c r="C30" s="68"/>
      <c r="D30" s="8" t="s">
        <v>135</v>
      </c>
      <c r="E30" s="29" t="s">
        <v>140</v>
      </c>
      <c r="F30" s="29" t="s">
        <v>141</v>
      </c>
      <c r="G30" s="29" t="s">
        <v>142</v>
      </c>
      <c r="H30" s="8" t="s">
        <v>109</v>
      </c>
      <c r="I30" s="8" t="s">
        <v>136</v>
      </c>
      <c r="J30" s="8" t="s">
        <v>137</v>
      </c>
      <c r="K30" s="8" t="s">
        <v>63</v>
      </c>
      <c r="L30" s="3"/>
      <c r="M30" s="3"/>
    </row>
    <row r="31" spans="1:13" s="5" customFormat="1" ht="12.95">
      <c r="A31" s="9">
        <v>43963</v>
      </c>
      <c r="B31" s="69" t="s">
        <v>111</v>
      </c>
      <c r="C31" s="71"/>
      <c r="D31" s="11" t="s">
        <v>67</v>
      </c>
      <c r="E31" s="31">
        <f>E17/MAX($H$17:$H$26)</f>
        <v>0</v>
      </c>
      <c r="F31" s="31"/>
      <c r="G31" s="31"/>
      <c r="H31" s="34">
        <f>AVERAGE(E31:G31)</f>
        <v>0</v>
      </c>
      <c r="I31" s="31">
        <f>H31-MIN(E31:G31)</f>
        <v>0</v>
      </c>
      <c r="J31" s="31">
        <f>MAX(E31:G31)-H31</f>
        <v>0</v>
      </c>
      <c r="K31" s="17" t="s">
        <v>143</v>
      </c>
      <c r="L31" s="3"/>
      <c r="M31" s="3"/>
    </row>
    <row r="32" spans="1:13" s="5" customFormat="1" ht="12.95">
      <c r="A32" s="9">
        <v>43963</v>
      </c>
      <c r="B32" s="69" t="s">
        <v>113</v>
      </c>
      <c r="C32" s="71"/>
      <c r="D32" s="11" t="s">
        <v>67</v>
      </c>
      <c r="E32" s="31">
        <f>E18/MAX($H$17:$H$26)</f>
        <v>0</v>
      </c>
      <c r="F32" s="31"/>
      <c r="G32" s="31"/>
      <c r="H32" s="34">
        <f>AVERAGE(E32:G32)</f>
        <v>0</v>
      </c>
      <c r="I32" s="31">
        <f>H32-MIN(E32:G32)</f>
        <v>0</v>
      </c>
      <c r="J32" s="31">
        <f t="shared" ref="J32:J40" si="3">MAX(E32:G32)-H32</f>
        <v>0</v>
      </c>
      <c r="K32" s="17" t="s">
        <v>143</v>
      </c>
      <c r="L32" s="3"/>
      <c r="M32" s="3"/>
    </row>
    <row r="33" spans="1:13" s="5" customFormat="1" ht="12.95">
      <c r="A33" s="9">
        <v>43963</v>
      </c>
      <c r="B33" s="69" t="s">
        <v>241</v>
      </c>
      <c r="C33" s="71"/>
      <c r="D33" s="24">
        <v>2</v>
      </c>
      <c r="E33" s="31">
        <f t="shared" ref="E33:E39" si="4">E19/MAX($H$17:$H$26)</f>
        <v>0</v>
      </c>
      <c r="F33" s="31"/>
      <c r="G33" s="31"/>
      <c r="H33" s="34">
        <f>AVERAGE(E33:G33)</f>
        <v>0</v>
      </c>
      <c r="I33" s="31">
        <f>H33-MIN(E33:G33)</f>
        <v>0</v>
      </c>
      <c r="J33" s="31">
        <f t="shared" si="3"/>
        <v>0</v>
      </c>
      <c r="K33" s="17" t="s">
        <v>143</v>
      </c>
      <c r="L33" s="3"/>
      <c r="M33" s="3"/>
    </row>
    <row r="34" spans="1:13" s="5" customFormat="1" ht="12.95">
      <c r="A34" s="9">
        <v>43963</v>
      </c>
      <c r="B34" s="69" t="s">
        <v>242</v>
      </c>
      <c r="C34" s="71"/>
      <c r="D34" s="24">
        <v>3</v>
      </c>
      <c r="E34" s="31">
        <f t="shared" si="4"/>
        <v>0</v>
      </c>
      <c r="F34" s="31"/>
      <c r="G34" s="31"/>
      <c r="H34" s="34">
        <f t="shared" ref="H34:H40" si="5">AVERAGE(E34:G34)</f>
        <v>0</v>
      </c>
      <c r="I34" s="31">
        <f t="shared" ref="I34:I40" si="6">H34-MIN(E34:G34)</f>
        <v>0</v>
      </c>
      <c r="J34" s="31">
        <f t="shared" si="3"/>
        <v>0</v>
      </c>
      <c r="K34" s="17" t="s">
        <v>143</v>
      </c>
      <c r="L34" s="3"/>
      <c r="M34" s="3"/>
    </row>
    <row r="35" spans="1:13" s="5" customFormat="1" ht="12.95">
      <c r="A35" s="9">
        <v>43963</v>
      </c>
      <c r="B35" s="69" t="s">
        <v>243</v>
      </c>
      <c r="C35" s="71"/>
      <c r="D35" s="24">
        <v>4</v>
      </c>
      <c r="E35" s="31">
        <f t="shared" si="4"/>
        <v>0</v>
      </c>
      <c r="F35" s="31"/>
      <c r="G35" s="31"/>
      <c r="H35" s="34">
        <f t="shared" si="5"/>
        <v>0</v>
      </c>
      <c r="I35" s="31">
        <f t="shared" si="6"/>
        <v>0</v>
      </c>
      <c r="J35" s="31">
        <f t="shared" si="3"/>
        <v>0</v>
      </c>
      <c r="K35" s="17" t="s">
        <v>143</v>
      </c>
      <c r="L35" s="3"/>
      <c r="M35" s="3"/>
    </row>
    <row r="36" spans="1:13" s="5" customFormat="1" ht="12.95">
      <c r="A36" s="9">
        <v>43963</v>
      </c>
      <c r="B36" s="69" t="s">
        <v>244</v>
      </c>
      <c r="C36" s="71"/>
      <c r="D36" s="24">
        <v>4.5</v>
      </c>
      <c r="E36" s="31">
        <f t="shared" si="4"/>
        <v>0.47368421052631582</v>
      </c>
      <c r="F36" s="31"/>
      <c r="G36" s="31"/>
      <c r="H36" s="34">
        <f t="shared" si="5"/>
        <v>0.47368421052631582</v>
      </c>
      <c r="I36" s="31">
        <f t="shared" si="6"/>
        <v>0</v>
      </c>
      <c r="J36" s="31">
        <f t="shared" si="3"/>
        <v>0</v>
      </c>
      <c r="K36" s="17" t="s">
        <v>143</v>
      </c>
      <c r="L36" s="3"/>
      <c r="M36" s="3"/>
    </row>
    <row r="37" spans="1:13" s="5" customFormat="1" ht="12.95">
      <c r="A37" s="9">
        <v>43963</v>
      </c>
      <c r="B37" s="69" t="s">
        <v>245</v>
      </c>
      <c r="C37" s="71"/>
      <c r="D37" s="24">
        <v>5</v>
      </c>
      <c r="E37" s="31">
        <f t="shared" si="4"/>
        <v>0.10526315789473685</v>
      </c>
      <c r="F37" s="31"/>
      <c r="G37" s="31"/>
      <c r="H37" s="34">
        <f t="shared" si="5"/>
        <v>0.10526315789473685</v>
      </c>
      <c r="I37" s="31">
        <f t="shared" si="6"/>
        <v>0</v>
      </c>
      <c r="J37" s="31">
        <f t="shared" si="3"/>
        <v>0</v>
      </c>
      <c r="K37" s="17" t="s">
        <v>143</v>
      </c>
      <c r="L37" s="3"/>
      <c r="M37" s="3"/>
    </row>
    <row r="38" spans="1:13" s="5" customFormat="1" ht="12.95">
      <c r="A38" s="9">
        <v>43963</v>
      </c>
      <c r="B38" s="69" t="s">
        <v>246</v>
      </c>
      <c r="C38" s="71"/>
      <c r="D38" s="24">
        <v>6</v>
      </c>
      <c r="E38" s="31">
        <f t="shared" si="4"/>
        <v>0.15789473684210528</v>
      </c>
      <c r="F38" s="31"/>
      <c r="G38" s="31"/>
      <c r="H38" s="34">
        <f t="shared" si="5"/>
        <v>0.15789473684210528</v>
      </c>
      <c r="I38" s="31">
        <f t="shared" si="6"/>
        <v>0</v>
      </c>
      <c r="J38" s="31">
        <f t="shared" si="3"/>
        <v>0</v>
      </c>
      <c r="K38" s="17" t="s">
        <v>143</v>
      </c>
      <c r="L38" s="3"/>
      <c r="M38" s="3"/>
    </row>
    <row r="39" spans="1:13" s="5" customFormat="1" ht="12.95">
      <c r="A39" s="9">
        <v>43963</v>
      </c>
      <c r="B39" s="69" t="s">
        <v>251</v>
      </c>
      <c r="C39" s="71"/>
      <c r="D39" s="24">
        <v>7</v>
      </c>
      <c r="E39" s="31">
        <f t="shared" si="4"/>
        <v>0</v>
      </c>
      <c r="F39" s="31"/>
      <c r="G39" s="31"/>
      <c r="H39" s="34">
        <f t="shared" si="5"/>
        <v>0</v>
      </c>
      <c r="I39" s="31">
        <f>H39-MIN(E39:G39)</f>
        <v>0</v>
      </c>
      <c r="J39" s="31">
        <f t="shared" si="3"/>
        <v>0</v>
      </c>
      <c r="K39" s="17" t="s">
        <v>143</v>
      </c>
      <c r="L39" s="3"/>
      <c r="M39" s="3"/>
    </row>
    <row r="40" spans="1:13" s="5" customFormat="1" ht="12.95">
      <c r="A40" s="9">
        <v>43963</v>
      </c>
      <c r="B40" s="69" t="s">
        <v>252</v>
      </c>
      <c r="C40" s="71"/>
      <c r="D40" s="24">
        <v>10</v>
      </c>
      <c r="E40" s="31">
        <f>E26/MAX($H$17:$H$26)</f>
        <v>1</v>
      </c>
      <c r="F40" s="31"/>
      <c r="G40" s="31"/>
      <c r="H40" s="34">
        <f t="shared" si="5"/>
        <v>1</v>
      </c>
      <c r="I40" s="31">
        <f t="shared" si="6"/>
        <v>0</v>
      </c>
      <c r="J40" s="31">
        <f t="shared" si="3"/>
        <v>0</v>
      </c>
      <c r="K40" s="17" t="s">
        <v>143</v>
      </c>
      <c r="L40" s="3"/>
      <c r="M40" s="3"/>
    </row>
    <row r="41" spans="1:13" s="5" customFormat="1" ht="12.95">
      <c r="A41" s="35"/>
      <c r="B41" s="13"/>
      <c r="C41" s="13"/>
      <c r="D41" s="37"/>
      <c r="E41" s="38"/>
      <c r="F41" s="38"/>
      <c r="G41" s="38"/>
      <c r="H41" s="39"/>
      <c r="I41" s="38"/>
      <c r="J41" s="38"/>
      <c r="K41" s="13"/>
      <c r="L41" s="3"/>
      <c r="M41" s="3"/>
    </row>
    <row r="42" spans="1:13">
      <c r="A42" s="4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2" customFormat="1">
      <c r="A44" s="7"/>
      <c r="B44" s="7"/>
      <c r="C44" s="7"/>
      <c r="D44" s="7"/>
      <c r="E44" s="7"/>
      <c r="F44" s="7"/>
      <c r="G44" s="7"/>
      <c r="H44" s="7"/>
      <c r="I44" s="7"/>
      <c r="J44" s="1"/>
      <c r="K44" s="7"/>
      <c r="L44" s="1"/>
      <c r="M44" s="1"/>
    </row>
    <row r="45" spans="1:13" s="2" customFormat="1">
      <c r="A45" s="7"/>
      <c r="B45" s="7"/>
      <c r="C45" s="7"/>
      <c r="D45" s="7"/>
      <c r="E45" s="7"/>
      <c r="F45" s="7"/>
      <c r="G45" s="7"/>
      <c r="H45" s="7"/>
      <c r="I45" s="7"/>
      <c r="J45" s="1"/>
      <c r="K45" s="7"/>
      <c r="L45" s="1"/>
      <c r="M45" s="1"/>
    </row>
    <row r="46" spans="1:13" s="2" customFormat="1">
      <c r="A46" s="7"/>
      <c r="B46" s="7"/>
      <c r="C46" s="7"/>
      <c r="D46" s="7"/>
      <c r="E46" s="7"/>
      <c r="F46" s="7"/>
      <c r="G46" s="7"/>
      <c r="H46" s="7"/>
      <c r="I46" s="7"/>
      <c r="J46" s="1"/>
      <c r="K46" s="7"/>
      <c r="L46" s="1"/>
      <c r="M46" s="1"/>
    </row>
    <row r="47" spans="1:13" s="2" customFormat="1">
      <c r="A47" s="7"/>
      <c r="B47" s="7"/>
      <c r="C47" s="7"/>
      <c r="D47" s="7"/>
      <c r="E47" s="7"/>
      <c r="F47" s="7"/>
      <c r="G47" s="7"/>
      <c r="H47" s="7"/>
      <c r="I47" s="7"/>
      <c r="J47" s="1"/>
      <c r="K47" s="7"/>
      <c r="L47" s="1"/>
      <c r="M47" s="1"/>
    </row>
    <row r="48" spans="1:13" s="2" customFormat="1">
      <c r="A48" s="7"/>
      <c r="B48" s="7"/>
      <c r="C48" s="7"/>
      <c r="D48" s="7"/>
      <c r="E48" s="7"/>
      <c r="F48" s="7"/>
      <c r="G48" s="7"/>
      <c r="H48" s="7"/>
      <c r="I48" s="7"/>
      <c r="J48" s="1"/>
      <c r="K48" s="7"/>
      <c r="L48" s="1"/>
      <c r="M48" s="1"/>
    </row>
    <row r="49" spans="1:13" s="2" customFormat="1">
      <c r="A49" s="7"/>
      <c r="B49" s="7"/>
      <c r="C49" s="7"/>
      <c r="D49" s="7"/>
      <c r="E49" s="7"/>
      <c r="F49" s="7"/>
      <c r="G49" s="7"/>
      <c r="H49" s="7"/>
      <c r="I49" s="7"/>
      <c r="J49" s="1"/>
      <c r="K49" s="7"/>
      <c r="L49" s="1"/>
      <c r="M49" s="1"/>
    </row>
    <row r="50" spans="1:13" s="2" customFormat="1">
      <c r="A50" s="7"/>
      <c r="B50" s="7"/>
      <c r="C50" s="7"/>
      <c r="D50" s="7"/>
      <c r="E50" s="7"/>
      <c r="F50" s="7"/>
      <c r="G50" s="7"/>
      <c r="H50" s="7"/>
      <c r="I50" s="7"/>
      <c r="J50" s="7"/>
      <c r="K50" s="1"/>
      <c r="L50" s="1"/>
      <c r="M50" s="1"/>
    </row>
    <row r="51" spans="1:13" s="2" customFormat="1">
      <c r="A51" s="7"/>
      <c r="B51" s="7"/>
      <c r="C51" s="7"/>
      <c r="D51" s="7"/>
      <c r="E51" s="7"/>
      <c r="F51" s="7"/>
      <c r="G51" s="7"/>
      <c r="H51" s="7"/>
      <c r="I51" s="7"/>
      <c r="J51" s="7"/>
      <c r="K51" s="1"/>
      <c r="L51" s="1"/>
      <c r="M51" s="1"/>
    </row>
    <row r="52" spans="1:13" s="2" customFormat="1">
      <c r="A52" s="7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</row>
    <row r="53" spans="1:13" s="2" customFormat="1">
      <c r="A53" s="7"/>
      <c r="B53" s="7"/>
      <c r="C53" s="7"/>
      <c r="D53" s="7"/>
      <c r="E53" s="7"/>
      <c r="F53" s="7"/>
      <c r="G53" s="7"/>
      <c r="H53" s="7"/>
      <c r="I53" s="7"/>
      <c r="J53" s="7"/>
      <c r="K53" s="1"/>
      <c r="L53" s="1"/>
      <c r="M53" s="1"/>
    </row>
    <row r="54" spans="1:13" s="2" customFormat="1">
      <c r="A54" s="7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</row>
    <row r="55" spans="1:13" s="2" customFormat="1">
      <c r="A55" s="7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</row>
    <row r="56" spans="1:13" s="2" customFormat="1">
      <c r="A56" s="7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</row>
    <row r="57" spans="1:13" s="2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</row>
    <row r="58" spans="1:13" s="2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</row>
    <row r="59" spans="1:13" s="2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</row>
    <row r="60" spans="1:13" s="2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</row>
    <row r="61" spans="1:13" s="2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</row>
    <row r="62" spans="1:13" s="2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</row>
    <row r="63" spans="1:13" s="2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</row>
    <row r="64" spans="1:13" s="2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</row>
    <row r="65" spans="1:13" s="2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</row>
    <row r="66" spans="1:13" s="2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1"/>
      <c r="L66" s="1"/>
      <c r="M66" s="1"/>
    </row>
  </sheetData>
  <mergeCells count="38">
    <mergeCell ref="B40:C40"/>
    <mergeCell ref="B34:C34"/>
    <mergeCell ref="B35:C35"/>
    <mergeCell ref="B36:C36"/>
    <mergeCell ref="B37:C37"/>
    <mergeCell ref="B38:C38"/>
    <mergeCell ref="B39:C39"/>
    <mergeCell ref="B33:C33"/>
    <mergeCell ref="B19:C19"/>
    <mergeCell ref="B20:C20"/>
    <mergeCell ref="B21:C21"/>
    <mergeCell ref="B22:C22"/>
    <mergeCell ref="B23:C23"/>
    <mergeCell ref="B24:C24"/>
    <mergeCell ref="B25:C25"/>
    <mergeCell ref="B26:C26"/>
    <mergeCell ref="B30:C30"/>
    <mergeCell ref="B31:C31"/>
    <mergeCell ref="B32:C32"/>
    <mergeCell ref="B18:C18"/>
    <mergeCell ref="B5:C5"/>
    <mergeCell ref="G5:H5"/>
    <mergeCell ref="A8:M8"/>
    <mergeCell ref="B9:D9"/>
    <mergeCell ref="G9:I9"/>
    <mergeCell ref="B10:D10"/>
    <mergeCell ref="G10:I10"/>
    <mergeCell ref="B11:D11"/>
    <mergeCell ref="G11:I11"/>
    <mergeCell ref="A12:M12"/>
    <mergeCell ref="B16:C16"/>
    <mergeCell ref="B17:C17"/>
    <mergeCell ref="A2:E2"/>
    <mergeCell ref="G2:H2"/>
    <mergeCell ref="J2:L2"/>
    <mergeCell ref="J3:L3"/>
    <mergeCell ref="B4:C4"/>
    <mergeCell ref="J4:L4"/>
  </mergeCells>
  <dataValidations count="1">
    <dataValidation allowBlank="1" showInputMessage="1" showErrorMessage="1" prompt="Add in here how you analyzed your data, ecuations and etc." sqref="A8:M8" xr:uid="{00000000-0002-0000-0800-000000000000}"/>
  </dataValidations>
  <pageMargins left="0.23622047244094491" right="0.23622047244094491" top="1.1023622047244095" bottom="0.74803149606299213" header="0.31496062992125984" footer="0.31496062992125984"/>
  <pageSetup paperSize="9" orientation="landscape" r:id="rId1"/>
  <headerFooter>
    <oddHeader>&amp;L&amp;G&amp;C&amp;"-,Negrita"&amp;12DIGITAL LAB-BOOK&amp;"-,Normal"
&amp;"+,Normal"&amp;8Biomicrosystems Research Group&amp;Xa&amp;X
&amp;Xa&amp;X Universidad de los Andes.&amp;R&amp;G</oddHeader>
    <oddFooter>&amp;L&amp;F - &amp;A&amp;R&amp;P de &amp;N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20E3BC4D9E5946B8519EC903E1D2D8" ma:contentTypeVersion="15" ma:contentTypeDescription="Crear nuevo documento." ma:contentTypeScope="" ma:versionID="4719fff4955102ae711269344ae484da">
  <xsd:schema xmlns:xsd="http://www.w3.org/2001/XMLSchema" xmlns:xs="http://www.w3.org/2001/XMLSchema" xmlns:p="http://schemas.microsoft.com/office/2006/metadata/properties" xmlns:ns3="fa7e26b2-5651-4109-9bcc-4045094b0554" xmlns:ns4="485f0894-4906-4cf0-9a07-40bae8ee7744" targetNamespace="http://schemas.microsoft.com/office/2006/metadata/properties" ma:root="true" ma:fieldsID="fe73d84c0504b0bb90205ded51ea2971" ns3:_="" ns4:_="">
    <xsd:import namespace="fa7e26b2-5651-4109-9bcc-4045094b0554"/>
    <xsd:import namespace="485f0894-4906-4cf0-9a07-40bae8ee77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e26b2-5651-4109-9bcc-4045094b05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f0894-4906-4cf0-9a07-40bae8ee7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FBCBF0-008D-4E2E-A591-1ED255999F0C}"/>
</file>

<file path=customXml/itemProps2.xml><?xml version="1.0" encoding="utf-8"?>
<ds:datastoreItem xmlns:ds="http://schemas.openxmlformats.org/officeDocument/2006/customXml" ds:itemID="{6BD0C936-1531-4640-8CFA-659922266513}"/>
</file>

<file path=customXml/itemProps3.xml><?xml version="1.0" encoding="utf-8"?>
<ds:datastoreItem xmlns:ds="http://schemas.openxmlformats.org/officeDocument/2006/customXml" ds:itemID="{D2632701-7DA6-448B-98DC-62B81396C1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Mabel Juliana Noguera Contreras</dc:creator>
  <cp:keywords/>
  <dc:description/>
  <cp:lastModifiedBy>Mabel Juliana Noguera Contreras</cp:lastModifiedBy>
  <cp:revision/>
  <dcterms:created xsi:type="dcterms:W3CDTF">2020-07-27T16:42:55Z</dcterms:created>
  <dcterms:modified xsi:type="dcterms:W3CDTF">2021-11-17T22:02:48Z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0x0101001020E3BC4D9E5946B8519EC903E1D2D8</vt:lpwstr>
  </property>
</Properties>
</file>