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j.noguera10\OneDrive - Universidad de Los Andes\Uniandes\2. Maestria\Tesis\Simuladores Tesis\"/>
    </mc:Choice>
  </mc:AlternateContent>
  <bookViews>
    <workbookView xWindow="0" yWindow="0" windowWidth="20490" windowHeight="7545"/>
  </bookViews>
  <sheets>
    <sheet name="Funcionalización" sheetId="5" r:id="rId1"/>
    <sheet name="Moleculas" sheetId="3" r:id="rId2"/>
  </sheets>
  <definedNames>
    <definedName name="Moleculas1">Moleculas!$A$9:$A$15</definedName>
    <definedName name="Moleculas2">Moleculas!$A$17:$A$21</definedName>
    <definedName name="Moleculas3">Moleculas!$A$23:$A$26</definedName>
    <definedName name="Moleculas4">Moleculas!$A$28:$A$31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6" i="5" s="1"/>
  <c r="D18" i="5" s="1"/>
  <c r="D14" i="5"/>
  <c r="D16" i="5" s="1"/>
  <c r="I9" i="3"/>
  <c r="J9" i="3" s="1"/>
  <c r="Q10" i="5"/>
  <c r="I13" i="3"/>
  <c r="Q27" i="5"/>
  <c r="Q54" i="5"/>
  <c r="Q52" i="5"/>
  <c r="Q50" i="5"/>
  <c r="I18" i="3"/>
  <c r="Q29" i="5"/>
  <c r="Q46" i="5"/>
  <c r="Q35" i="5"/>
  <c r="Q33" i="5"/>
  <c r="Q31" i="5"/>
  <c r="Q8" i="5"/>
  <c r="Q16" i="5"/>
  <c r="Q14" i="5"/>
  <c r="Q12" i="5"/>
  <c r="I12" i="3"/>
  <c r="I29" i="3"/>
  <c r="I30" i="3"/>
  <c r="I31" i="3"/>
  <c r="I24" i="3"/>
  <c r="I25" i="3"/>
  <c r="I26" i="3"/>
  <c r="I19" i="3"/>
  <c r="I20" i="3"/>
  <c r="I21" i="3"/>
  <c r="I28" i="3"/>
  <c r="I23" i="3"/>
  <c r="I15" i="3"/>
  <c r="I10" i="3"/>
  <c r="I11" i="3"/>
  <c r="I14" i="3"/>
  <c r="Q48" i="5"/>
  <c r="Q18" i="5" l="1"/>
  <c r="Q20" i="5" s="1"/>
  <c r="Q22" i="5" s="1"/>
  <c r="Q37" i="5" l="1"/>
  <c r="Q58" i="5" s="1"/>
  <c r="Q39" i="5" l="1"/>
  <c r="Q60" i="5" s="1"/>
  <c r="Q56" i="5"/>
  <c r="Q41" i="5" l="1"/>
</calcChain>
</file>

<file path=xl/sharedStrings.xml><?xml version="1.0" encoding="utf-8"?>
<sst xmlns="http://schemas.openxmlformats.org/spreadsheetml/2006/main" count="102" uniqueCount="70">
  <si>
    <t>mm</t>
  </si>
  <si>
    <t>Área</t>
  </si>
  <si>
    <t>Peso molecular [g/mol]</t>
  </si>
  <si>
    <t>Densidad</t>
  </si>
  <si>
    <t>g/cm^3</t>
  </si>
  <si>
    <t>Molecula</t>
  </si>
  <si>
    <t>Resultados:</t>
  </si>
  <si>
    <t xml:space="preserve"> mm</t>
  </si>
  <si>
    <t>Cadmio</t>
  </si>
  <si>
    <t xml:space="preserve">Diámetro partícula </t>
  </si>
  <si>
    <t xml:space="preserve">Cantidad de partículas </t>
  </si>
  <si>
    <t xml:space="preserve"> mm^2</t>
  </si>
  <si>
    <t xml:space="preserve"> mm^3</t>
  </si>
  <si>
    <t xml:space="preserve"> g</t>
  </si>
  <si>
    <t>Grupos Funcionales disponibles</t>
  </si>
  <si>
    <t xml:space="preserve">Área partícula </t>
  </si>
  <si>
    <t xml:space="preserve">Área/Volumen </t>
  </si>
  <si>
    <t xml:space="preserve">Volumen partícula </t>
  </si>
  <si>
    <t xml:space="preserve">Masa partícula </t>
  </si>
  <si>
    <t xml:space="preserve">ESTIMACIÓN DE REACTIVOS NECESARIOS PARA GENERACIÓN Y FUNCIONALIZACIÓN DE MAGNETITA </t>
  </si>
  <si>
    <t>COH</t>
  </si>
  <si>
    <t>SH</t>
  </si>
  <si>
    <t>APTES</t>
  </si>
  <si>
    <t>Apodo</t>
  </si>
  <si>
    <t>Nombre</t>
  </si>
  <si>
    <t>CAS</t>
  </si>
  <si>
    <t>3-(TRIETHOXYSILYL)PROPYLSUCCINIC ANHYDRIDE</t>
  </si>
  <si>
    <t>93642-68-3</t>
  </si>
  <si>
    <t>CAS N°</t>
  </si>
  <si>
    <t>N1-(3-Trimethoxysilylpropyl)diethylenetriamine</t>
  </si>
  <si>
    <t>35141-30-1</t>
  </si>
  <si>
    <t>Tetrasodium;2-[bis[2-[bis(carboxymethyl)amino]ethyl]amino]acetic acid</t>
  </si>
  <si>
    <t>140-01-2</t>
  </si>
  <si>
    <t>(3-Aminopropyl)triethoxysilane</t>
  </si>
  <si>
    <t>919-30-2</t>
  </si>
  <si>
    <t>MOLECULAS #3</t>
  </si>
  <si>
    <t>MOLECULAS #2</t>
  </si>
  <si>
    <t>MOLECULAS #1</t>
  </si>
  <si>
    <t>Laccase</t>
  </si>
  <si>
    <t>MOLECULAS A REMOVER</t>
  </si>
  <si>
    <r>
      <t>Ana Lucía Campaña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Sergio Flórez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Juliana Noguera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Johann Osma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>, Juan Carlos Cruz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
</t>
    </r>
    <r>
      <rPr>
        <vertAlign val="superscript"/>
        <sz val="9"/>
        <color theme="1"/>
        <rFont val="Calibri"/>
        <family val="2"/>
        <scheme val="minor"/>
      </rPr>
      <t>a</t>
    </r>
    <r>
      <rPr>
        <sz val="9"/>
        <color theme="1"/>
        <rFont val="Calibri"/>
        <family val="2"/>
        <scheme val="minor"/>
      </rPr>
      <t xml:space="preserve"> Universidad de los Andes. Grupo de investigación CMUA.</t>
    </r>
  </si>
  <si>
    <t xml:space="preserve"> Área superficial/molécula [mm^2]</t>
  </si>
  <si>
    <r>
      <t>N° grupos funcionales NH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disponibles/molécula</t>
    </r>
  </si>
  <si>
    <t>N° grupos funcionales COH disponibles/molécula</t>
  </si>
  <si>
    <t>N° grupos funcionales SH disponibles/molécula</t>
  </si>
  <si>
    <t xml:space="preserve"> y la cantidad de magnetita en Kg.</t>
  </si>
  <si>
    <t>magnetita. Por favor ingrese el valor de diámetro promedio de la partícula de magnetita a evaluar en mm,</t>
  </si>
  <si>
    <t>Cysteine</t>
  </si>
  <si>
    <t>L-cysteine</t>
  </si>
  <si>
    <t>52-90-4</t>
  </si>
  <si>
    <t>Tryamine</t>
  </si>
  <si>
    <t>DTPA5Na</t>
  </si>
  <si>
    <t>El valor de densidad para la magnetita es:</t>
  </si>
  <si>
    <t xml:space="preserve">N° moléculas funcionalizadas/partícula </t>
  </si>
  <si>
    <t xml:space="preserve"> Moles necesarias según cantidad de partículas</t>
  </si>
  <si>
    <t>N° partículas</t>
  </si>
  <si>
    <t xml:space="preserve"> gr necesarios según cantidad de partículas</t>
  </si>
  <si>
    <t>Primera molécula a funcionalizar:</t>
  </si>
  <si>
    <t>Glutaraldehyde</t>
  </si>
  <si>
    <t>111-30-8</t>
  </si>
  <si>
    <t>Cysteamine</t>
  </si>
  <si>
    <t>60-23-1</t>
  </si>
  <si>
    <t>Segunda molécula a funcionalizar: relacción 1:1 con 1ra molecula</t>
  </si>
  <si>
    <t>Tercera molécula a funcionalizar: relación 1:1 con 2da molecula</t>
  </si>
  <si>
    <t>Este aplicativo muestra la cantidad teórica necesaria de reactivos para la funcionalización de</t>
  </si>
  <si>
    <t>Formula</t>
  </si>
  <si>
    <r>
      <t>N° grupos funcionales NH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disponibles/molécula</t>
    </r>
  </si>
  <si>
    <r>
      <t xml:space="preserve"> NH</t>
    </r>
    <r>
      <rPr>
        <b/>
        <vertAlign val="subscript"/>
        <sz val="11"/>
        <rFont val="Calibri"/>
        <family val="2"/>
        <scheme val="minor"/>
      </rPr>
      <t>2</t>
    </r>
    <r>
      <rPr>
        <b/>
        <vertAlign val="superscript"/>
        <sz val="1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</si>
  <si>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</rPr>
      <t>Å</t>
    </r>
    <r>
      <rPr>
        <b/>
        <vertAlign val="superscript"/>
        <sz val="11"/>
        <color theme="1"/>
        <rFont val="Calibri"/>
        <family val="2"/>
      </rPr>
      <t>2</t>
    </r>
  </si>
  <si>
    <r>
      <t>mm</t>
    </r>
    <r>
      <rPr>
        <b/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</si>
</sst>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6" formatCode="#,##0.00000000"/>
    <numFmt numFmtId="167" formatCode="0.E+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9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 applyFill="1" applyAlignment="1">
      <alignment wrapText="1"/>
    </xf>
    <xf numFmtId="0" fontId="0" fillId="0" borderId="0" xfId="0" applyFont="1"/>
    <xf numFmtId="0" fontId="0" fillId="2" borderId="0" xfId="0" applyFill="1"/>
    <xf numFmtId="0" fontId="2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9" fillId="0" borderId="3" xfId="0" applyFont="1" applyBorder="1"/>
    <xf numFmtId="0" fontId="0" fillId="0" borderId="3" xfId="0" applyFont="1" applyBorder="1"/>
    <xf numFmtId="0" fontId="0" fillId="0" borderId="3" xfId="0" applyBorder="1"/>
    <xf numFmtId="0" fontId="10" fillId="0" borderId="3" xfId="0" applyFont="1" applyBorder="1"/>
    <xf numFmtId="0" fontId="3" fillId="7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/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0" fontId="5" fillId="2" borderId="0" xfId="0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right" vertic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/>
    <xf numFmtId="0" fontId="0" fillId="4" borderId="0" xfId="0" applyFill="1" applyBorder="1"/>
    <xf numFmtId="0" fontId="0" fillId="8" borderId="0" xfId="0" applyFill="1"/>
    <xf numFmtId="0" fontId="2" fillId="0" borderId="3" xfId="0" applyFont="1" applyFill="1" applyBorder="1" applyAlignment="1">
      <alignment wrapText="1"/>
    </xf>
    <xf numFmtId="164" fontId="0" fillId="2" borderId="0" xfId="0" applyNumberFormat="1" applyFill="1" applyAlignment="1">
      <alignment vertical="center" wrapText="1"/>
    </xf>
    <xf numFmtId="0" fontId="0" fillId="2" borderId="0" xfId="0" applyFill="1" applyAlignment="1">
      <alignment horizontal="right" vertical="center"/>
    </xf>
    <xf numFmtId="1" fontId="0" fillId="8" borderId="0" xfId="0" applyNumberFormat="1" applyFill="1"/>
    <xf numFmtId="166" fontId="0" fillId="8" borderId="0" xfId="0" applyNumberFormat="1" applyFill="1"/>
    <xf numFmtId="11" fontId="0" fillId="2" borderId="0" xfId="0" applyNumberFormat="1" applyFill="1" applyAlignment="1">
      <alignment vertical="center" wrapText="1"/>
    </xf>
    <xf numFmtId="11" fontId="0" fillId="8" borderId="0" xfId="0" applyNumberFormat="1" applyFill="1"/>
    <xf numFmtId="11" fontId="0" fillId="2" borderId="0" xfId="0" applyNumberFormat="1" applyFill="1" applyAlignment="1">
      <alignment vertical="center"/>
    </xf>
    <xf numFmtId="11" fontId="0" fillId="2" borderId="0" xfId="0" applyNumberFormat="1" applyFill="1"/>
    <xf numFmtId="0" fontId="3" fillId="7" borderId="3" xfId="0" applyFont="1" applyFill="1" applyBorder="1" applyAlignment="1">
      <alignment horizontal="center" vertical="center"/>
    </xf>
    <xf numFmtId="167" fontId="0" fillId="2" borderId="0" xfId="0" applyNumberFormat="1" applyFill="1" applyAlignment="1">
      <alignment vertical="center"/>
    </xf>
    <xf numFmtId="0" fontId="16" fillId="7" borderId="3" xfId="0" applyFont="1" applyFill="1" applyBorder="1" applyAlignment="1">
      <alignment horizontal="center"/>
    </xf>
    <xf numFmtId="0" fontId="0" fillId="2" borderId="0" xfId="0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wrapText="1"/>
    </xf>
    <xf numFmtId="0" fontId="1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389"/>
      <color rgb="FFAFDDFF"/>
      <color rgb="FF7DC7FF"/>
      <color rgb="FF4FB4FF"/>
      <color rgb="FFFFD757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</xdr:row>
      <xdr:rowOff>47625</xdr:rowOff>
    </xdr:from>
    <xdr:to>
      <xdr:col>5</xdr:col>
      <xdr:colOff>247651</xdr:colOff>
      <xdr:row>2</xdr:row>
      <xdr:rowOff>400050</xdr:rowOff>
    </xdr:to>
    <xdr:pic>
      <xdr:nvPicPr>
        <xdr:cNvPr id="2" name="Imagen 1" descr="Image result for universidad de los andes logo">
          <a:extLst>
            <a:ext uri="{FF2B5EF4-FFF2-40B4-BE49-F238E27FC236}">
              <a16:creationId xmlns:a16="http://schemas.microsoft.com/office/drawing/2014/main" id="{10F2EA17-95AD-4B17-82B4-3B5399151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1" y="142875"/>
          <a:ext cx="18097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581025</xdr:colOff>
      <xdr:row>2</xdr:row>
      <xdr:rowOff>509296</xdr:rowOff>
    </xdr:to>
    <xdr:pic>
      <xdr:nvPicPr>
        <xdr:cNvPr id="3" name="Imagen 2" descr="Image result for cmua uniandes logo">
          <a:extLst>
            <a:ext uri="{FF2B5EF4-FFF2-40B4-BE49-F238E27FC236}">
              <a16:creationId xmlns:a16="http://schemas.microsoft.com/office/drawing/2014/main" id="{91A12630-4F46-4D71-882E-4A7352E42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0"/>
          <a:ext cx="571500" cy="69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Normal="100" workbookViewId="0">
      <selection activeCell="T35" sqref="T35"/>
    </sheetView>
  </sheetViews>
  <sheetFormatPr baseColWidth="10" defaultColWidth="10.7109375" defaultRowHeight="15" x14ac:dyDescent="0.25"/>
  <cols>
    <col min="1" max="1" width="1.42578125" customWidth="1"/>
    <col min="2" max="2" width="11.42578125" customWidth="1"/>
    <col min="3" max="3" width="6.7109375" customWidth="1"/>
    <col min="4" max="4" width="12.5703125" customWidth="1"/>
    <col min="5" max="5" width="4.140625" customWidth="1"/>
    <col min="6" max="6" width="11.42578125" customWidth="1"/>
    <col min="7" max="7" width="8.7109375" customWidth="1"/>
    <col min="8" max="9" width="11.42578125" customWidth="1"/>
    <col min="10" max="10" width="9.7109375" customWidth="1"/>
    <col min="11" max="11" width="4.28515625" customWidth="1"/>
    <col min="14" max="14" width="12.42578125" customWidth="1"/>
    <col min="17" max="17" width="13.7109375" bestFit="1" customWidth="1"/>
    <col min="18" max="18" width="12" bestFit="1" customWidth="1"/>
  </cols>
  <sheetData>
    <row r="1" spans="1:25" s="3" customFormat="1" ht="7.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/>
      <c r="X1" s="15"/>
      <c r="Y1" s="15"/>
    </row>
    <row r="2" spans="1:25" s="3" customFormat="1" ht="15" customHeight="1" x14ac:dyDescent="0.25">
      <c r="B2" s="14"/>
      <c r="C2" s="14"/>
      <c r="D2" s="14"/>
      <c r="E2" s="14"/>
      <c r="F2" s="52" t="s">
        <v>19</v>
      </c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14"/>
      <c r="U2" s="14"/>
      <c r="V2" s="14"/>
      <c r="W2" s="15"/>
      <c r="X2" s="15"/>
      <c r="Y2" s="15"/>
    </row>
    <row r="3" spans="1:25" s="3" customFormat="1" ht="40.5" customHeight="1" x14ac:dyDescent="0.25">
      <c r="G3" s="53" t="s">
        <v>40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25" s="3" customFormat="1" ht="9" customHeight="1" x14ac:dyDescent="0.25">
      <c r="H4" s="16"/>
    </row>
    <row r="5" spans="1:25" s="3" customFormat="1" ht="15" customHeight="1" x14ac:dyDescent="0.25">
      <c r="B5" s="15" t="s">
        <v>64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3" t="s">
        <v>57</v>
      </c>
    </row>
    <row r="6" spans="1:25" s="3" customFormat="1" ht="15" customHeight="1" x14ac:dyDescent="0.25">
      <c r="B6" s="15" t="s">
        <v>46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37" t="s">
        <v>22</v>
      </c>
    </row>
    <row r="7" spans="1:25" s="3" customFormat="1" x14ac:dyDescent="0.25">
      <c r="B7" s="15" t="s">
        <v>45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25" s="3" customFormat="1" x14ac:dyDescent="0.25">
      <c r="B8" s="15" t="s">
        <v>52</v>
      </c>
      <c r="C8" s="17"/>
      <c r="D8" s="17"/>
      <c r="G8" s="17">
        <v>5.18</v>
      </c>
      <c r="H8" s="18" t="s">
        <v>4</v>
      </c>
      <c r="I8" s="17"/>
      <c r="J8" s="17"/>
      <c r="K8" s="17"/>
      <c r="L8" s="17"/>
      <c r="M8" s="3" t="s">
        <v>2</v>
      </c>
      <c r="Q8" s="38">
        <f>VLOOKUP($M$6,Moleculas!$A$9:$I$15,4,TRUE)</f>
        <v>221.37</v>
      </c>
    </row>
    <row r="9" spans="1:25" s="3" customFormat="1" ht="6.2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25" s="3" customFormat="1" x14ac:dyDescent="0.25">
      <c r="B10" s="54" t="s">
        <v>9</v>
      </c>
      <c r="C10" s="54"/>
      <c r="D10" s="54"/>
      <c r="E10" s="20"/>
      <c r="F10" s="23">
        <v>2.0000000000000001E-4</v>
      </c>
      <c r="G10" s="24" t="s">
        <v>0</v>
      </c>
      <c r="H10" s="55" t="s">
        <v>10</v>
      </c>
      <c r="I10" s="55"/>
      <c r="J10" s="25">
        <v>300</v>
      </c>
      <c r="K10" s="26" t="s">
        <v>13</v>
      </c>
      <c r="L10" s="22"/>
      <c r="M10" s="3" t="s">
        <v>41</v>
      </c>
      <c r="Q10" s="38">
        <f>VLOOKUP($M$6,Moleculas!$A$9:$I$15,9,TRUE)</f>
        <v>5.3699999999999993E-13</v>
      </c>
    </row>
    <row r="11" spans="1:25" s="3" customFormat="1" ht="6.2" customHeight="1" x14ac:dyDescent="0.25">
      <c r="H11" s="16"/>
    </row>
    <row r="12" spans="1:25" s="3" customFormat="1" ht="18" x14ac:dyDescent="0.35">
      <c r="B12" s="27" t="s">
        <v>6</v>
      </c>
      <c r="H12" s="16"/>
      <c r="M12" s="3" t="s">
        <v>66</v>
      </c>
      <c r="Q12" s="38">
        <f>VLOOKUP($M$6,Moleculas!$A$9:$I$15,5,TRUE)</f>
        <v>1</v>
      </c>
    </row>
    <row r="13" spans="1:25" s="3" customFormat="1" ht="6.2" customHeight="1" x14ac:dyDescent="0.25">
      <c r="B13" s="28"/>
      <c r="C13" s="28"/>
      <c r="D13" s="28"/>
      <c r="E13" s="28"/>
      <c r="F13" s="28"/>
      <c r="G13" s="28"/>
      <c r="H13" s="28"/>
      <c r="I13" s="28"/>
      <c r="J13" s="28"/>
      <c r="K13" s="28"/>
    </row>
    <row r="14" spans="1:25" s="3" customFormat="1" x14ac:dyDescent="0.25">
      <c r="B14" s="51" t="s">
        <v>15</v>
      </c>
      <c r="C14" s="51"/>
      <c r="D14" s="40">
        <f>(4*PI())*(($F$10/2)^2)</f>
        <v>1.2566370614359172E-7</v>
      </c>
      <c r="E14" s="18" t="s">
        <v>11</v>
      </c>
      <c r="G14" s="51" t="s">
        <v>17</v>
      </c>
      <c r="H14" s="51"/>
      <c r="I14" s="49">
        <f>(4*PI())/3*($F$10/2)^3</f>
        <v>4.1887902047863902E-12</v>
      </c>
      <c r="J14" s="18" t="s">
        <v>12</v>
      </c>
      <c r="M14" s="3" t="s">
        <v>43</v>
      </c>
      <c r="Q14" s="38">
        <f>VLOOKUP($M$6,Moleculas!$A$9:$I$15,6,TRUE)</f>
        <v>0</v>
      </c>
    </row>
    <row r="15" spans="1:25" s="3" customFormat="1" ht="6.2" customHeight="1" x14ac:dyDescent="0.25">
      <c r="B15" s="28"/>
      <c r="C15" s="28"/>
      <c r="D15" s="28"/>
      <c r="E15" s="28"/>
      <c r="G15" s="29"/>
      <c r="H15" s="29"/>
      <c r="I15" s="28"/>
      <c r="J15" s="28"/>
    </row>
    <row r="16" spans="1:25" s="3" customFormat="1" x14ac:dyDescent="0.25">
      <c r="B16" s="51" t="s">
        <v>16</v>
      </c>
      <c r="C16" s="51"/>
      <c r="D16" s="17">
        <f>$D$14/$I$14</f>
        <v>30000.000000000004</v>
      </c>
      <c r="E16" s="18" t="s">
        <v>7</v>
      </c>
      <c r="G16" s="51" t="s">
        <v>18</v>
      </c>
      <c r="H16" s="51"/>
      <c r="I16" s="30">
        <f>($I$14/10^3)*$G$8</f>
        <v>2.1697933260793501E-14</v>
      </c>
      <c r="J16" s="18" t="s">
        <v>13</v>
      </c>
      <c r="M16" s="3" t="s">
        <v>44</v>
      </c>
      <c r="Q16" s="38">
        <f>VLOOKUP($M$6,Moleculas!$A$9:$I$15,7,TRUE)</f>
        <v>0</v>
      </c>
    </row>
    <row r="17" spans="2:19" s="3" customFormat="1" ht="6" customHeight="1" x14ac:dyDescent="0.25">
      <c r="B17" s="41"/>
      <c r="C17" s="41"/>
      <c r="D17" s="17"/>
      <c r="E17" s="18"/>
      <c r="G17" s="41"/>
      <c r="H17" s="41"/>
      <c r="I17" s="30"/>
      <c r="J17" s="18"/>
    </row>
    <row r="18" spans="2:19" s="3" customFormat="1" x14ac:dyDescent="0.25">
      <c r="B18" s="51" t="s">
        <v>55</v>
      </c>
      <c r="C18" s="51"/>
      <c r="D18" s="44">
        <f>$J$10/$I$16</f>
        <v>1.38262016199523E+16</v>
      </c>
      <c r="E18" s="18"/>
      <c r="G18" s="41"/>
      <c r="H18" s="41"/>
      <c r="I18" s="30"/>
      <c r="J18" s="18"/>
      <c r="M18" s="24" t="s">
        <v>53</v>
      </c>
      <c r="Q18" s="45">
        <f>$D$14/$Q$10</f>
        <v>234010.62596572019</v>
      </c>
      <c r="R18" s="47"/>
      <c r="S18" s="47"/>
    </row>
    <row r="19" spans="2:19" s="3" customFormat="1" ht="6.2" customHeight="1" x14ac:dyDescent="0.25">
      <c r="H19" s="16"/>
    </row>
    <row r="20" spans="2:19" s="3" customFormat="1" x14ac:dyDescent="0.25">
      <c r="B20" s="31"/>
      <c r="C20" s="31"/>
      <c r="D20" s="32"/>
      <c r="E20" s="33"/>
      <c r="I20" s="46"/>
      <c r="M20" s="18" t="s">
        <v>54</v>
      </c>
      <c r="Q20" s="45">
        <f>($D$18*$Q$18*3)/(6.023*10^23)</f>
        <v>1.6115613958890718E-2</v>
      </c>
      <c r="S20" s="47"/>
    </row>
    <row r="21" spans="2:19" s="3" customFormat="1" ht="6" customHeight="1" x14ac:dyDescent="0.25">
      <c r="B21" s="34"/>
      <c r="C21" s="34"/>
      <c r="D21" s="35"/>
      <c r="E21" s="35"/>
    </row>
    <row r="22" spans="2:19" s="21" customFormat="1" x14ac:dyDescent="0.25">
      <c r="I22" s="36"/>
      <c r="M22" s="18" t="s">
        <v>56</v>
      </c>
      <c r="N22" s="3"/>
      <c r="O22" s="3"/>
      <c r="P22" s="3"/>
      <c r="Q22" s="45">
        <f>$Q$20*$Q$8</f>
        <v>3.567513462079638</v>
      </c>
    </row>
    <row r="23" spans="2:19" s="21" customFormat="1" x14ac:dyDescent="0.25"/>
    <row r="24" spans="2:19" s="21" customFormat="1" ht="15" customHeight="1" x14ac:dyDescent="0.25">
      <c r="M24" s="3" t="s">
        <v>62</v>
      </c>
      <c r="N24" s="3"/>
      <c r="O24" s="3"/>
      <c r="P24" s="3"/>
      <c r="Q24" s="3"/>
    </row>
    <row r="25" spans="2:19" s="21" customFormat="1" x14ac:dyDescent="0.25">
      <c r="M25" s="37" t="s">
        <v>58</v>
      </c>
      <c r="N25" s="3"/>
      <c r="O25" s="3"/>
      <c r="P25" s="3"/>
      <c r="Q25" s="3"/>
    </row>
    <row r="26" spans="2:19" s="21" customFormat="1" ht="6" customHeight="1" x14ac:dyDescent="0.25">
      <c r="M26" s="3"/>
      <c r="N26" s="3"/>
      <c r="O26" s="3"/>
      <c r="P26" s="3"/>
      <c r="Q26" s="3"/>
    </row>
    <row r="27" spans="2:19" s="3" customFormat="1" x14ac:dyDescent="0.25">
      <c r="M27" s="3" t="s">
        <v>2</v>
      </c>
      <c r="Q27" s="38">
        <f>VLOOKUP($M$25,Moleculas!$A$17:$I$21,4,TRUE)</f>
        <v>100.117</v>
      </c>
    </row>
    <row r="28" spans="2:19" s="3" customFormat="1" ht="6" customHeight="1" x14ac:dyDescent="0.25"/>
    <row r="29" spans="2:19" s="3" customFormat="1" x14ac:dyDescent="0.25">
      <c r="M29" s="3" t="s">
        <v>41</v>
      </c>
      <c r="Q29" s="38">
        <f>VLOOKUP($M$25,Moleculas!$A$17:$I$21,9,TRUE)</f>
        <v>3.4100000000000011E-13</v>
      </c>
    </row>
    <row r="30" spans="2:19" s="3" customFormat="1" ht="6" customHeight="1" x14ac:dyDescent="0.25"/>
    <row r="31" spans="2:19" s="3" customFormat="1" ht="17.25" x14ac:dyDescent="0.25">
      <c r="M31" s="3" t="s">
        <v>42</v>
      </c>
      <c r="Q31" s="38">
        <f>VLOOKUP($M$25,Moleculas!$A$17:$I$21,5,TRUE)</f>
        <v>0</v>
      </c>
    </row>
    <row r="32" spans="2:19" s="3" customFormat="1" ht="6" customHeight="1" x14ac:dyDescent="0.25"/>
    <row r="33" spans="13:17" s="3" customFormat="1" x14ac:dyDescent="0.25">
      <c r="M33" s="3" t="s">
        <v>43</v>
      </c>
      <c r="Q33" s="38">
        <f>VLOOKUP($M$25,Moleculas!$A$17:$I$21,6,TRUE)</f>
        <v>2</v>
      </c>
    </row>
    <row r="34" spans="13:17" s="3" customFormat="1" ht="6" customHeight="1" x14ac:dyDescent="0.25"/>
    <row r="35" spans="13:17" s="3" customFormat="1" x14ac:dyDescent="0.25">
      <c r="M35" s="3" t="s">
        <v>44</v>
      </c>
      <c r="Q35" s="38">
        <f>VLOOKUP($M$25,Moleculas!$A$17:$I$21,7,TRUE)</f>
        <v>0</v>
      </c>
    </row>
    <row r="36" spans="13:17" s="3" customFormat="1" ht="6" customHeight="1" x14ac:dyDescent="0.25"/>
    <row r="37" spans="13:17" s="3" customFormat="1" x14ac:dyDescent="0.25">
      <c r="M37" s="24" t="s">
        <v>53</v>
      </c>
      <c r="Q37" s="45">
        <f>$Q$18</f>
        <v>234010.62596572019</v>
      </c>
    </row>
    <row r="38" spans="13:17" s="3" customFormat="1" ht="6" customHeight="1" x14ac:dyDescent="0.25"/>
    <row r="39" spans="13:17" s="3" customFormat="1" x14ac:dyDescent="0.25">
      <c r="M39" s="18" t="s">
        <v>54</v>
      </c>
      <c r="Q39" s="43">
        <f>($D$18*$Q$37*3)/(6.023*10^23)</f>
        <v>1.6115613958890718E-2</v>
      </c>
    </row>
    <row r="40" spans="13:17" s="3" customFormat="1" ht="6" customHeight="1" x14ac:dyDescent="0.25"/>
    <row r="41" spans="13:17" s="3" customFormat="1" ht="15" customHeight="1" x14ac:dyDescent="0.25">
      <c r="M41" s="18" t="s">
        <v>56</v>
      </c>
      <c r="Q41" s="43">
        <f>$Q$39*$Q$27</f>
        <v>1.6134469227222621</v>
      </c>
    </row>
    <row r="42" spans="13:17" s="3" customFormat="1" ht="6" customHeight="1" x14ac:dyDescent="0.25"/>
    <row r="43" spans="13:17" s="3" customFormat="1" ht="15" customHeight="1" x14ac:dyDescent="0.25">
      <c r="M43" s="3" t="s">
        <v>63</v>
      </c>
    </row>
    <row r="44" spans="13:17" s="3" customFormat="1" x14ac:dyDescent="0.25">
      <c r="M44" s="37" t="s">
        <v>60</v>
      </c>
    </row>
    <row r="45" spans="13:17" s="3" customFormat="1" ht="6" customHeight="1" x14ac:dyDescent="0.25"/>
    <row r="46" spans="13:17" s="3" customFormat="1" x14ac:dyDescent="0.25">
      <c r="M46" s="3" t="s">
        <v>2</v>
      </c>
      <c r="Q46" s="38">
        <f>VLOOKUP($M$25,Moleculas!$A$17:$I$21,4,TRUE)</f>
        <v>100.117</v>
      </c>
    </row>
    <row r="47" spans="13:17" s="3" customFormat="1" ht="6" customHeight="1" x14ac:dyDescent="0.25"/>
    <row r="48" spans="13:17" s="3" customFormat="1" x14ac:dyDescent="0.25">
      <c r="M48" s="3" t="s">
        <v>41</v>
      </c>
      <c r="Q48" s="38">
        <f>VLOOKUP($M$25,Moleculas!$A$17:$I$21,9,TRUE)</f>
        <v>3.4100000000000011E-13</v>
      </c>
    </row>
    <row r="49" spans="13:17" s="3" customFormat="1" ht="6" customHeight="1" x14ac:dyDescent="0.25"/>
    <row r="50" spans="13:17" s="3" customFormat="1" ht="17.25" x14ac:dyDescent="0.25">
      <c r="M50" s="3" t="s">
        <v>42</v>
      </c>
      <c r="Q50" s="38">
        <f>VLOOKUP($M$25,Moleculas!$A$17:$I$21,5,TRUE)</f>
        <v>0</v>
      </c>
    </row>
    <row r="51" spans="13:17" s="3" customFormat="1" ht="6" customHeight="1" x14ac:dyDescent="0.25"/>
    <row r="52" spans="13:17" s="3" customFormat="1" x14ac:dyDescent="0.25">
      <c r="M52" s="3" t="s">
        <v>43</v>
      </c>
      <c r="Q52" s="38">
        <f>VLOOKUP($M$25,Moleculas!$A$17:$I$21,6,TRUE)</f>
        <v>2</v>
      </c>
    </row>
    <row r="53" spans="13:17" s="3" customFormat="1" ht="6" customHeight="1" x14ac:dyDescent="0.25"/>
    <row r="54" spans="13:17" s="3" customFormat="1" x14ac:dyDescent="0.25">
      <c r="M54" s="3" t="s">
        <v>44</v>
      </c>
      <c r="Q54" s="38">
        <f>VLOOKUP($M$25,Moleculas!$A$17:$I$21,7,TRUE)</f>
        <v>0</v>
      </c>
    </row>
    <row r="55" spans="13:17" s="3" customFormat="1" ht="6" customHeight="1" x14ac:dyDescent="0.25"/>
    <row r="56" spans="13:17" s="3" customFormat="1" x14ac:dyDescent="0.25">
      <c r="M56" s="24" t="s">
        <v>53</v>
      </c>
      <c r="Q56" s="42">
        <f>$Q$37</f>
        <v>234010.62596572019</v>
      </c>
    </row>
    <row r="57" spans="13:17" s="3" customFormat="1" ht="6" customHeight="1" x14ac:dyDescent="0.25"/>
    <row r="58" spans="13:17" s="3" customFormat="1" x14ac:dyDescent="0.25">
      <c r="M58" s="18" t="s">
        <v>54</v>
      </c>
      <c r="Q58" s="43">
        <f>($D$18*$Q$37*3)/(6.023*10^23)</f>
        <v>1.6115613958890718E-2</v>
      </c>
    </row>
    <row r="59" spans="13:17" s="3" customFormat="1" ht="6" customHeight="1" x14ac:dyDescent="0.25"/>
    <row r="60" spans="13:17" s="3" customFormat="1" x14ac:dyDescent="0.25">
      <c r="M60" s="18" t="s">
        <v>56</v>
      </c>
      <c r="Q60" s="43">
        <f>$Q$39*$Q$27</f>
        <v>1.6134469227222621</v>
      </c>
    </row>
    <row r="61" spans="13:17" s="3" customFormat="1" x14ac:dyDescent="0.25"/>
  </sheetData>
  <protectedRanges>
    <protectedRange sqref="J10" name="Cantidad de partículas"/>
    <protectedRange sqref="F10" name="Diámetro partícula"/>
  </protectedRanges>
  <mergeCells count="9">
    <mergeCell ref="B16:C16"/>
    <mergeCell ref="G16:H16"/>
    <mergeCell ref="B18:C18"/>
    <mergeCell ref="F2:S2"/>
    <mergeCell ref="G3:R3"/>
    <mergeCell ref="B10:D10"/>
    <mergeCell ref="H10:I10"/>
    <mergeCell ref="B14:C14"/>
    <mergeCell ref="G14:H14"/>
  </mergeCells>
  <dataValidations count="3">
    <dataValidation type="list" allowBlank="1" showInputMessage="1" showErrorMessage="1" prompt="Seleccione una de las moléculas en la lista." sqref="M6">
      <formula1>Moleculas1</formula1>
    </dataValidation>
    <dataValidation type="decimal" operator="greaterThan" allowBlank="1" showInputMessage="1" showErrorMessage="1" errorTitle="Error!" error="La cantidad de partículas debe ser mayor a 0. Recuerde siempre ingresar el valor en Kg." prompt="Ingresar el valor en g." sqref="J10">
      <formula1>0</formula1>
    </dataValidation>
    <dataValidation type="list" allowBlank="1" showInputMessage="1" showErrorMessage="1" prompt="Seleccione una de las moléculas en la lista." sqref="M44 M25">
      <formula1>Moleculas2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18" sqref="J18"/>
    </sheetView>
  </sheetViews>
  <sheetFormatPr baseColWidth="10" defaultColWidth="10.7109375" defaultRowHeight="15" x14ac:dyDescent="0.25"/>
  <cols>
    <col min="1" max="1" width="14.28515625" style="2" bestFit="1" customWidth="1"/>
    <col min="2" max="2" width="66.42578125" style="2" bestFit="1" customWidth="1"/>
    <col min="3" max="3" width="10.28515625" style="2" bestFit="1" customWidth="1"/>
    <col min="4" max="9" width="11.42578125" style="2"/>
  </cols>
  <sheetData>
    <row r="1" spans="1:10" x14ac:dyDescent="0.25">
      <c r="A1" s="59"/>
      <c r="B1" s="59"/>
      <c r="C1" s="60"/>
      <c r="D1" s="56" t="s">
        <v>2</v>
      </c>
      <c r="E1" s="57" t="s">
        <v>3</v>
      </c>
    </row>
    <row r="2" spans="1:10" x14ac:dyDescent="0.25">
      <c r="A2" s="10" t="s">
        <v>65</v>
      </c>
      <c r="B2" s="48" t="s">
        <v>24</v>
      </c>
      <c r="C2" s="48" t="s">
        <v>28</v>
      </c>
      <c r="D2" s="56"/>
      <c r="E2" s="58"/>
    </row>
    <row r="6" spans="1:10" ht="15" customHeight="1" x14ac:dyDescent="0.25">
      <c r="A6" s="67" t="s">
        <v>5</v>
      </c>
      <c r="B6" s="67"/>
      <c r="C6" s="67"/>
      <c r="D6" s="56" t="s">
        <v>2</v>
      </c>
      <c r="E6" s="66" t="s">
        <v>14</v>
      </c>
      <c r="F6" s="66"/>
      <c r="G6" s="66"/>
      <c r="H6" s="65" t="s">
        <v>1</v>
      </c>
      <c r="I6" s="65"/>
      <c r="J6" s="1"/>
    </row>
    <row r="7" spans="1:10" ht="18.75" x14ac:dyDescent="0.35">
      <c r="A7" s="10" t="s">
        <v>23</v>
      </c>
      <c r="B7" s="11" t="s">
        <v>24</v>
      </c>
      <c r="C7" s="11" t="s">
        <v>28</v>
      </c>
      <c r="D7" s="56"/>
      <c r="E7" s="12" t="s">
        <v>67</v>
      </c>
      <c r="F7" s="12" t="s">
        <v>20</v>
      </c>
      <c r="G7" s="13" t="s">
        <v>21</v>
      </c>
      <c r="H7" s="50" t="s">
        <v>68</v>
      </c>
      <c r="I7" s="13" t="s">
        <v>69</v>
      </c>
      <c r="J7" s="1"/>
    </row>
    <row r="8" spans="1:10" x14ac:dyDescent="0.25">
      <c r="A8" s="63" t="s">
        <v>37</v>
      </c>
      <c r="B8" s="63"/>
      <c r="C8" s="63"/>
      <c r="D8" s="63"/>
      <c r="E8" s="63"/>
      <c r="F8" s="63"/>
      <c r="G8" s="63"/>
      <c r="H8" s="63"/>
      <c r="I8" s="63"/>
      <c r="J8" s="1"/>
    </row>
    <row r="9" spans="1:10" x14ac:dyDescent="0.25">
      <c r="A9" s="4" t="s">
        <v>22</v>
      </c>
      <c r="B9" s="4" t="s">
        <v>33</v>
      </c>
      <c r="C9" s="4" t="s">
        <v>34</v>
      </c>
      <c r="D9" s="4">
        <v>221.37</v>
      </c>
      <c r="E9" s="4">
        <v>1</v>
      </c>
      <c r="F9" s="4"/>
      <c r="G9" s="5"/>
      <c r="H9" s="4">
        <v>53.7</v>
      </c>
      <c r="I9" s="7">
        <f>((SQRT(H9)/10)*10^(-6))^2</f>
        <v>5.3699999999999993E-13</v>
      </c>
      <c r="J9" s="1">
        <f>I9/10^2</f>
        <v>5.3699999999999993E-15</v>
      </c>
    </row>
    <row r="10" spans="1:10" x14ac:dyDescent="0.25">
      <c r="A10" s="4" t="s">
        <v>25</v>
      </c>
      <c r="B10" s="6" t="s">
        <v>26</v>
      </c>
      <c r="C10" s="6" t="s">
        <v>27</v>
      </c>
      <c r="D10" s="4">
        <v>304.41399999999999</v>
      </c>
      <c r="E10" s="4"/>
      <c r="F10" s="4">
        <v>1</v>
      </c>
      <c r="G10" s="5"/>
      <c r="H10" s="4">
        <v>71.099999999999994</v>
      </c>
      <c r="I10" s="7">
        <f t="shared" ref="I10:I11" si="0">((SQRT(H10)/10)*10^(-6))^2</f>
        <v>7.110000000000001E-13</v>
      </c>
      <c r="J10" s="1"/>
    </row>
    <row r="11" spans="1:10" x14ac:dyDescent="0.25">
      <c r="A11" s="4" t="s">
        <v>47</v>
      </c>
      <c r="B11" s="7" t="s">
        <v>48</v>
      </c>
      <c r="C11" s="7" t="s">
        <v>49</v>
      </c>
      <c r="D11" s="7">
        <v>121.154</v>
      </c>
      <c r="E11" s="7">
        <v>1</v>
      </c>
      <c r="F11" s="7">
        <v>1</v>
      </c>
      <c r="G11" s="7">
        <v>1</v>
      </c>
      <c r="H11" s="7">
        <v>64.3</v>
      </c>
      <c r="I11" s="7">
        <f t="shared" si="0"/>
        <v>6.4299999999999989E-13</v>
      </c>
    </row>
    <row r="12" spans="1:10" x14ac:dyDescent="0.25">
      <c r="A12" s="7" t="s">
        <v>50</v>
      </c>
      <c r="B12" s="8" t="s">
        <v>29</v>
      </c>
      <c r="C12" s="7" t="s">
        <v>30</v>
      </c>
      <c r="D12" s="7">
        <v>265.42899999999997</v>
      </c>
      <c r="E12" s="7">
        <v>3</v>
      </c>
      <c r="F12" s="7"/>
      <c r="G12" s="7"/>
      <c r="H12" s="7">
        <v>77.8</v>
      </c>
      <c r="I12" s="7">
        <f>((SQRT(H12)/10)*10^(-6))^2</f>
        <v>7.7799999999999992E-13</v>
      </c>
    </row>
    <row r="13" spans="1:10" x14ac:dyDescent="0.25">
      <c r="A13" s="4" t="s">
        <v>60</v>
      </c>
      <c r="B13" s="6" t="s">
        <v>60</v>
      </c>
      <c r="C13" s="6" t="s">
        <v>61</v>
      </c>
      <c r="D13" s="4">
        <v>77.144999999999996</v>
      </c>
      <c r="E13" s="4">
        <v>1</v>
      </c>
      <c r="F13" s="4"/>
      <c r="G13" s="39">
        <v>1</v>
      </c>
      <c r="H13" s="4">
        <v>27</v>
      </c>
      <c r="I13" s="7">
        <f t="shared" ref="I13" si="1">((SQRT(H13)/10)*10^(-6))^2</f>
        <v>2.7000000000000006E-13</v>
      </c>
    </row>
    <row r="14" spans="1:10" x14ac:dyDescent="0.25">
      <c r="A14" s="7" t="s">
        <v>51</v>
      </c>
      <c r="B14" s="9" t="s">
        <v>31</v>
      </c>
      <c r="C14" s="8" t="s">
        <v>32</v>
      </c>
      <c r="D14" s="7">
        <v>503.26</v>
      </c>
      <c r="E14" s="7">
        <v>4</v>
      </c>
      <c r="F14" s="7"/>
      <c r="G14" s="7"/>
      <c r="H14" s="7">
        <v>210</v>
      </c>
      <c r="I14" s="7">
        <f>((SQRT(H14)/10)*10^(-6))^2</f>
        <v>2.0999999999999991E-12</v>
      </c>
    </row>
    <row r="15" spans="1:10" x14ac:dyDescent="0.25">
      <c r="A15" s="7"/>
      <c r="B15" s="9"/>
      <c r="C15" s="8"/>
      <c r="D15" s="7"/>
      <c r="E15" s="7"/>
      <c r="F15" s="7"/>
      <c r="G15" s="7"/>
      <c r="H15" s="7"/>
      <c r="I15" s="7">
        <f>((SQRT(H15)/10)*10^(-6))^2</f>
        <v>0</v>
      </c>
    </row>
    <row r="16" spans="1:10" x14ac:dyDescent="0.25">
      <c r="A16" s="64" t="s">
        <v>36</v>
      </c>
      <c r="B16" s="64"/>
      <c r="C16" s="64"/>
      <c r="D16" s="64"/>
      <c r="E16" s="64"/>
      <c r="F16" s="64"/>
      <c r="G16" s="64"/>
      <c r="H16" s="64"/>
      <c r="I16" s="64"/>
    </row>
    <row r="17" spans="1:10" x14ac:dyDescent="0.25">
      <c r="A17" s="4" t="s">
        <v>60</v>
      </c>
      <c r="B17" s="7" t="s">
        <v>60</v>
      </c>
      <c r="C17" s="7" t="s">
        <v>61</v>
      </c>
      <c r="D17" s="7">
        <v>77.144999999999996</v>
      </c>
      <c r="E17" s="7">
        <v>1</v>
      </c>
      <c r="F17" s="7"/>
      <c r="G17" s="7">
        <v>1</v>
      </c>
      <c r="H17" s="7">
        <v>27</v>
      </c>
      <c r="I17" s="7">
        <v>2.7000000000000006E-13</v>
      </c>
      <c r="J17" s="1"/>
    </row>
    <row r="18" spans="1:10" x14ac:dyDescent="0.25">
      <c r="A18" s="4" t="s">
        <v>60</v>
      </c>
      <c r="B18" s="6" t="s">
        <v>60</v>
      </c>
      <c r="C18" s="6" t="s">
        <v>61</v>
      </c>
      <c r="D18" s="4">
        <v>77.144999999999996</v>
      </c>
      <c r="E18" s="4">
        <v>1</v>
      </c>
      <c r="F18" s="4"/>
      <c r="G18" s="39">
        <v>1</v>
      </c>
      <c r="H18" s="4">
        <v>27</v>
      </c>
      <c r="I18" s="7">
        <f t="shared" ref="I18:I21" si="2">((SQRT(H18)/10)*10^(-6))^2</f>
        <v>2.7000000000000006E-13</v>
      </c>
      <c r="J18" s="1"/>
    </row>
    <row r="19" spans="1:10" x14ac:dyDescent="0.25">
      <c r="A19" s="7" t="s">
        <v>58</v>
      </c>
      <c r="B19" s="7" t="s">
        <v>58</v>
      </c>
      <c r="C19" s="7" t="s">
        <v>59</v>
      </c>
      <c r="D19" s="7">
        <v>100.117</v>
      </c>
      <c r="E19" s="7"/>
      <c r="F19" s="7">
        <v>2</v>
      </c>
      <c r="G19" s="7"/>
      <c r="H19" s="7">
        <v>34.1</v>
      </c>
      <c r="I19" s="7">
        <f t="shared" si="2"/>
        <v>3.4100000000000011E-13</v>
      </c>
    </row>
    <row r="20" spans="1:10" x14ac:dyDescent="0.25">
      <c r="A20" s="7" t="s">
        <v>38</v>
      </c>
      <c r="B20" s="7"/>
      <c r="C20" s="7"/>
      <c r="D20" s="7"/>
      <c r="E20" s="7"/>
      <c r="F20" s="7"/>
      <c r="G20" s="7"/>
      <c r="H20" s="7"/>
      <c r="I20" s="7">
        <f t="shared" si="2"/>
        <v>0</v>
      </c>
    </row>
    <row r="21" spans="1:10" x14ac:dyDescent="0.25">
      <c r="A21" s="7"/>
      <c r="B21" s="7"/>
      <c r="C21" s="7"/>
      <c r="D21" s="7"/>
      <c r="E21" s="7"/>
      <c r="F21" s="7"/>
      <c r="G21" s="7"/>
      <c r="H21" s="7"/>
      <c r="I21" s="7">
        <f t="shared" si="2"/>
        <v>0</v>
      </c>
    </row>
    <row r="22" spans="1:10" x14ac:dyDescent="0.25">
      <c r="A22" s="61" t="s">
        <v>35</v>
      </c>
      <c r="B22" s="61"/>
      <c r="C22" s="61"/>
      <c r="D22" s="61"/>
      <c r="E22" s="61"/>
      <c r="F22" s="61"/>
      <c r="G22" s="61"/>
      <c r="H22" s="61"/>
      <c r="I22" s="61"/>
    </row>
    <row r="23" spans="1:10" x14ac:dyDescent="0.25">
      <c r="A23" s="7" t="s">
        <v>38</v>
      </c>
      <c r="B23" s="7"/>
      <c r="C23" s="7"/>
      <c r="D23" s="7"/>
      <c r="E23" s="7"/>
      <c r="F23" s="7"/>
      <c r="G23" s="7"/>
      <c r="H23" s="7"/>
      <c r="I23" s="7">
        <f>((SQRT(H23)/10)*10^(-6))^2</f>
        <v>0</v>
      </c>
    </row>
    <row r="24" spans="1:10" x14ac:dyDescent="0.25">
      <c r="A24" s="7"/>
      <c r="B24" s="7"/>
      <c r="C24" s="7"/>
      <c r="D24" s="7"/>
      <c r="E24" s="7"/>
      <c r="F24" s="7"/>
      <c r="G24" s="7"/>
      <c r="H24" s="7"/>
      <c r="I24" s="7">
        <f t="shared" ref="I24:I26" si="3">((SQRT(H24)/10)*10^(-6))^2</f>
        <v>0</v>
      </c>
    </row>
    <row r="25" spans="1:10" x14ac:dyDescent="0.25">
      <c r="A25" s="7"/>
      <c r="B25" s="7"/>
      <c r="C25" s="7"/>
      <c r="D25" s="7"/>
      <c r="E25" s="7"/>
      <c r="F25" s="7"/>
      <c r="G25" s="7"/>
      <c r="H25" s="7"/>
      <c r="I25" s="7">
        <f t="shared" si="3"/>
        <v>0</v>
      </c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>
        <f t="shared" si="3"/>
        <v>0</v>
      </c>
    </row>
    <row r="27" spans="1:10" x14ac:dyDescent="0.25">
      <c r="A27" s="62" t="s">
        <v>39</v>
      </c>
      <c r="B27" s="62"/>
      <c r="C27" s="62"/>
      <c r="D27" s="62"/>
      <c r="E27" s="62"/>
      <c r="F27" s="62"/>
      <c r="G27" s="62"/>
      <c r="H27" s="62"/>
      <c r="I27" s="62"/>
    </row>
    <row r="28" spans="1:10" x14ac:dyDescent="0.25">
      <c r="A28" s="7" t="s">
        <v>8</v>
      </c>
      <c r="B28" s="7"/>
      <c r="C28" s="7"/>
      <c r="D28" s="7">
        <v>112</v>
      </c>
      <c r="E28" s="7"/>
      <c r="F28" s="7"/>
      <c r="G28" s="7"/>
      <c r="H28" s="7"/>
      <c r="I28" s="7">
        <f>((SQRT(H28)/10)*10^(-6))^2</f>
        <v>0</v>
      </c>
    </row>
    <row r="29" spans="1:10" x14ac:dyDescent="0.25">
      <c r="A29" s="7"/>
      <c r="B29" s="7"/>
      <c r="C29" s="7"/>
      <c r="D29" s="7"/>
      <c r="E29" s="7"/>
      <c r="F29" s="7"/>
      <c r="G29" s="7"/>
      <c r="H29" s="7"/>
      <c r="I29" s="7">
        <f t="shared" ref="I29:I31" si="4">((SQRT(H29)/10)*10^(-6))^2</f>
        <v>0</v>
      </c>
    </row>
    <row r="30" spans="1:10" x14ac:dyDescent="0.25">
      <c r="A30" s="7"/>
      <c r="B30" s="7"/>
      <c r="C30" s="7"/>
      <c r="D30" s="7"/>
      <c r="E30" s="7"/>
      <c r="F30" s="7"/>
      <c r="G30" s="7"/>
      <c r="H30" s="7"/>
      <c r="I30" s="7">
        <f t="shared" si="4"/>
        <v>0</v>
      </c>
    </row>
    <row r="31" spans="1:10" x14ac:dyDescent="0.25">
      <c r="A31" s="7"/>
      <c r="B31" s="7"/>
      <c r="C31" s="7"/>
      <c r="D31" s="7"/>
      <c r="E31" s="7"/>
      <c r="F31" s="7"/>
      <c r="G31" s="7"/>
      <c r="H31" s="7"/>
      <c r="I31" s="7">
        <f t="shared" si="4"/>
        <v>0</v>
      </c>
    </row>
  </sheetData>
  <mergeCells count="11">
    <mergeCell ref="D1:D2"/>
    <mergeCell ref="E1:E2"/>
    <mergeCell ref="A1:C1"/>
    <mergeCell ref="A22:I22"/>
    <mergeCell ref="A27:I27"/>
    <mergeCell ref="A8:I8"/>
    <mergeCell ref="A16:I16"/>
    <mergeCell ref="D6:D7"/>
    <mergeCell ref="H6:I6"/>
    <mergeCell ref="E6:G6"/>
    <mergeCell ref="A6:C6"/>
  </mergeCells>
  <pageMargins left="0.7" right="0.7" top="0.75" bottom="0.75" header="0.3" footer="0.3"/>
  <pageSetup paperSize="256" orientation="portrait" verticalDpi="5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20E3BC4D9E5946B8519EC903E1D2D8" ma:contentTypeVersion="15" ma:contentTypeDescription="Crear nuevo documento." ma:contentTypeScope="" ma:versionID="4719fff4955102ae711269344ae484da">
  <xsd:schema xmlns:xsd="http://www.w3.org/2001/XMLSchema" xmlns:xs="http://www.w3.org/2001/XMLSchema" xmlns:p="http://schemas.microsoft.com/office/2006/metadata/properties" xmlns:ns3="fa7e26b2-5651-4109-9bcc-4045094b0554" xmlns:ns4="485f0894-4906-4cf0-9a07-40bae8ee7744" targetNamespace="http://schemas.microsoft.com/office/2006/metadata/properties" ma:root="true" ma:fieldsID="fe73d84c0504b0bb90205ded51ea2971" ns3:_="" ns4:_="">
    <xsd:import namespace="fa7e26b2-5651-4109-9bcc-4045094b0554"/>
    <xsd:import namespace="485f0894-4906-4cf0-9a07-40bae8ee774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e26b2-5651-4109-9bcc-4045094b05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Última vez que se compartió por usua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Última vez que se compartió por hora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f0894-4906-4cf0-9a07-40bae8ee77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D60E12-C3D9-4D9D-AF2F-189F8D06D0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EEFDC4-F2F0-4E51-9615-F075E212C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e26b2-5651-4109-9bcc-4045094b0554"/>
    <ds:schemaRef ds:uri="485f0894-4906-4cf0-9a07-40bae8ee77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B6D088-1A3F-4171-9C81-37185C34AB1D}">
  <ds:schemaRefs>
    <ds:schemaRef ds:uri="485f0894-4906-4cf0-9a07-40bae8ee7744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purl.org/dc/terms/"/>
    <ds:schemaRef ds:uri="fa7e26b2-5651-4109-9bcc-4045094b05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Funcionalización</vt:lpstr>
      <vt:lpstr>Moleculas</vt:lpstr>
      <vt:lpstr>Moleculas1</vt:lpstr>
      <vt:lpstr>Moleculas2</vt:lpstr>
      <vt:lpstr>Moleculas3</vt:lpstr>
      <vt:lpstr>Moleculas4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Noguera</dc:creator>
  <cp:lastModifiedBy>Mabel Juliana Noguera Contreras</cp:lastModifiedBy>
  <cp:lastPrinted>2018-06-04T03:36:59Z</cp:lastPrinted>
  <dcterms:created xsi:type="dcterms:W3CDTF">2018-05-07T11:12:51Z</dcterms:created>
  <dcterms:modified xsi:type="dcterms:W3CDTF">2020-11-17T20:29:50Z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0x0101001020E3BC4D9E5946B8519EC903E1D2D8</vt:lpwstr>
  </property>
</Properties>
</file>