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j.noguera10\OneDrive - Universidad de los Andes\Maestria Tesis\Simuladores Tesis\"/>
    </mc:Choice>
  </mc:AlternateContent>
  <bookViews>
    <workbookView xWindow="0" yWindow="0" windowWidth="20490" windowHeight="7550" activeTab="2"/>
  </bookViews>
  <sheets>
    <sheet name="Sintesis" sheetId="6" r:id="rId1"/>
    <sheet name="Funcionalización" sheetId="5" r:id="rId2"/>
    <sheet name="Moleculas" sheetId="3" r:id="rId3"/>
  </sheets>
  <definedNames>
    <definedName name="Moleculas1">Moleculas!$A$5:$A$11</definedName>
    <definedName name="Moleculas2">Moleculas!$A$13:$A$17</definedName>
    <definedName name="Moleculas3">Moleculas!$A$19:$A$22</definedName>
    <definedName name="Moleculas4">Moleculas!$A$24:$A$27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6" i="3" l="1"/>
  <c r="I14" i="5"/>
  <c r="I16" i="5"/>
  <c r="D18" i="5"/>
  <c r="D14" i="5"/>
  <c r="K5" i="3"/>
  <c r="Q10" i="5"/>
  <c r="Q18" i="5" s="1"/>
  <c r="Q8" i="5"/>
  <c r="S27" i="5"/>
  <c r="E38" i="6"/>
  <c r="E35" i="6"/>
  <c r="E32" i="6"/>
  <c r="D26" i="6"/>
  <c r="D23" i="6"/>
  <c r="D20" i="6"/>
  <c r="L5" i="3"/>
  <c r="K9" i="3"/>
  <c r="Q27" i="5"/>
  <c r="Q54" i="5"/>
  <c r="Q52" i="5"/>
  <c r="Q50" i="5"/>
  <c r="K14" i="3"/>
  <c r="Q29" i="5"/>
  <c r="Q46" i="5"/>
  <c r="Q35" i="5"/>
  <c r="Q33" i="5"/>
  <c r="Q31" i="5"/>
  <c r="Q16" i="5"/>
  <c r="Q14" i="5"/>
  <c r="Q12" i="5"/>
  <c r="K8" i="3"/>
  <c r="K25" i="3"/>
  <c r="K26" i="3"/>
  <c r="K27" i="3"/>
  <c r="K20" i="3"/>
  <c r="K21" i="3"/>
  <c r="K22" i="3"/>
  <c r="K15" i="3"/>
  <c r="K17" i="3"/>
  <c r="K24" i="3"/>
  <c r="K19" i="3"/>
  <c r="K11" i="3"/>
  <c r="K6" i="3"/>
  <c r="K7" i="3"/>
  <c r="K10" i="3"/>
  <c r="Q48" i="5"/>
  <c r="D16" i="5"/>
  <c r="Q20" i="5" l="1"/>
  <c r="Q22" i="5" s="1"/>
  <c r="Q37" i="5"/>
  <c r="Q58" i="5" l="1"/>
  <c r="Q39" i="5"/>
  <c r="Q56" i="5"/>
  <c r="S29" i="5"/>
  <c r="S31" i="5" s="1"/>
  <c r="S22" i="5"/>
  <c r="S23" i="5" s="1"/>
  <c r="Q41" i="5" l="1"/>
  <c r="Q60" i="5"/>
</calcChain>
</file>

<file path=xl/sharedStrings.xml><?xml version="1.0" encoding="utf-8"?>
<sst xmlns="http://schemas.openxmlformats.org/spreadsheetml/2006/main" count="134" uniqueCount="95">
  <si>
    <r>
      <t xml:space="preserve">GENERACIÓN DE MAGNETITA
</t>
    </r>
    <r>
      <rPr>
        <sz val="5"/>
        <color theme="1"/>
        <rFont val="Calibri"/>
        <family val="2"/>
        <scheme val="minor"/>
      </rPr>
      <t>Ana Lucía Campaña</t>
    </r>
    <r>
      <rPr>
        <vertAlign val="superscript"/>
        <sz val="5"/>
        <color theme="1"/>
        <rFont val="Calibri"/>
        <family val="2"/>
        <scheme val="minor"/>
      </rPr>
      <t>a</t>
    </r>
    <r>
      <rPr>
        <sz val="5"/>
        <color theme="1"/>
        <rFont val="Calibri"/>
        <family val="2"/>
        <scheme val="minor"/>
      </rPr>
      <t>, Sergio Flórez</t>
    </r>
    <r>
      <rPr>
        <vertAlign val="superscript"/>
        <sz val="5"/>
        <color theme="1"/>
        <rFont val="Calibri"/>
        <family val="2"/>
        <scheme val="minor"/>
      </rPr>
      <t>a</t>
    </r>
    <r>
      <rPr>
        <sz val="5"/>
        <color theme="1"/>
        <rFont val="Calibri"/>
        <family val="2"/>
        <scheme val="minor"/>
      </rPr>
      <t>, Juliana Noguera</t>
    </r>
    <r>
      <rPr>
        <vertAlign val="superscript"/>
        <sz val="5"/>
        <color theme="1"/>
        <rFont val="Calibri"/>
        <family val="2"/>
        <scheme val="minor"/>
      </rPr>
      <t>a</t>
    </r>
    <r>
      <rPr>
        <sz val="5"/>
        <color theme="1"/>
        <rFont val="Calibri"/>
        <family val="2"/>
        <scheme val="minor"/>
      </rPr>
      <t>, Johann Osma</t>
    </r>
    <r>
      <rPr>
        <vertAlign val="superscript"/>
        <sz val="5"/>
        <color theme="1"/>
        <rFont val="Calibri"/>
        <family val="2"/>
        <scheme val="minor"/>
      </rPr>
      <t>a</t>
    </r>
    <r>
      <rPr>
        <sz val="5"/>
        <color theme="1"/>
        <rFont val="Calibri"/>
        <family val="2"/>
        <scheme val="minor"/>
      </rPr>
      <t xml:space="preserve">
</t>
    </r>
    <r>
      <rPr>
        <vertAlign val="superscript"/>
        <sz val="5"/>
        <color theme="1"/>
        <rFont val="Calibri"/>
        <family val="2"/>
        <scheme val="minor"/>
      </rPr>
      <t>a</t>
    </r>
    <r>
      <rPr>
        <sz val="5"/>
        <color theme="1"/>
        <rFont val="Calibri"/>
        <family val="2"/>
        <scheme val="minor"/>
      </rPr>
      <t xml:space="preserve"> Universidad de los Andes. Grupo de investigación CMUA.</t>
    </r>
  </si>
  <si>
    <t>Hola! Este aplicativo te ayuda en la síntesis de magnetita.</t>
  </si>
  <si>
    <t>Se utilizarán los siguientes reactivos:</t>
  </si>
  <si>
    <t>Peso molecular</t>
  </si>
  <si>
    <t>Cloruro Ferroso Tetrahidratado</t>
  </si>
  <si>
    <t>g/mol</t>
  </si>
  <si>
    <t>Cloruro Ferrico Hexahidratado</t>
  </si>
  <si>
    <t>Hidróxido de sodio</t>
  </si>
  <si>
    <t>La magnetita se genera por la siguiente reacción:</t>
  </si>
  <si>
    <t>La magnetita tiene un peso molecular:</t>
  </si>
  <si>
    <t>Primero, ¿Qué cantidad de magnetita deseas [g]?</t>
  </si>
  <si>
    <t xml:space="preserve">Xg: </t>
  </si>
  <si>
    <t>g de</t>
  </si>
  <si>
    <t>Necesitarás:</t>
  </si>
  <si>
    <t xml:space="preserve">g de </t>
  </si>
  <si>
    <t>Cada reactivo debe ser disuelto por aparte en</t>
  </si>
  <si>
    <t>con los siguientes volumenes:</t>
  </si>
  <si>
    <t>Para Sol. [1M]</t>
  </si>
  <si>
    <t>mL de</t>
  </si>
  <si>
    <t>Para Sol. [2M]</t>
  </si>
  <si>
    <t>Para Sol. [8M]</t>
  </si>
  <si>
    <t xml:space="preserve">ESTIMACIÓN DE REACTIVOS NECESARIOS PARA GENERACIÓN Y FUNCIONALIZACIÓN DE MAGNETITA </t>
  </si>
  <si>
    <r>
      <t>Ana Lucía Campaña</t>
    </r>
    <r>
      <rPr>
        <vertAlign val="superscript"/>
        <sz val="9"/>
        <color theme="1"/>
        <rFont val="Calibri"/>
        <family val="2"/>
        <scheme val="minor"/>
      </rPr>
      <t>a</t>
    </r>
    <r>
      <rPr>
        <sz val="9"/>
        <color theme="1"/>
        <rFont val="Calibri"/>
        <family val="2"/>
        <scheme val="minor"/>
      </rPr>
      <t>, Sergio Flórez</t>
    </r>
    <r>
      <rPr>
        <vertAlign val="superscript"/>
        <sz val="9"/>
        <color theme="1"/>
        <rFont val="Calibri"/>
        <family val="2"/>
        <scheme val="minor"/>
      </rPr>
      <t>a</t>
    </r>
    <r>
      <rPr>
        <sz val="9"/>
        <color theme="1"/>
        <rFont val="Calibri"/>
        <family val="2"/>
        <scheme val="minor"/>
      </rPr>
      <t>, Juliana Noguera</t>
    </r>
    <r>
      <rPr>
        <vertAlign val="superscript"/>
        <sz val="9"/>
        <color theme="1"/>
        <rFont val="Calibri"/>
        <family val="2"/>
        <scheme val="minor"/>
      </rPr>
      <t>a</t>
    </r>
    <r>
      <rPr>
        <sz val="9"/>
        <color theme="1"/>
        <rFont val="Calibri"/>
        <family val="2"/>
        <scheme val="minor"/>
      </rPr>
      <t>, Johann Osma</t>
    </r>
    <r>
      <rPr>
        <vertAlign val="superscript"/>
        <sz val="9"/>
        <color theme="1"/>
        <rFont val="Calibri"/>
        <family val="2"/>
        <scheme val="minor"/>
      </rPr>
      <t>a</t>
    </r>
    <r>
      <rPr>
        <sz val="9"/>
        <color theme="1"/>
        <rFont val="Calibri"/>
        <family val="2"/>
        <scheme val="minor"/>
      </rPr>
      <t>, Juan Carlos Cruz</t>
    </r>
    <r>
      <rPr>
        <vertAlign val="superscript"/>
        <sz val="9"/>
        <color theme="1"/>
        <rFont val="Calibri"/>
        <family val="2"/>
        <scheme val="minor"/>
      </rPr>
      <t>a</t>
    </r>
    <r>
      <rPr>
        <sz val="9"/>
        <color theme="1"/>
        <rFont val="Calibri"/>
        <family val="2"/>
        <scheme val="minor"/>
      </rPr>
      <t xml:space="preserve">
</t>
    </r>
    <r>
      <rPr>
        <vertAlign val="superscript"/>
        <sz val="9"/>
        <color theme="1"/>
        <rFont val="Calibri"/>
        <family val="2"/>
        <scheme val="minor"/>
      </rPr>
      <t>a</t>
    </r>
    <r>
      <rPr>
        <sz val="9"/>
        <color theme="1"/>
        <rFont val="Calibri"/>
        <family val="2"/>
        <scheme val="minor"/>
      </rPr>
      <t xml:space="preserve"> Universidad de los Andes. Grupo de investigación CMUA.</t>
    </r>
  </si>
  <si>
    <t>Este aplicativo muestra la cantidad teórica necesaria de reactivos para la funcionalización de</t>
  </si>
  <si>
    <t>Primera molécula a funcionalizar:</t>
  </si>
  <si>
    <t>magnetita. Por favor ingrese el valor de diámetro promedio de la partícula de magnetita a evaluar en mm,</t>
  </si>
  <si>
    <t>APTES</t>
  </si>
  <si>
    <t xml:space="preserve"> y la cantidad de magnetita en Kg.</t>
  </si>
  <si>
    <t>El valor de densidad para la magnetita es:</t>
  </si>
  <si>
    <t>g/cm^3</t>
  </si>
  <si>
    <t>Peso molecular [g/mol]</t>
  </si>
  <si>
    <t xml:space="preserve">Diámetro partícula </t>
  </si>
  <si>
    <t>mm</t>
  </si>
  <si>
    <t xml:space="preserve">Cantidad de partículas </t>
  </si>
  <si>
    <t xml:space="preserve"> g</t>
  </si>
  <si>
    <t xml:space="preserve"> Área superficial/molécula [mm^2]</t>
  </si>
  <si>
    <t>Resultados:</t>
  </si>
  <si>
    <r>
      <t>N° grupos funcionales NH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disponibles/molécula</t>
    </r>
  </si>
  <si>
    <t xml:space="preserve">Área partícula </t>
  </si>
  <si>
    <t xml:space="preserve"> mm^2</t>
  </si>
  <si>
    <t xml:space="preserve">Volumen partícula </t>
  </si>
  <si>
    <t xml:space="preserve"> mm^3</t>
  </si>
  <si>
    <t>N° grupos funcionales COH disponibles/molécula</t>
  </si>
  <si>
    <t xml:space="preserve">Área/Volumen </t>
  </si>
  <si>
    <t xml:space="preserve"> mm</t>
  </si>
  <si>
    <t xml:space="preserve">Masa partícula </t>
  </si>
  <si>
    <t>N° grupos funcionales SH disponibles/molécula</t>
  </si>
  <si>
    <t>N° partículas</t>
  </si>
  <si>
    <t xml:space="preserve">N° moléculas funcionalizadas/partícula </t>
  </si>
  <si>
    <t xml:space="preserve"> Moles necesarias según cantidad de partículas</t>
  </si>
  <si>
    <t xml:space="preserve"> gr necesarios según cantidad de partículas</t>
  </si>
  <si>
    <t>Segunda molécula a funcionalizar: relacción 1:1 con 1ra molecula</t>
  </si>
  <si>
    <t>Cysteamine</t>
  </si>
  <si>
    <t>Tercera molécula a funcionalizar: relación 1:1 con 2da molecula</t>
  </si>
  <si>
    <t>Formula</t>
  </si>
  <si>
    <t>Nombre</t>
  </si>
  <si>
    <t>CAS N°</t>
  </si>
  <si>
    <t>Molecula</t>
  </si>
  <si>
    <t>Grupos Funcionales disponibles</t>
  </si>
  <si>
    <t>Área</t>
  </si>
  <si>
    <t>Apodo</t>
  </si>
  <si>
    <r>
      <t xml:space="preserve"> NH</t>
    </r>
    <r>
      <rPr>
        <b/>
        <vertAlign val="superscript"/>
        <sz val="11"/>
        <rFont val="Calibri"/>
        <family val="2"/>
        <scheme val="minor"/>
      </rPr>
      <t xml:space="preserve">2 </t>
    </r>
  </si>
  <si>
    <t>COH</t>
  </si>
  <si>
    <t>SH</t>
  </si>
  <si>
    <t>A^2</t>
  </si>
  <si>
    <t>mm^2</t>
  </si>
  <si>
    <t>MOLECULAS #1</t>
  </si>
  <si>
    <t>(3-Aminopropyl)triethoxysilane</t>
  </si>
  <si>
    <t>919-30-2</t>
  </si>
  <si>
    <t>CAS</t>
  </si>
  <si>
    <t>3-(TRIETHOXYSILYL)PROPYLSUCCINIC ANHYDRIDE</t>
  </si>
  <si>
    <t>93642-68-3</t>
  </si>
  <si>
    <t>Cysteine</t>
  </si>
  <si>
    <t>L-cysteine</t>
  </si>
  <si>
    <t>52-90-4</t>
  </si>
  <si>
    <t>Tryamine</t>
  </si>
  <si>
    <t>N1-(3-Trimethoxysilylpropyl)diethylenetriamine</t>
  </si>
  <si>
    <t>35141-30-1</t>
  </si>
  <si>
    <t>60-23-1</t>
  </si>
  <si>
    <t>DTPA5Na</t>
  </si>
  <si>
    <t>Tetrasodium;2-[bis[2-[bis(carboxymethyl)amino]ethyl]amino]acetic acid</t>
  </si>
  <si>
    <t>140-01-2</t>
  </si>
  <si>
    <t>MOLECULAS #2</t>
  </si>
  <si>
    <t>Glutaraldehyde</t>
  </si>
  <si>
    <t>111-30-8</t>
  </si>
  <si>
    <t>MOLECULAS #3</t>
  </si>
  <si>
    <t>Laccase</t>
  </si>
  <si>
    <t>Cadmio</t>
  </si>
  <si>
    <t>MOLECULAS A TRATAR O PATRONES</t>
  </si>
  <si>
    <t>ABTS</t>
  </si>
  <si>
    <r>
      <t>Coeficiente de Extinsión  [M</t>
    </r>
    <r>
      <rPr>
        <b/>
        <vertAlign val="superscript"/>
        <sz val="10"/>
        <rFont val="Calibri"/>
        <family val="2"/>
        <scheme val="minor"/>
      </rPr>
      <t>-1</t>
    </r>
    <r>
      <rPr>
        <b/>
        <sz val="10"/>
        <rFont val="Calibri"/>
        <family val="2"/>
        <scheme val="minor"/>
      </rPr>
      <t xml:space="preserve"> C</t>
    </r>
    <r>
      <rPr>
        <b/>
        <vertAlign val="superscript"/>
        <sz val="10"/>
        <rFont val="Calibri"/>
        <family val="2"/>
        <scheme val="minor"/>
      </rPr>
      <t>-1</t>
    </r>
    <r>
      <rPr>
        <b/>
        <sz val="10"/>
        <rFont val="Calibri"/>
        <family val="2"/>
        <scheme val="minor"/>
      </rPr>
      <t>]</t>
    </r>
  </si>
  <si>
    <t>C18H24N6O6S4</t>
  </si>
  <si>
    <t>30931-67-0</t>
  </si>
  <si>
    <t>2,2′-Azino-bis(3-ethylbenzothiazoline-6-sulfonic acid) diammonium salt</t>
  </si>
  <si>
    <t>Laccase enzyme from Tec de Monterrey,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</si>
</sst>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"/>
    <numFmt numFmtId="165" formatCode="0.000"/>
    <numFmt numFmtId="166" formatCode="#,##0.00000000"/>
    <numFmt numFmtId="167" formatCode="0.E+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12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9"/>
      <name val="Calibri"/>
      <family val="2"/>
      <scheme val="minor"/>
    </font>
    <font>
      <sz val="5"/>
      <color theme="1"/>
      <name val="Calibri"/>
      <family val="2"/>
      <scheme val="minor"/>
    </font>
    <font>
      <vertAlign val="superscript"/>
      <sz val="5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 applyFill="1" applyAlignment="1">
      <alignment wrapText="1"/>
    </xf>
    <xf numFmtId="0" fontId="0" fillId="0" borderId="0" xfId="0" applyFont="1"/>
    <xf numFmtId="0" fontId="0" fillId="2" borderId="0" xfId="0" applyFill="1"/>
    <xf numFmtId="0" fontId="2" fillId="0" borderId="1" xfId="0" applyFont="1" applyFill="1" applyBorder="1"/>
    <xf numFmtId="0" fontId="3" fillId="0" borderId="1" xfId="0" applyFont="1" applyFill="1" applyBorder="1" applyAlignment="1">
      <alignment wrapText="1"/>
    </xf>
    <xf numFmtId="0" fontId="9" fillId="0" borderId="1" xfId="0" applyFont="1" applyBorder="1"/>
    <xf numFmtId="0" fontId="0" fillId="0" borderId="1" xfId="0" applyFont="1" applyBorder="1"/>
    <xf numFmtId="0" fontId="0" fillId="0" borderId="1" xfId="0" applyBorder="1"/>
    <xf numFmtId="0" fontId="10" fillId="0" borderId="1" xfId="0" applyFont="1" applyBorder="1"/>
    <xf numFmtId="0" fontId="3" fillId="7" borderId="1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2" fontId="0" fillId="2" borderId="0" xfId="0" applyNumberFormat="1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/>
    <xf numFmtId="0" fontId="0" fillId="2" borderId="0" xfId="0" applyFill="1" applyAlignment="1">
      <alignment wrapText="1"/>
    </xf>
    <xf numFmtId="0" fontId="2" fillId="2" borderId="0" xfId="0" applyFont="1" applyFill="1" applyAlignment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wrapText="1"/>
    </xf>
    <xf numFmtId="0" fontId="0" fillId="2" borderId="0" xfId="0" applyFill="1" applyAlignment="1">
      <alignment horizontal="left" wrapText="1"/>
    </xf>
    <xf numFmtId="0" fontId="5" fillId="2" borderId="0" xfId="0" applyFont="1" applyFill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NumberFormat="1" applyFill="1" applyAlignment="1">
      <alignment horizontal="right" vertic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left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 applyAlignment="1"/>
    <xf numFmtId="0" fontId="0" fillId="4" borderId="0" xfId="0" applyFill="1" applyBorder="1"/>
    <xf numFmtId="0" fontId="0" fillId="8" borderId="0" xfId="0" applyFill="1"/>
    <xf numFmtId="0" fontId="2" fillId="0" borderId="1" xfId="0" applyFont="1" applyFill="1" applyBorder="1" applyAlignment="1">
      <alignment wrapText="1"/>
    </xf>
    <xf numFmtId="164" fontId="0" fillId="2" borderId="0" xfId="0" applyNumberFormat="1" applyFill="1" applyAlignment="1">
      <alignment vertical="center" wrapText="1"/>
    </xf>
    <xf numFmtId="1" fontId="0" fillId="8" borderId="0" xfId="0" applyNumberFormat="1" applyFill="1"/>
    <xf numFmtId="166" fontId="0" fillId="8" borderId="0" xfId="0" applyNumberFormat="1" applyFill="1"/>
    <xf numFmtId="11" fontId="0" fillId="2" borderId="0" xfId="0" applyNumberFormat="1" applyFill="1" applyAlignment="1">
      <alignment vertical="center" wrapText="1"/>
    </xf>
    <xf numFmtId="11" fontId="0" fillId="8" borderId="0" xfId="0" applyNumberFormat="1" applyFill="1"/>
    <xf numFmtId="11" fontId="0" fillId="2" borderId="0" xfId="0" applyNumberFormat="1" applyFill="1" applyAlignment="1">
      <alignment vertical="center"/>
    </xf>
    <xf numFmtId="11" fontId="0" fillId="2" borderId="0" xfId="0" applyNumberFormat="1" applyFill="1"/>
    <xf numFmtId="0" fontId="16" fillId="2" borderId="0" xfId="0" applyFont="1" applyFill="1" applyAlignment="1"/>
    <xf numFmtId="0" fontId="16" fillId="2" borderId="0" xfId="0" applyFont="1" applyFill="1"/>
    <xf numFmtId="0" fontId="16" fillId="0" borderId="0" xfId="0" applyFont="1"/>
    <xf numFmtId="0" fontId="17" fillId="2" borderId="0" xfId="0" applyFont="1" applyFill="1"/>
    <xf numFmtId="2" fontId="17" fillId="2" borderId="0" xfId="0" applyNumberFormat="1" applyFont="1" applyFill="1"/>
    <xf numFmtId="165" fontId="17" fillId="2" borderId="0" xfId="0" applyNumberFormat="1" applyFont="1" applyFill="1"/>
    <xf numFmtId="0" fontId="16" fillId="2" borderId="0" xfId="0" applyFont="1" applyFill="1" applyAlignment="1">
      <alignment horizontal="right"/>
    </xf>
    <xf numFmtId="2" fontId="16" fillId="9" borderId="0" xfId="0" applyNumberFormat="1" applyFont="1" applyFill="1"/>
    <xf numFmtId="2" fontId="16" fillId="8" borderId="0" xfId="0" applyNumberFormat="1" applyFont="1" applyFill="1"/>
    <xf numFmtId="167" fontId="0" fillId="2" borderId="0" xfId="0" applyNumberFormat="1" applyFill="1" applyAlignment="1">
      <alignment vertical="center"/>
    </xf>
    <xf numFmtId="11" fontId="0" fillId="2" borderId="0" xfId="0" applyNumberFormat="1" applyFill="1" applyAlignment="1"/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right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/>
    </xf>
    <xf numFmtId="0" fontId="0" fillId="2" borderId="0" xfId="0" applyFill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right" wrapText="1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389"/>
      <color rgb="FFAFDDFF"/>
      <color rgb="FF7DC7FF"/>
      <color rgb="FF4FB4FF"/>
      <color rgb="FFFFD757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132161</xdr:colOff>
      <xdr:row>0</xdr:row>
      <xdr:rowOff>80962</xdr:rowOff>
    </xdr:from>
    <xdr:to>
      <xdr:col>7</xdr:col>
      <xdr:colOff>11904</xdr:colOff>
      <xdr:row>1</xdr:row>
      <xdr:rowOff>147279</xdr:rowOff>
    </xdr:to>
    <xdr:pic>
      <xdr:nvPicPr>
        <xdr:cNvPr id="2" name="Imagen 1" descr="Image result for universidad de los andes logo">
          <a:extLst>
            <a:ext uri="{FF2B5EF4-FFF2-40B4-BE49-F238E27FC236}">
              <a16:creationId xmlns:a16="http://schemas.microsoft.com/office/drawing/2014/main" id="{F011078A-5DD2-4A39-BD5D-DE9782070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2411" y="80962"/>
          <a:ext cx="851293" cy="256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386954</xdr:colOff>
      <xdr:row>0</xdr:row>
      <xdr:rowOff>80962</xdr:rowOff>
    </xdr:from>
    <xdr:to>
      <xdr:col>5</xdr:col>
      <xdr:colOff>115066</xdr:colOff>
      <xdr:row>1</xdr:row>
      <xdr:rowOff>155279</xdr:rowOff>
    </xdr:to>
    <xdr:pic>
      <xdr:nvPicPr>
        <xdr:cNvPr id="3" name="Imagen 2" descr="Image result for cmua uniandes logo">
          <a:extLst>
            <a:ext uri="{FF2B5EF4-FFF2-40B4-BE49-F238E27FC236}">
              <a16:creationId xmlns:a16="http://schemas.microsoft.com/office/drawing/2014/main" id="{F250FE33-7AA8-40CE-A722-DFD5A7B00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1429" y="80962"/>
          <a:ext cx="213887" cy="264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17859</xdr:colOff>
      <xdr:row>12</xdr:row>
      <xdr:rowOff>51794</xdr:rowOff>
    </xdr:from>
    <xdr:ext cx="3131344" cy="1053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4">
              <a:extLst>
                <a:ext uri="{FF2B5EF4-FFF2-40B4-BE49-F238E27FC236}">
                  <a16:creationId xmlns:a16="http://schemas.microsoft.com/office/drawing/2014/main" id="{9EDF6A01-E698-4915-9CAC-97C4D27542B6}"/>
                </a:ext>
              </a:extLst>
            </xdr:cNvPr>
            <xdr:cNvSpPr txBox="1"/>
          </xdr:nvSpPr>
          <xdr:spPr>
            <a:xfrm>
              <a:off x="17859" y="1613894"/>
              <a:ext cx="3131344" cy="1053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+2</m:t>
                        </m:r>
                      </m:sup>
                    </m:s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Sup>
                      <m:sSub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b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+2 </m:t>
                    </m:r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+3</m:t>
                        </m:r>
                      </m:sup>
                    </m:s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Sup>
                      <m:sSub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b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+8 </m:t>
                    </m:r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</m:t>
                    </m:r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</m:t>
                        </m:r>
                      </m:sup>
                    </m:sSup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p>
                    </m:sSup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</m:t>
                        </m:r>
                      </m:sup>
                    </m:s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→  </m:t>
                    </m:r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+2</m:t>
                        </m:r>
                      </m:sup>
                    </m:s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sSubSup>
                      <m:sSub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b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+3</m:t>
                        </m:r>
                      </m:sup>
                    </m:sSubSup>
                    <m:sSubSup>
                      <m:sSub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</m:t>
                        </m:r>
                      </m:e>
                      <m:sub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p>
                    </m:sSub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+8 </m:t>
                    </m:r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</m:t>
                    </m:r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</m:t>
                        </m:r>
                      </m:sup>
                    </m:s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r>
                      <a:rPr lang="es-CO" sz="65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+4 </m:t>
                    </m:r>
                    <m:sSubSup>
                      <m:sSub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</m:t>
                        </m:r>
                      </m:sup>
                    </m:sSubSup>
                    <m:sSup>
                      <m:sSupPr>
                        <m:ctrlP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</m:t>
                        </m:r>
                      </m:e>
                      <m:sup>
                        <m:r>
                          <a:rPr lang="es-CO" sz="6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es-CO" sz="650"/>
            </a:p>
          </xdr:txBody>
        </xdr:sp>
      </mc:Choice>
      <mc:Fallback xmlns="">
        <xdr:sp macro="" textlink="">
          <xdr:nvSpPr>
            <xdr:cNvPr id="4" name="CuadroTexto 4">
              <a:extLst>
                <a:ext uri="{FF2B5EF4-FFF2-40B4-BE49-F238E27FC236}">
                  <a16:creationId xmlns:a16="http://schemas.microsoft.com/office/drawing/2014/main" id="{9EDF6A01-E698-4915-9CAC-97C4D27542B6}"/>
                </a:ext>
              </a:extLst>
            </xdr:cNvPr>
            <xdr:cNvSpPr txBox="1"/>
          </xdr:nvSpPr>
          <xdr:spPr>
            <a:xfrm>
              <a:off x="17859" y="1613894"/>
              <a:ext cx="3131344" cy="1053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65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𝐹𝑒^(+2) 𝐶𝑙_2^(−1)+2 𝐹𝑒^(+3) 𝐶𝑙_3^(−1)+8 𝑁𝑎^(+1) 𝑂^(−2) 𝐻^(+1)  →  𝐹𝑒^(+2) 𝐹𝑒_2^(+3) 𝑂_4^(−2)+8 𝑁𝑎^(+1) 𝐶𝑙^(−1)+4 𝐻_2^(+1) 𝑂^(−2)</a:t>
              </a:r>
              <a:endParaRPr lang="es-CO" sz="650"/>
            </a:p>
          </xdr:txBody>
        </xdr:sp>
      </mc:Fallback>
    </mc:AlternateContent>
    <xdr:clientData/>
  </xdr:oneCellAnchor>
  <xdr:oneCellAnchor>
    <xdr:from>
      <xdr:col>3</xdr:col>
      <xdr:colOff>355400</xdr:colOff>
      <xdr:row>7</xdr:row>
      <xdr:rowOff>45840</xdr:rowOff>
    </xdr:from>
    <xdr:ext cx="602024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3E8FF4B0-A9B2-4449-BB09-AE6006F80F10}"/>
                </a:ext>
              </a:extLst>
            </xdr:cNvPr>
            <xdr:cNvSpPr txBox="1"/>
          </xdr:nvSpPr>
          <xdr:spPr>
            <a:xfrm>
              <a:off x="1384100" y="903090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∙4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3E8FF4B0-A9B2-4449-BB09-AE6006F80F10}"/>
                </a:ext>
              </a:extLst>
            </xdr:cNvPr>
            <xdr:cNvSpPr txBox="1"/>
          </xdr:nvSpPr>
          <xdr:spPr>
            <a:xfrm>
              <a:off x="1384100" y="903090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𝑙_2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∙4𝐻_2 𝑂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3</xdr:col>
      <xdr:colOff>347064</xdr:colOff>
      <xdr:row>8</xdr:row>
      <xdr:rowOff>55364</xdr:rowOff>
    </xdr:from>
    <xdr:ext cx="602024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5BB0F659-8C2C-43EE-8B54-77178F846C78}"/>
                </a:ext>
              </a:extLst>
            </xdr:cNvPr>
            <xdr:cNvSpPr txBox="1"/>
          </xdr:nvSpPr>
          <xdr:spPr>
            <a:xfrm>
              <a:off x="1375764" y="1074539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∙6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5BB0F659-8C2C-43EE-8B54-77178F846C78}"/>
                </a:ext>
              </a:extLst>
            </xdr:cNvPr>
            <xdr:cNvSpPr txBox="1"/>
          </xdr:nvSpPr>
          <xdr:spPr>
            <a:xfrm>
              <a:off x="1375764" y="1074539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𝑙_3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∙6𝐻_2 𝑂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3</xdr:col>
      <xdr:colOff>344684</xdr:colOff>
      <xdr:row>9</xdr:row>
      <xdr:rowOff>35125</xdr:rowOff>
    </xdr:from>
    <xdr:ext cx="302583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207E48D-B806-4348-AB70-DB8C0836C22F}"/>
                </a:ext>
              </a:extLst>
            </xdr:cNvPr>
            <xdr:cNvSpPr txBox="1"/>
          </xdr:nvSpPr>
          <xdr:spPr>
            <a:xfrm>
              <a:off x="1373384" y="1216225"/>
              <a:ext cx="302583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𝑂𝐻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207E48D-B806-4348-AB70-DB8C0836C22F}"/>
                </a:ext>
              </a:extLst>
            </xdr:cNvPr>
            <xdr:cNvSpPr txBox="1"/>
          </xdr:nvSpPr>
          <xdr:spPr>
            <a:xfrm>
              <a:off x="1373384" y="1216225"/>
              <a:ext cx="302583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𝑂𝐻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0</xdr:col>
      <xdr:colOff>17859</xdr:colOff>
      <xdr:row>20</xdr:row>
      <xdr:rowOff>41672</xdr:rowOff>
    </xdr:from>
    <xdr:ext cx="2934841" cy="224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65EEFD72-28BD-40D5-8056-3DADE524104C}"/>
                </a:ext>
              </a:extLst>
            </xdr:cNvPr>
            <xdr:cNvSpPr txBox="1"/>
          </xdr:nvSpPr>
          <xdr:spPr>
            <a:xfrm>
              <a:off x="17859" y="2775347"/>
              <a:ext cx="2934841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s-CO" sz="650" b="0" i="1" strike="sngStrike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231,533 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∙4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198,81 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∙4</m:t>
                            </m:r>
                            <m:sSub>
                              <m:sSubPr>
                                <m:ctrlP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∙4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CO" sz="65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65EEFD72-28BD-40D5-8056-3DADE524104C}"/>
                </a:ext>
              </a:extLst>
            </xdr:cNvPr>
            <xdr:cNvSpPr txBox="1"/>
          </xdr:nvSpPr>
          <xdr:spPr>
            <a:xfrm>
              <a:off x="17859" y="2775347"/>
              <a:ext cx="2934841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)/(231,533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∙4𝐻_2 𝑂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((198,81 𝑔 𝐹𝑒𝐶𝑙_2∙4𝐻_2 𝑂)/(1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𝐹𝑒𝐶𝑙_2∙4𝐻_2 𝑂))</a:t>
              </a:r>
              <a:endParaRPr lang="es-CO" sz="650"/>
            </a:p>
          </xdr:txBody>
        </xdr:sp>
      </mc:Fallback>
    </mc:AlternateContent>
    <xdr:clientData/>
  </xdr:oneCellAnchor>
  <xdr:oneCellAnchor>
    <xdr:from>
      <xdr:col>4</xdr:col>
      <xdr:colOff>261938</xdr:colOff>
      <xdr:row>19</xdr:row>
      <xdr:rowOff>53578</xdr:rowOff>
    </xdr:from>
    <xdr:ext cx="602024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E279B77-2DC2-4427-81B8-193BD99DE1BF}"/>
                </a:ext>
              </a:extLst>
            </xdr:cNvPr>
            <xdr:cNvSpPr txBox="1"/>
          </xdr:nvSpPr>
          <xdr:spPr>
            <a:xfrm>
              <a:off x="1776413" y="2606278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∙4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E279B77-2DC2-4427-81B8-193BD99DE1BF}"/>
                </a:ext>
              </a:extLst>
            </xdr:cNvPr>
            <xdr:cNvSpPr txBox="1"/>
          </xdr:nvSpPr>
          <xdr:spPr>
            <a:xfrm>
              <a:off x="1776413" y="2606278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𝑙_2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∙4𝐻_2 𝑂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4</xdr:col>
      <xdr:colOff>277416</xdr:colOff>
      <xdr:row>16</xdr:row>
      <xdr:rowOff>33337</xdr:rowOff>
    </xdr:from>
    <xdr:ext cx="293477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112B0D67-6B41-40F3-8453-042803E25783}"/>
                </a:ext>
              </a:extLst>
            </xdr:cNvPr>
            <xdr:cNvSpPr txBox="1"/>
          </xdr:nvSpPr>
          <xdr:spPr>
            <a:xfrm>
              <a:off x="1791891" y="2185987"/>
              <a:ext cx="293477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112B0D67-6B41-40F3-8453-042803E25783}"/>
                </a:ext>
              </a:extLst>
            </xdr:cNvPr>
            <xdr:cNvSpPr txBox="1"/>
          </xdr:nvSpPr>
          <xdr:spPr>
            <a:xfrm>
              <a:off x="1791891" y="2185987"/>
              <a:ext cx="293477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𝑒_3 𝑂_4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4</xdr:col>
      <xdr:colOff>261937</xdr:colOff>
      <xdr:row>22</xdr:row>
      <xdr:rowOff>47625</xdr:rowOff>
    </xdr:from>
    <xdr:ext cx="602024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76B5BA0F-143A-4D54-9F09-E25769F871F4}"/>
                </a:ext>
              </a:extLst>
            </xdr:cNvPr>
            <xdr:cNvSpPr txBox="1"/>
          </xdr:nvSpPr>
          <xdr:spPr>
            <a:xfrm>
              <a:off x="1776412" y="3143250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∙6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76B5BA0F-143A-4D54-9F09-E25769F871F4}"/>
                </a:ext>
              </a:extLst>
            </xdr:cNvPr>
            <xdr:cNvSpPr txBox="1"/>
          </xdr:nvSpPr>
          <xdr:spPr>
            <a:xfrm>
              <a:off x="1776412" y="3143250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𝑙_3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∙6𝐻_2 𝑂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0</xdr:col>
      <xdr:colOff>27384</xdr:colOff>
      <xdr:row>23</xdr:row>
      <xdr:rowOff>33337</xdr:rowOff>
    </xdr:from>
    <xdr:ext cx="2934841" cy="224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50968723-4E1C-417A-BA98-79B6420BF518}"/>
                </a:ext>
              </a:extLst>
            </xdr:cNvPr>
            <xdr:cNvSpPr txBox="1"/>
          </xdr:nvSpPr>
          <xdr:spPr>
            <a:xfrm>
              <a:off x="27384" y="3309937"/>
              <a:ext cx="2934841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s-CO" sz="650" b="0" i="1" strike="sngStrike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231,533 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∙6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270,30 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∙6</m:t>
                            </m:r>
                            <m:sSub>
                              <m:sSubPr>
                                <m:ctrlP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∙6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CO" sz="65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50968723-4E1C-417A-BA98-79B6420BF518}"/>
                </a:ext>
              </a:extLst>
            </xdr:cNvPr>
            <xdr:cNvSpPr txBox="1"/>
          </xdr:nvSpPr>
          <xdr:spPr>
            <a:xfrm>
              <a:off x="27384" y="3309937"/>
              <a:ext cx="2934841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)/(231,533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((2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∙6𝐻_2 𝑂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((270,30 𝑔 𝐹𝑒𝐶𝑙_3∙6𝐻_2 𝑂)/(1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𝐹𝑒𝐶𝑙_3∙6𝐻_2 𝑂))</a:t>
              </a:r>
              <a:endParaRPr lang="es-CO" sz="650"/>
            </a:p>
          </xdr:txBody>
        </xdr:sp>
      </mc:Fallback>
    </mc:AlternateContent>
    <xdr:clientData/>
  </xdr:oneCellAnchor>
  <xdr:oneCellAnchor>
    <xdr:from>
      <xdr:col>2</xdr:col>
      <xdr:colOff>29765</xdr:colOff>
      <xdr:row>26</xdr:row>
      <xdr:rowOff>59531</xdr:rowOff>
    </xdr:from>
    <xdr:ext cx="1919949" cy="224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3E28E35-80D3-43AC-8C99-4ED1129E3C18}"/>
                </a:ext>
              </a:extLst>
            </xdr:cNvPr>
            <xdr:cNvSpPr txBox="1"/>
          </xdr:nvSpPr>
          <xdr:spPr>
            <a:xfrm>
              <a:off x="572690" y="3879056"/>
              <a:ext cx="1919949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s-CO" sz="650" b="0" i="1" strike="sngStrike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231,533 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𝑁𝑎𝑂𝐻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39,997 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𝑁𝑎𝑂𝐻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𝑁𝑎𝑂𝐻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CO" sz="65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3E28E35-80D3-43AC-8C99-4ED1129E3C18}"/>
                </a:ext>
              </a:extLst>
            </xdr:cNvPr>
            <xdr:cNvSpPr txBox="1"/>
          </xdr:nvSpPr>
          <xdr:spPr>
            <a:xfrm>
              <a:off x="572690" y="3879056"/>
              <a:ext cx="1919949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)/(231,533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((8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𝑁𝑎𝑂𝐻)/(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((39,997 𝑔 𝑁𝑎𝑂𝐻)/(1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𝑁𝑎𝑂𝐻))</a:t>
              </a:r>
              <a:endParaRPr lang="es-CO" sz="650"/>
            </a:p>
          </xdr:txBody>
        </xdr:sp>
      </mc:Fallback>
    </mc:AlternateContent>
    <xdr:clientData/>
  </xdr:oneCellAnchor>
  <xdr:oneCellAnchor>
    <xdr:from>
      <xdr:col>4</xdr:col>
      <xdr:colOff>261938</xdr:colOff>
      <xdr:row>25</xdr:row>
      <xdr:rowOff>47625</xdr:rowOff>
    </xdr:from>
    <xdr:ext cx="302583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D7F4984B-D319-4E88-B716-43E272F744FD}"/>
                </a:ext>
              </a:extLst>
            </xdr:cNvPr>
            <xdr:cNvSpPr txBox="1"/>
          </xdr:nvSpPr>
          <xdr:spPr>
            <a:xfrm>
              <a:off x="1776413" y="3686175"/>
              <a:ext cx="302583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𝑂𝐻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D7F4984B-D319-4E88-B716-43E272F744FD}"/>
                </a:ext>
              </a:extLst>
            </xdr:cNvPr>
            <xdr:cNvSpPr txBox="1"/>
          </xdr:nvSpPr>
          <xdr:spPr>
            <a:xfrm>
              <a:off x="1776413" y="3686175"/>
              <a:ext cx="302583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𝑂𝐻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5</xdr:col>
      <xdr:colOff>482204</xdr:colOff>
      <xdr:row>28</xdr:row>
      <xdr:rowOff>41671</xdr:rowOff>
    </xdr:from>
    <xdr:ext cx="515526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AB1DACFD-CACC-4115-893C-B2D545507748}"/>
                </a:ext>
              </a:extLst>
            </xdr:cNvPr>
            <xdr:cNvSpPr txBox="1"/>
          </xdr:nvSpPr>
          <xdr:spPr>
            <a:xfrm>
              <a:off x="2482454" y="4223146"/>
              <a:ext cx="51552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𝑚𝑖𝑙𝑖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𝑄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AB1DACFD-CACC-4115-893C-B2D545507748}"/>
                </a:ext>
              </a:extLst>
            </xdr:cNvPr>
            <xdr:cNvSpPr txBox="1"/>
          </xdr:nvSpPr>
          <xdr:spPr>
            <a:xfrm>
              <a:off x="2482454" y="4223146"/>
              <a:ext cx="51552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𝐻_2 𝑂 𝑚𝑖𝑙𝑖 𝑄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2</xdr:col>
      <xdr:colOff>297657</xdr:colOff>
      <xdr:row>31</xdr:row>
      <xdr:rowOff>41672</xdr:rowOff>
    </xdr:from>
    <xdr:ext cx="602024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868A90B-722C-44E5-A76A-DD39A3BC831B}"/>
                </a:ext>
              </a:extLst>
            </xdr:cNvPr>
            <xdr:cNvSpPr txBox="1"/>
          </xdr:nvSpPr>
          <xdr:spPr>
            <a:xfrm>
              <a:off x="840582" y="4623197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∙4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868A90B-722C-44E5-A76A-DD39A3BC831B}"/>
                </a:ext>
              </a:extLst>
            </xdr:cNvPr>
            <xdr:cNvSpPr txBox="1"/>
          </xdr:nvSpPr>
          <xdr:spPr>
            <a:xfrm>
              <a:off x="840582" y="4623197"/>
              <a:ext cx="60202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𝑙_2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∙4𝐻_2 𝑂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5</xdr:col>
      <xdr:colOff>360760</xdr:colOff>
      <xdr:row>31</xdr:row>
      <xdr:rowOff>39290</xdr:rowOff>
    </xdr:from>
    <xdr:ext cx="515526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B67B34C0-E9F3-4393-988F-859C173A7B6B}"/>
                </a:ext>
              </a:extLst>
            </xdr:cNvPr>
            <xdr:cNvSpPr txBox="1"/>
          </xdr:nvSpPr>
          <xdr:spPr>
            <a:xfrm>
              <a:off x="2361010" y="4620815"/>
              <a:ext cx="51552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𝑚𝑖𝑙𝑖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𝑄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B67B34C0-E9F3-4393-988F-859C173A7B6B}"/>
                </a:ext>
              </a:extLst>
            </xdr:cNvPr>
            <xdr:cNvSpPr txBox="1"/>
          </xdr:nvSpPr>
          <xdr:spPr>
            <a:xfrm>
              <a:off x="2361010" y="4620815"/>
              <a:ext cx="51552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𝐻_2 𝑂 𝑚𝑖𝑙𝑖 𝑄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1</xdr:col>
      <xdr:colOff>0</xdr:colOff>
      <xdr:row>32</xdr:row>
      <xdr:rowOff>53578</xdr:rowOff>
    </xdr:from>
    <xdr:ext cx="2851229" cy="224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716F7854-D2C2-4DD4-8BA6-4707DF3247F5}"/>
                </a:ext>
              </a:extLst>
            </xdr:cNvPr>
            <xdr:cNvSpPr txBox="1"/>
          </xdr:nvSpPr>
          <xdr:spPr>
            <a:xfrm>
              <a:off x="57150" y="4816078"/>
              <a:ext cx="2851229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s-CO" sz="650" b="0" i="1" strike="sngStrike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231,533 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∙4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1000 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𝑚𝐿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∙4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CO" sz="65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716F7854-D2C2-4DD4-8BA6-4707DF3247F5}"/>
                </a:ext>
              </a:extLst>
            </xdr:cNvPr>
            <xdr:cNvSpPr txBox="1"/>
          </xdr:nvSpPr>
          <xdr:spPr>
            <a:xfrm>
              <a:off x="57150" y="4816078"/>
              <a:ext cx="2851229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)/(231,533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∙4𝐻_2 𝑂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((1000 𝑚𝐿 𝐻_2 𝑂)/(1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𝐹𝑒𝐶𝑙_2∙4𝐻_2 𝑂))</a:t>
              </a:r>
              <a:endParaRPr lang="es-CO" sz="650"/>
            </a:p>
          </xdr:txBody>
        </xdr:sp>
      </mc:Fallback>
    </mc:AlternateContent>
    <xdr:clientData/>
  </xdr:oneCellAnchor>
  <xdr:oneCellAnchor>
    <xdr:from>
      <xdr:col>2</xdr:col>
      <xdr:colOff>297657</xdr:colOff>
      <xdr:row>34</xdr:row>
      <xdr:rowOff>47625</xdr:rowOff>
    </xdr:from>
    <xdr:ext cx="602023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AD33C376-045B-4C32-BDA0-3B5F538ED4B2}"/>
                </a:ext>
              </a:extLst>
            </xdr:cNvPr>
            <xdr:cNvSpPr txBox="1"/>
          </xdr:nvSpPr>
          <xdr:spPr>
            <a:xfrm>
              <a:off x="840582" y="5172075"/>
              <a:ext cx="602023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∙6</m:t>
                    </m:r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AD33C376-045B-4C32-BDA0-3B5F538ED4B2}"/>
                </a:ext>
              </a:extLst>
            </xdr:cNvPr>
            <xdr:cNvSpPr txBox="1"/>
          </xdr:nvSpPr>
          <xdr:spPr>
            <a:xfrm>
              <a:off x="840582" y="5172075"/>
              <a:ext cx="602023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𝑙_3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∙6𝐻_2 𝑂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5</xdr:col>
      <xdr:colOff>360760</xdr:colOff>
      <xdr:row>34</xdr:row>
      <xdr:rowOff>39290</xdr:rowOff>
    </xdr:from>
    <xdr:ext cx="515526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AB68981A-1A1B-4BD7-A667-E400A334657B}"/>
                </a:ext>
              </a:extLst>
            </xdr:cNvPr>
            <xdr:cNvSpPr txBox="1"/>
          </xdr:nvSpPr>
          <xdr:spPr>
            <a:xfrm>
              <a:off x="2361010" y="5163740"/>
              <a:ext cx="51552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𝑚𝑖𝑙𝑖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𝑄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AB68981A-1A1B-4BD7-A667-E400A334657B}"/>
                </a:ext>
              </a:extLst>
            </xdr:cNvPr>
            <xdr:cNvSpPr txBox="1"/>
          </xdr:nvSpPr>
          <xdr:spPr>
            <a:xfrm>
              <a:off x="2361010" y="5163740"/>
              <a:ext cx="51552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𝐻_2 𝑂 𝑚𝑖𝑙𝑖 𝑄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1</xdr:col>
      <xdr:colOff>11906</xdr:colOff>
      <xdr:row>35</xdr:row>
      <xdr:rowOff>53578</xdr:rowOff>
    </xdr:from>
    <xdr:ext cx="2851229" cy="224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66128CFF-DDD1-43FE-B680-873803BA3C24}"/>
                </a:ext>
              </a:extLst>
            </xdr:cNvPr>
            <xdr:cNvSpPr txBox="1"/>
          </xdr:nvSpPr>
          <xdr:spPr>
            <a:xfrm>
              <a:off x="69056" y="5359003"/>
              <a:ext cx="2851229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s-CO" sz="650" b="0" i="1" strike="sngStrike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231,533 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∙6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1000 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𝑚𝐿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𝐹𝑒𝐶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∙6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CO" sz="65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66128CFF-DDD1-43FE-B680-873803BA3C24}"/>
                </a:ext>
              </a:extLst>
            </xdr:cNvPr>
            <xdr:cNvSpPr txBox="1"/>
          </xdr:nvSpPr>
          <xdr:spPr>
            <a:xfrm>
              <a:off x="69056" y="5359003"/>
              <a:ext cx="2851229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)/(231,533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((2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∙6𝐻_2 𝑂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((1000 𝑚𝐿 𝐻_2 𝑂)/(2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𝐹𝑒𝐶𝑙_3∙6𝐻_2 𝑂))</a:t>
              </a:r>
              <a:endParaRPr lang="es-CO" sz="650"/>
            </a:p>
          </xdr:txBody>
        </xdr:sp>
      </mc:Fallback>
    </mc:AlternateContent>
    <xdr:clientData/>
  </xdr:oneCellAnchor>
  <xdr:oneCellAnchor>
    <xdr:from>
      <xdr:col>2</xdr:col>
      <xdr:colOff>303610</xdr:colOff>
      <xdr:row>37</xdr:row>
      <xdr:rowOff>47625</xdr:rowOff>
    </xdr:from>
    <xdr:ext cx="302583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714D90CC-1C04-41A5-BC47-080CD3B24A43}"/>
                </a:ext>
              </a:extLst>
            </xdr:cNvPr>
            <xdr:cNvSpPr txBox="1"/>
          </xdr:nvSpPr>
          <xdr:spPr>
            <a:xfrm>
              <a:off x="846535" y="5715000"/>
              <a:ext cx="302583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𝑎𝑂𝐻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714D90CC-1C04-41A5-BC47-080CD3B24A43}"/>
                </a:ext>
              </a:extLst>
            </xdr:cNvPr>
            <xdr:cNvSpPr txBox="1"/>
          </xdr:nvSpPr>
          <xdr:spPr>
            <a:xfrm>
              <a:off x="846535" y="5715000"/>
              <a:ext cx="302583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𝑎𝑂𝐻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5</xdr:col>
      <xdr:colOff>360760</xdr:colOff>
      <xdr:row>37</xdr:row>
      <xdr:rowOff>39290</xdr:rowOff>
    </xdr:from>
    <xdr:ext cx="515526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4C32F698-5E34-456A-BED5-CC5B4B5CE071}"/>
                </a:ext>
              </a:extLst>
            </xdr:cNvPr>
            <xdr:cNvSpPr txBox="1"/>
          </xdr:nvSpPr>
          <xdr:spPr>
            <a:xfrm>
              <a:off x="2361010" y="5706665"/>
              <a:ext cx="51552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𝑂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𝑚𝑖𝑙𝑖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CO" sz="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𝑄</m:t>
                    </m:r>
                  </m:oMath>
                </m:oMathPara>
              </a14:m>
              <a:endParaRPr lang="es-CO" sz="8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4C32F698-5E34-456A-BED5-CC5B4B5CE071}"/>
                </a:ext>
              </a:extLst>
            </xdr:cNvPr>
            <xdr:cNvSpPr txBox="1"/>
          </xdr:nvSpPr>
          <xdr:spPr>
            <a:xfrm>
              <a:off x="2361010" y="5706665"/>
              <a:ext cx="515526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𝐻_2 𝑂 𝑚𝑖𝑙𝑖 𝑄</a:t>
              </a:r>
              <a:endParaRPr lang="es-CO" sz="800"/>
            </a:p>
          </xdr:txBody>
        </xdr:sp>
      </mc:Fallback>
    </mc:AlternateContent>
    <xdr:clientData/>
  </xdr:oneCellAnchor>
  <xdr:oneCellAnchor>
    <xdr:from>
      <xdr:col>2</xdr:col>
      <xdr:colOff>65485</xdr:colOff>
      <xdr:row>38</xdr:row>
      <xdr:rowOff>59531</xdr:rowOff>
    </xdr:from>
    <xdr:ext cx="1846146" cy="224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000379B9-65EB-41E5-AD7E-AF031C8EB9DB}"/>
                </a:ext>
              </a:extLst>
            </xdr:cNvPr>
            <xdr:cNvSpPr txBox="1"/>
          </xdr:nvSpPr>
          <xdr:spPr>
            <a:xfrm>
              <a:off x="608410" y="5907881"/>
              <a:ext cx="1846146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s-CO" sz="650" b="0" i="1" strike="sngStrike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231,533 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𝑁𝑎𝑂𝐻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650" b="0" i="1" strike="sngStrike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den>
                        </m:f>
                      </m:e>
                    </m:d>
                    <m:d>
                      <m:dPr>
                        <m:ctrlPr>
                          <a:rPr lang="es-CO" sz="6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1000 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𝑚𝐿</m:t>
                            </m:r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s-CO" sz="65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num>
                          <m:den>
                            <m:r>
                              <a:rPr lang="es-CO" sz="65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𝑚𝑜𝑙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CO" sz="650" b="0" i="1" strike="sngStrike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𝑁𝑎𝑂𝐻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CO" sz="650"/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000379B9-65EB-41E5-AD7E-AF031C8EB9DB}"/>
                </a:ext>
              </a:extLst>
            </xdr:cNvPr>
            <xdr:cNvSpPr txBox="1"/>
          </xdr:nvSpPr>
          <xdr:spPr>
            <a:xfrm>
              <a:off x="608410" y="5907881"/>
              <a:ext cx="1846146" cy="224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)/(231,533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((8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𝑁𝑎𝑂𝐻)/(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𝐹𝑒_3 𝑂_4 ))</a:t>
              </a:r>
              <a:r>
                <a:rPr lang="es-CO" sz="6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((1000 𝑚𝐿 𝐻_2 𝑂)/(8 </a:t>
              </a:r>
              <a:r>
                <a:rPr lang="es-CO" sz="650" b="0" i="0" strike="sng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𝑚𝑜𝑙 𝑁𝑎𝑂𝐻))</a:t>
              </a:r>
              <a:endParaRPr lang="es-CO" sz="65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1</xdr:row>
      <xdr:rowOff>47625</xdr:rowOff>
    </xdr:from>
    <xdr:to>
      <xdr:col>5</xdr:col>
      <xdr:colOff>247651</xdr:colOff>
      <xdr:row>2</xdr:row>
      <xdr:rowOff>400050</xdr:rowOff>
    </xdr:to>
    <xdr:pic>
      <xdr:nvPicPr>
        <xdr:cNvPr id="2" name="Imagen 1" descr="Image result for universidad de los andes logo">
          <a:extLst>
            <a:ext uri="{FF2B5EF4-FFF2-40B4-BE49-F238E27FC236}">
              <a16:creationId xmlns:a16="http://schemas.microsoft.com/office/drawing/2014/main" id="{10F2EA17-95AD-4B17-82B4-3B5399151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1" y="142875"/>
          <a:ext cx="1809750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</xdr:colOff>
      <xdr:row>1</xdr:row>
      <xdr:rowOff>0</xdr:rowOff>
    </xdr:from>
    <xdr:to>
      <xdr:col>1</xdr:col>
      <xdr:colOff>581025</xdr:colOff>
      <xdr:row>3</xdr:row>
      <xdr:rowOff>2302</xdr:rowOff>
    </xdr:to>
    <xdr:pic>
      <xdr:nvPicPr>
        <xdr:cNvPr id="3" name="Imagen 2" descr="Image result for cmua uniandes logo">
          <a:extLst>
            <a:ext uri="{FF2B5EF4-FFF2-40B4-BE49-F238E27FC236}">
              <a16:creationId xmlns:a16="http://schemas.microsoft.com/office/drawing/2014/main" id="{91A12630-4F46-4D71-882E-4A7352E42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0"/>
          <a:ext cx="571500" cy="699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"/>
  <sheetViews>
    <sheetView zoomScale="160" zoomScaleNormal="160" workbookViewId="0">
      <pane ySplit="3" topLeftCell="A4" activePane="bottomLeft" state="frozen"/>
      <selection activeCell="B1" sqref="B1"/>
      <selection pane="bottomLeft" activeCell="D18" sqref="D18"/>
    </sheetView>
  </sheetViews>
  <sheetFormatPr baseColWidth="10" defaultColWidth="10.7265625" defaultRowHeight="14.5" x14ac:dyDescent="0.35"/>
  <cols>
    <col min="1" max="1" width="0.81640625" style="3" customWidth="1"/>
    <col min="2" max="7" width="7.26953125" style="3" customWidth="1"/>
    <col min="8" max="8" width="10.7265625" style="3"/>
  </cols>
  <sheetData>
    <row r="1" spans="1:8" ht="15" customHeight="1" x14ac:dyDescent="0.35">
      <c r="A1" s="59" t="s">
        <v>0</v>
      </c>
      <c r="B1" s="59"/>
      <c r="C1" s="59"/>
      <c r="D1" s="59"/>
      <c r="E1" s="59"/>
    </row>
    <row r="2" spans="1:8" x14ac:dyDescent="0.35">
      <c r="A2" s="59"/>
      <c r="B2" s="59"/>
      <c r="C2" s="59"/>
      <c r="D2" s="59"/>
      <c r="E2" s="59"/>
    </row>
    <row r="3" spans="1:8" ht="3" customHeight="1" x14ac:dyDescent="0.35"/>
    <row r="4" spans="1:8" s="45" customFormat="1" ht="14" x14ac:dyDescent="0.35">
      <c r="A4" s="43" t="s">
        <v>1</v>
      </c>
      <c r="B4" s="44"/>
      <c r="C4" s="43"/>
      <c r="D4" s="43"/>
      <c r="E4" s="43"/>
      <c r="F4" s="43"/>
      <c r="G4" s="44"/>
      <c r="H4" s="44"/>
    </row>
    <row r="5" spans="1:8" s="45" customFormat="1" ht="3" customHeight="1" x14ac:dyDescent="0.35">
      <c r="A5" s="44"/>
      <c r="C5" s="44"/>
      <c r="D5" s="44"/>
      <c r="E5" s="44"/>
      <c r="F5" s="44"/>
      <c r="G5" s="44"/>
      <c r="H5" s="44"/>
    </row>
    <row r="6" spans="1:8" s="45" customFormat="1" ht="14" x14ac:dyDescent="0.35">
      <c r="A6" s="44" t="s">
        <v>2</v>
      </c>
      <c r="B6" s="44"/>
      <c r="C6" s="44"/>
      <c r="D6" s="44"/>
      <c r="E6" s="44"/>
      <c r="F6" s="60" t="s">
        <v>3</v>
      </c>
      <c r="G6" s="60"/>
      <c r="H6" s="44"/>
    </row>
    <row r="7" spans="1:8" s="45" customFormat="1" ht="3" customHeight="1" x14ac:dyDescent="0.35">
      <c r="A7" s="44"/>
      <c r="B7" s="44"/>
      <c r="C7" s="44"/>
      <c r="D7" s="44"/>
      <c r="E7" s="44"/>
      <c r="F7" s="44"/>
      <c r="G7" s="44"/>
      <c r="H7" s="44"/>
    </row>
    <row r="8" spans="1:8" s="45" customFormat="1" ht="13.4" customHeight="1" x14ac:dyDescent="0.35">
      <c r="A8" s="44"/>
      <c r="B8" s="46" t="s">
        <v>4</v>
      </c>
      <c r="C8" s="44"/>
      <c r="D8" s="44"/>
      <c r="E8" s="44"/>
      <c r="F8" s="47">
        <v>198.81</v>
      </c>
      <c r="G8" s="46" t="s">
        <v>5</v>
      </c>
      <c r="H8" s="44"/>
    </row>
    <row r="9" spans="1:8" s="45" customFormat="1" ht="13.4" customHeight="1" x14ac:dyDescent="0.35">
      <c r="A9" s="44"/>
      <c r="B9" s="46" t="s">
        <v>6</v>
      </c>
      <c r="C9" s="44"/>
      <c r="D9" s="44"/>
      <c r="E9" s="44"/>
      <c r="F9" s="47">
        <v>270.3</v>
      </c>
      <c r="G9" s="46" t="s">
        <v>5</v>
      </c>
      <c r="H9" s="44"/>
    </row>
    <row r="10" spans="1:8" s="45" customFormat="1" ht="13.4" customHeight="1" x14ac:dyDescent="0.35">
      <c r="A10" s="44"/>
      <c r="B10" s="46" t="s">
        <v>7</v>
      </c>
      <c r="C10" s="44"/>
      <c r="D10" s="44"/>
      <c r="E10" s="44"/>
      <c r="F10" s="48">
        <v>39.997</v>
      </c>
      <c r="G10" s="46" t="s">
        <v>5</v>
      </c>
      <c r="H10" s="44"/>
    </row>
    <row r="11" spans="1:8" s="45" customFormat="1" ht="3" customHeight="1" x14ac:dyDescent="0.35">
      <c r="A11" s="44"/>
      <c r="B11" s="44"/>
      <c r="C11" s="44"/>
      <c r="D11" s="44"/>
      <c r="E11" s="44"/>
      <c r="F11" s="44"/>
      <c r="G11" s="44"/>
      <c r="H11" s="44"/>
    </row>
    <row r="12" spans="1:8" s="45" customFormat="1" ht="14" x14ac:dyDescent="0.35">
      <c r="A12" s="44" t="s">
        <v>8</v>
      </c>
      <c r="B12" s="44"/>
      <c r="C12" s="44"/>
      <c r="D12" s="44"/>
      <c r="E12" s="44"/>
      <c r="F12" s="44"/>
      <c r="G12" s="44"/>
      <c r="H12" s="44"/>
    </row>
    <row r="13" spans="1:8" s="45" customFormat="1" ht="14" x14ac:dyDescent="0.35">
      <c r="A13" s="44"/>
      <c r="B13" s="44"/>
      <c r="C13" s="44"/>
      <c r="D13" s="44"/>
      <c r="E13" s="44"/>
      <c r="F13" s="44"/>
      <c r="G13" s="44"/>
      <c r="H13" s="44"/>
    </row>
    <row r="14" spans="1:8" s="45" customFormat="1" ht="15" customHeight="1" x14ac:dyDescent="0.35">
      <c r="A14" s="44" t="s">
        <v>9</v>
      </c>
      <c r="B14" s="44"/>
      <c r="C14" s="44"/>
      <c r="D14" s="44"/>
      <c r="E14" s="44"/>
      <c r="F14" s="44">
        <v>231.53299999999999</v>
      </c>
      <c r="G14" s="44" t="s">
        <v>5</v>
      </c>
      <c r="H14" s="44"/>
    </row>
    <row r="15" spans="1:8" s="45" customFormat="1" ht="3" customHeight="1" x14ac:dyDescent="0.35">
      <c r="A15" s="44"/>
      <c r="B15" s="44"/>
      <c r="C15" s="44"/>
      <c r="D15" s="44"/>
      <c r="E15" s="44"/>
      <c r="F15" s="44"/>
      <c r="G15" s="44"/>
      <c r="H15" s="44"/>
    </row>
    <row r="16" spans="1:8" s="45" customFormat="1" ht="14" x14ac:dyDescent="0.35">
      <c r="A16" s="44" t="s">
        <v>10</v>
      </c>
      <c r="B16" s="44"/>
      <c r="C16" s="44"/>
      <c r="D16" s="44"/>
      <c r="E16" s="44"/>
      <c r="F16" s="44"/>
      <c r="G16" s="44"/>
      <c r="H16" s="44"/>
    </row>
    <row r="17" spans="1:8" s="45" customFormat="1" ht="14" x14ac:dyDescent="0.35">
      <c r="A17" s="44"/>
      <c r="C17" s="49" t="s">
        <v>11</v>
      </c>
      <c r="D17" s="50">
        <v>11.58</v>
      </c>
      <c r="E17" s="44" t="s">
        <v>12</v>
      </c>
      <c r="F17" s="44"/>
      <c r="G17" s="44"/>
      <c r="H17" s="44"/>
    </row>
    <row r="18" spans="1:8" s="45" customFormat="1" ht="3" customHeight="1" x14ac:dyDescent="0.35">
      <c r="A18" s="44"/>
      <c r="B18" s="44"/>
      <c r="C18" s="44"/>
      <c r="D18" s="44"/>
      <c r="E18" s="44"/>
      <c r="F18" s="44"/>
      <c r="G18" s="44"/>
      <c r="H18" s="44"/>
    </row>
    <row r="19" spans="1:8" s="45" customFormat="1" ht="14" x14ac:dyDescent="0.35">
      <c r="A19" s="44"/>
      <c r="B19" s="44" t="s">
        <v>13</v>
      </c>
      <c r="C19" s="44"/>
      <c r="D19" s="44">
        <v>1</v>
      </c>
      <c r="E19" s="44"/>
      <c r="F19" s="44"/>
      <c r="G19" s="44"/>
      <c r="H19" s="44"/>
    </row>
    <row r="20" spans="1:8" s="45" customFormat="1" ht="14" x14ac:dyDescent="0.35">
      <c r="A20" s="44"/>
      <c r="B20" s="44"/>
      <c r="C20" s="44"/>
      <c r="D20" s="51">
        <f>$D$17*(1/$F$14)*($F$8)</f>
        <v>9.9433765381176773</v>
      </c>
      <c r="E20" s="44" t="s">
        <v>14</v>
      </c>
      <c r="F20" s="44"/>
      <c r="G20" s="44"/>
      <c r="H20" s="44"/>
    </row>
    <row r="21" spans="1:8" s="45" customFormat="1" ht="14" x14ac:dyDescent="0.35">
      <c r="A21" s="44"/>
      <c r="B21" s="44"/>
      <c r="C21" s="44"/>
      <c r="D21" s="44"/>
      <c r="E21" s="44"/>
      <c r="F21" s="44"/>
      <c r="G21" s="44"/>
      <c r="H21" s="44"/>
    </row>
    <row r="22" spans="1:8" s="45" customFormat="1" ht="14" x14ac:dyDescent="0.35">
      <c r="A22" s="44"/>
      <c r="B22" s="44"/>
      <c r="C22" s="44"/>
      <c r="D22" s="44"/>
      <c r="E22" s="44"/>
      <c r="F22" s="44"/>
      <c r="G22" s="44"/>
      <c r="H22" s="44"/>
    </row>
    <row r="23" spans="1:8" s="45" customFormat="1" ht="14" x14ac:dyDescent="0.35">
      <c r="A23" s="44"/>
      <c r="B23" s="44"/>
      <c r="C23" s="44"/>
      <c r="D23" s="51">
        <f>$D$17*(1/$F$14)*(2/1)*$F$9</f>
        <v>27.037821822375218</v>
      </c>
      <c r="E23" s="44" t="s">
        <v>14</v>
      </c>
      <c r="F23" s="44"/>
      <c r="G23" s="44"/>
      <c r="H23" s="44"/>
    </row>
    <row r="24" spans="1:8" s="45" customFormat="1" ht="14" x14ac:dyDescent="0.35">
      <c r="A24" s="44"/>
      <c r="B24" s="44"/>
      <c r="C24" s="44"/>
      <c r="D24" s="44"/>
      <c r="E24" s="44"/>
      <c r="F24" s="44"/>
      <c r="G24" s="44"/>
      <c r="H24" s="44"/>
    </row>
    <row r="25" spans="1:8" s="45" customFormat="1" ht="14" x14ac:dyDescent="0.35">
      <c r="A25" s="44"/>
      <c r="B25" s="44"/>
      <c r="C25" s="44"/>
      <c r="D25" s="44"/>
      <c r="E25" s="44"/>
      <c r="F25" s="44"/>
      <c r="G25" s="44"/>
      <c r="H25" s="44"/>
    </row>
    <row r="26" spans="1:8" s="45" customFormat="1" ht="14" x14ac:dyDescent="0.35">
      <c r="A26" s="44"/>
      <c r="B26" s="44"/>
      <c r="C26" s="44"/>
      <c r="D26" s="51">
        <f>$D$17*(1/$F$14)*(8/1)*$F$10</f>
        <v>16.003429662294362</v>
      </c>
      <c r="E26" s="44" t="s">
        <v>14</v>
      </c>
      <c r="F26" s="44"/>
      <c r="G26" s="44"/>
      <c r="H26" s="44"/>
    </row>
    <row r="27" spans="1:8" s="45" customFormat="1" ht="14" x14ac:dyDescent="0.35">
      <c r="A27" s="44"/>
      <c r="B27" s="44"/>
      <c r="C27" s="44"/>
      <c r="D27" s="44"/>
      <c r="E27" s="44"/>
      <c r="F27" s="44"/>
      <c r="G27" s="44"/>
      <c r="H27" s="44"/>
    </row>
    <row r="28" spans="1:8" s="45" customFormat="1" ht="14" x14ac:dyDescent="0.35">
      <c r="A28" s="44"/>
      <c r="B28" s="44"/>
      <c r="C28" s="44"/>
      <c r="D28" s="44"/>
      <c r="E28" s="44"/>
      <c r="F28" s="44"/>
      <c r="G28" s="44"/>
      <c r="H28" s="44"/>
    </row>
    <row r="29" spans="1:8" s="44" customFormat="1" ht="14" x14ac:dyDescent="0.35">
      <c r="A29" s="44" t="s">
        <v>15</v>
      </c>
    </row>
    <row r="30" spans="1:8" s="44" customFormat="1" ht="14" x14ac:dyDescent="0.35">
      <c r="A30" s="44" t="s">
        <v>16</v>
      </c>
    </row>
    <row r="31" spans="1:8" s="45" customFormat="1" ht="3" customHeight="1" x14ac:dyDescent="0.35">
      <c r="A31" s="44"/>
      <c r="B31" s="44"/>
      <c r="C31" s="44"/>
      <c r="D31" s="44"/>
      <c r="E31" s="44"/>
      <c r="F31" s="44"/>
      <c r="G31" s="44"/>
      <c r="H31" s="44"/>
    </row>
    <row r="32" spans="1:8" s="45" customFormat="1" ht="14.25" customHeight="1" x14ac:dyDescent="0.35">
      <c r="A32" s="44"/>
      <c r="B32" s="44" t="s">
        <v>17</v>
      </c>
      <c r="C32" s="44"/>
      <c r="E32" s="51">
        <f>$D$17*(1/$F$14)*(1000/1)</f>
        <v>50.01446877982837</v>
      </c>
      <c r="F32" s="44" t="s">
        <v>18</v>
      </c>
      <c r="G32" s="44"/>
      <c r="H32" s="44"/>
    </row>
    <row r="33" spans="1:8" s="45" customFormat="1" ht="14" x14ac:dyDescent="0.35">
      <c r="A33" s="44"/>
      <c r="B33" s="44"/>
      <c r="C33" s="44"/>
      <c r="D33" s="44"/>
      <c r="E33" s="44"/>
      <c r="F33" s="44"/>
      <c r="G33" s="44"/>
      <c r="H33" s="44"/>
    </row>
    <row r="34" spans="1:8" s="45" customFormat="1" ht="14" x14ac:dyDescent="0.35">
      <c r="A34" s="44"/>
      <c r="B34" s="44"/>
      <c r="C34" s="44"/>
      <c r="D34" s="44"/>
      <c r="E34" s="44"/>
      <c r="F34" s="44"/>
      <c r="G34" s="44"/>
      <c r="H34" s="44"/>
    </row>
    <row r="35" spans="1:8" s="45" customFormat="1" ht="14" x14ac:dyDescent="0.35">
      <c r="A35" s="44"/>
      <c r="B35" s="44" t="s">
        <v>19</v>
      </c>
      <c r="C35" s="44"/>
      <c r="E35" s="51">
        <f>$D$17*(1/$F$14)*(2/1)*(1000/2)</f>
        <v>50.01446877982837</v>
      </c>
      <c r="F35" s="44" t="s">
        <v>18</v>
      </c>
      <c r="G35" s="44"/>
      <c r="H35" s="44"/>
    </row>
    <row r="36" spans="1:8" s="45" customFormat="1" ht="14" x14ac:dyDescent="0.35">
      <c r="A36" s="44"/>
      <c r="B36" s="44"/>
      <c r="C36" s="44"/>
      <c r="D36" s="44"/>
      <c r="E36" s="44"/>
      <c r="F36" s="44"/>
      <c r="G36" s="44"/>
      <c r="H36" s="44"/>
    </row>
    <row r="37" spans="1:8" s="45" customFormat="1" ht="14" x14ac:dyDescent="0.35">
      <c r="A37" s="44"/>
      <c r="B37" s="44"/>
      <c r="C37" s="44"/>
      <c r="D37" s="44"/>
      <c r="E37" s="44"/>
      <c r="F37" s="44"/>
      <c r="G37" s="44"/>
      <c r="H37" s="44"/>
    </row>
    <row r="38" spans="1:8" s="45" customFormat="1" ht="14" x14ac:dyDescent="0.35">
      <c r="A38" s="44"/>
      <c r="B38" s="44" t="s">
        <v>20</v>
      </c>
      <c r="C38" s="44"/>
      <c r="E38" s="51">
        <f>$D$17*(1/$F$14)*(8/1)*(1000/8)</f>
        <v>50.01446877982837</v>
      </c>
      <c r="F38" s="44" t="s">
        <v>18</v>
      </c>
      <c r="G38" s="44"/>
      <c r="H38" s="44"/>
    </row>
    <row r="39" spans="1:8" s="45" customFormat="1" ht="14" x14ac:dyDescent="0.35">
      <c r="A39" s="44"/>
      <c r="B39" s="44"/>
      <c r="C39" s="44"/>
      <c r="D39" s="44"/>
      <c r="E39" s="44"/>
      <c r="F39" s="44"/>
      <c r="G39" s="44"/>
      <c r="H39" s="44"/>
    </row>
    <row r="40" spans="1:8" s="45" customFormat="1" ht="14" x14ac:dyDescent="0.35">
      <c r="A40" s="44"/>
      <c r="B40" s="44"/>
      <c r="C40" s="44"/>
      <c r="D40" s="44"/>
      <c r="E40" s="44"/>
      <c r="F40" s="44"/>
      <c r="G40" s="44"/>
      <c r="H40" s="44"/>
    </row>
    <row r="41" spans="1:8" s="45" customFormat="1" ht="14" x14ac:dyDescent="0.35">
      <c r="A41" s="44"/>
      <c r="B41" s="44"/>
      <c r="C41" s="44"/>
      <c r="D41" s="44"/>
      <c r="E41" s="44"/>
      <c r="F41" s="44"/>
      <c r="G41" s="44"/>
      <c r="H41" s="44"/>
    </row>
    <row r="42" spans="1:8" s="45" customFormat="1" ht="14" x14ac:dyDescent="0.35">
      <c r="A42" s="44"/>
      <c r="B42" s="44"/>
      <c r="C42" s="44"/>
      <c r="D42" s="44"/>
      <c r="E42" s="44"/>
      <c r="F42" s="44"/>
      <c r="G42" s="44"/>
      <c r="H42" s="44"/>
    </row>
    <row r="43" spans="1:8" s="45" customFormat="1" ht="14" x14ac:dyDescent="0.35">
      <c r="A43" s="44"/>
      <c r="B43" s="44"/>
      <c r="C43" s="44"/>
      <c r="D43" s="44"/>
      <c r="E43" s="44"/>
      <c r="F43" s="44"/>
      <c r="G43" s="44"/>
      <c r="H43" s="44"/>
    </row>
    <row r="44" spans="1:8" s="45" customFormat="1" ht="14" x14ac:dyDescent="0.35">
      <c r="A44" s="44"/>
      <c r="B44" s="44"/>
      <c r="C44" s="44"/>
      <c r="D44" s="44"/>
      <c r="E44" s="44"/>
      <c r="F44" s="44"/>
      <c r="G44" s="44"/>
      <c r="H44" s="44"/>
    </row>
    <row r="45" spans="1:8" s="45" customFormat="1" ht="14" x14ac:dyDescent="0.35">
      <c r="A45" s="44"/>
      <c r="B45" s="44"/>
      <c r="C45" s="44"/>
      <c r="D45" s="44"/>
      <c r="E45" s="44"/>
      <c r="F45" s="44"/>
      <c r="G45" s="44"/>
      <c r="H45" s="44"/>
    </row>
    <row r="46" spans="1:8" s="45" customFormat="1" ht="14" x14ac:dyDescent="0.35">
      <c r="A46" s="44"/>
      <c r="B46" s="44"/>
      <c r="C46" s="44"/>
      <c r="D46" s="44"/>
      <c r="E46" s="44"/>
      <c r="F46" s="44"/>
      <c r="G46" s="44"/>
      <c r="H46" s="44"/>
    </row>
    <row r="47" spans="1:8" s="45" customFormat="1" ht="14" x14ac:dyDescent="0.35">
      <c r="A47" s="44"/>
      <c r="B47" s="44"/>
      <c r="C47" s="44"/>
      <c r="D47" s="44"/>
      <c r="E47" s="44"/>
      <c r="F47" s="44"/>
      <c r="G47" s="44"/>
      <c r="H47" s="44"/>
    </row>
    <row r="48" spans="1:8" s="45" customFormat="1" ht="14" x14ac:dyDescent="0.35">
      <c r="A48" s="44"/>
      <c r="B48" s="44"/>
      <c r="C48" s="44"/>
      <c r="D48" s="44"/>
      <c r="E48" s="44"/>
      <c r="F48" s="44"/>
      <c r="G48" s="44"/>
      <c r="H48" s="44"/>
    </row>
    <row r="49" spans="1:8" s="45" customFormat="1" ht="14" x14ac:dyDescent="0.35">
      <c r="A49" s="44"/>
      <c r="B49" s="44"/>
      <c r="C49" s="44"/>
      <c r="D49" s="44"/>
      <c r="E49" s="44"/>
      <c r="F49" s="44"/>
      <c r="G49" s="44"/>
      <c r="H49" s="44"/>
    </row>
    <row r="50" spans="1:8" s="45" customFormat="1" ht="14" x14ac:dyDescent="0.35">
      <c r="A50" s="44"/>
      <c r="B50" s="44"/>
      <c r="C50" s="44"/>
      <c r="D50" s="44"/>
      <c r="E50" s="44"/>
      <c r="F50" s="44"/>
      <c r="G50" s="44"/>
      <c r="H50" s="44"/>
    </row>
    <row r="51" spans="1:8" s="45" customFormat="1" ht="14" x14ac:dyDescent="0.35">
      <c r="A51" s="44"/>
      <c r="B51" s="44"/>
      <c r="C51" s="44"/>
      <c r="D51" s="44"/>
      <c r="E51" s="44"/>
      <c r="F51" s="44"/>
      <c r="G51" s="44"/>
      <c r="H51" s="44"/>
    </row>
    <row r="52" spans="1:8" s="45" customFormat="1" ht="14" x14ac:dyDescent="0.35">
      <c r="A52" s="44"/>
      <c r="B52" s="44"/>
      <c r="C52" s="44"/>
      <c r="D52" s="44"/>
      <c r="E52" s="44"/>
      <c r="F52" s="44"/>
      <c r="G52" s="44"/>
      <c r="H52" s="44"/>
    </row>
    <row r="53" spans="1:8" s="45" customFormat="1" ht="14" x14ac:dyDescent="0.35">
      <c r="A53" s="44"/>
      <c r="B53" s="44"/>
      <c r="C53" s="44"/>
      <c r="D53" s="44"/>
      <c r="E53" s="44"/>
      <c r="F53" s="44"/>
      <c r="G53" s="44"/>
      <c r="H53" s="44"/>
    </row>
    <row r="54" spans="1:8" s="45" customFormat="1" ht="14" x14ac:dyDescent="0.35">
      <c r="A54" s="44"/>
      <c r="B54" s="44"/>
      <c r="C54" s="44"/>
      <c r="D54" s="44"/>
      <c r="E54" s="44"/>
      <c r="F54" s="44"/>
      <c r="G54" s="44"/>
      <c r="H54" s="44"/>
    </row>
    <row r="55" spans="1:8" s="45" customFormat="1" ht="14" x14ac:dyDescent="0.35">
      <c r="A55" s="44"/>
      <c r="B55" s="44"/>
      <c r="C55" s="44"/>
      <c r="D55" s="44"/>
      <c r="E55" s="44"/>
      <c r="F55" s="44"/>
      <c r="G55" s="44"/>
      <c r="H55" s="44"/>
    </row>
    <row r="56" spans="1:8" s="45" customFormat="1" ht="14" x14ac:dyDescent="0.35">
      <c r="A56" s="44"/>
      <c r="B56" s="44"/>
      <c r="C56" s="44"/>
      <c r="D56" s="44"/>
      <c r="E56" s="44"/>
      <c r="F56" s="44"/>
      <c r="G56" s="44"/>
      <c r="H56" s="44"/>
    </row>
    <row r="57" spans="1:8" s="45" customFormat="1" ht="14" x14ac:dyDescent="0.35">
      <c r="A57" s="44"/>
      <c r="B57" s="44"/>
      <c r="C57" s="44"/>
      <c r="D57" s="44"/>
      <c r="E57" s="44"/>
      <c r="F57" s="44"/>
      <c r="G57" s="44"/>
      <c r="H57" s="44"/>
    </row>
    <row r="58" spans="1:8" s="45" customFormat="1" ht="14" x14ac:dyDescent="0.35">
      <c r="A58" s="44"/>
      <c r="B58" s="44"/>
      <c r="C58" s="44"/>
      <c r="D58" s="44"/>
      <c r="E58" s="44"/>
      <c r="F58" s="44"/>
      <c r="G58" s="44"/>
      <c r="H58" s="44"/>
    </row>
    <row r="59" spans="1:8" s="45" customFormat="1" ht="14" x14ac:dyDescent="0.35">
      <c r="A59" s="44"/>
      <c r="B59" s="44"/>
      <c r="C59" s="44"/>
      <c r="D59" s="44"/>
      <c r="E59" s="44"/>
      <c r="F59" s="44"/>
      <c r="G59" s="44"/>
      <c r="H59" s="44"/>
    </row>
    <row r="60" spans="1:8" s="45" customFormat="1" ht="14" x14ac:dyDescent="0.35">
      <c r="A60" s="44"/>
      <c r="B60" s="44"/>
      <c r="C60" s="44"/>
      <c r="D60" s="44"/>
      <c r="E60" s="44"/>
      <c r="F60" s="44"/>
      <c r="G60" s="44"/>
      <c r="H60" s="44"/>
    </row>
    <row r="61" spans="1:8" s="45" customFormat="1" ht="14" x14ac:dyDescent="0.35">
      <c r="A61" s="44"/>
      <c r="B61" s="44"/>
      <c r="C61" s="44"/>
      <c r="D61" s="44"/>
      <c r="E61" s="44"/>
      <c r="F61" s="44"/>
      <c r="G61" s="44"/>
      <c r="H61" s="44"/>
    </row>
    <row r="62" spans="1:8" s="45" customFormat="1" ht="14" x14ac:dyDescent="0.35">
      <c r="A62" s="44"/>
      <c r="B62" s="44"/>
      <c r="C62" s="44"/>
      <c r="D62" s="44"/>
      <c r="E62" s="44"/>
      <c r="F62" s="44"/>
      <c r="G62" s="44"/>
      <c r="H62" s="44"/>
    </row>
    <row r="63" spans="1:8" s="45" customFormat="1" ht="14" x14ac:dyDescent="0.35">
      <c r="A63" s="44"/>
      <c r="B63" s="44"/>
      <c r="C63" s="44"/>
      <c r="D63" s="44"/>
      <c r="E63" s="44"/>
      <c r="F63" s="44"/>
      <c r="G63" s="44"/>
      <c r="H63" s="44"/>
    </row>
    <row r="64" spans="1:8" s="45" customFormat="1" ht="14" x14ac:dyDescent="0.35">
      <c r="A64" s="44"/>
      <c r="B64" s="44"/>
      <c r="C64" s="44"/>
      <c r="D64" s="44"/>
      <c r="E64" s="44"/>
      <c r="F64" s="44"/>
      <c r="G64" s="44"/>
      <c r="H64" s="44"/>
    </row>
    <row r="65" spans="1:8" s="45" customFormat="1" ht="14" x14ac:dyDescent="0.35">
      <c r="A65" s="44"/>
      <c r="B65" s="44"/>
      <c r="C65" s="44"/>
      <c r="D65" s="44"/>
      <c r="E65" s="44"/>
      <c r="F65" s="44"/>
      <c r="G65" s="44"/>
      <c r="H65" s="44"/>
    </row>
    <row r="66" spans="1:8" s="45" customFormat="1" ht="14" x14ac:dyDescent="0.35">
      <c r="A66" s="44"/>
      <c r="B66" s="44"/>
      <c r="C66" s="44"/>
      <c r="D66" s="44"/>
      <c r="E66" s="44"/>
      <c r="F66" s="44"/>
      <c r="G66" s="44"/>
      <c r="H66" s="44"/>
    </row>
    <row r="67" spans="1:8" s="45" customFormat="1" ht="14" x14ac:dyDescent="0.35">
      <c r="A67" s="44"/>
      <c r="B67" s="44"/>
      <c r="C67" s="44"/>
      <c r="D67" s="44"/>
      <c r="E67" s="44"/>
      <c r="F67" s="44"/>
      <c r="G67" s="44"/>
      <c r="H67" s="44"/>
    </row>
    <row r="68" spans="1:8" s="45" customFormat="1" ht="14" x14ac:dyDescent="0.35">
      <c r="A68" s="44"/>
      <c r="B68" s="44"/>
      <c r="C68" s="44"/>
      <c r="D68" s="44"/>
      <c r="E68" s="44"/>
      <c r="F68" s="44"/>
      <c r="G68" s="44"/>
      <c r="H68" s="44"/>
    </row>
    <row r="69" spans="1:8" s="45" customFormat="1" ht="14" x14ac:dyDescent="0.35">
      <c r="A69" s="44"/>
      <c r="B69" s="44"/>
      <c r="C69" s="44"/>
      <c r="D69" s="44"/>
      <c r="E69" s="44"/>
      <c r="F69" s="44"/>
      <c r="G69" s="44"/>
      <c r="H69" s="44"/>
    </row>
    <row r="70" spans="1:8" s="45" customFormat="1" ht="14" x14ac:dyDescent="0.35">
      <c r="A70" s="44"/>
      <c r="B70" s="44"/>
      <c r="C70" s="44"/>
      <c r="D70" s="44"/>
      <c r="E70" s="44"/>
      <c r="F70" s="44"/>
      <c r="G70" s="44"/>
      <c r="H70" s="44"/>
    </row>
    <row r="71" spans="1:8" s="45" customFormat="1" ht="14" x14ac:dyDescent="0.35">
      <c r="A71" s="44"/>
      <c r="B71" s="44"/>
      <c r="C71" s="44"/>
      <c r="D71" s="44"/>
      <c r="E71" s="44"/>
      <c r="F71" s="44"/>
      <c r="G71" s="44"/>
      <c r="H71" s="44"/>
    </row>
    <row r="72" spans="1:8" s="45" customFormat="1" ht="14" x14ac:dyDescent="0.35">
      <c r="A72" s="44"/>
      <c r="B72" s="44"/>
      <c r="C72" s="44"/>
      <c r="D72" s="44"/>
      <c r="E72" s="44"/>
      <c r="F72" s="44"/>
      <c r="G72" s="44"/>
      <c r="H72" s="44"/>
    </row>
    <row r="73" spans="1:8" s="45" customFormat="1" ht="14" x14ac:dyDescent="0.35">
      <c r="A73" s="44"/>
      <c r="B73" s="44"/>
      <c r="C73" s="44"/>
      <c r="D73" s="44"/>
      <c r="E73" s="44"/>
      <c r="F73" s="44"/>
      <c r="G73" s="44"/>
      <c r="H73" s="44"/>
    </row>
    <row r="74" spans="1:8" s="45" customFormat="1" ht="14" x14ac:dyDescent="0.35">
      <c r="A74" s="44"/>
      <c r="B74" s="44"/>
      <c r="C74" s="44"/>
      <c r="D74" s="44"/>
      <c r="E74" s="44"/>
      <c r="F74" s="44"/>
      <c r="G74" s="44"/>
      <c r="H74" s="44"/>
    </row>
    <row r="75" spans="1:8" s="45" customFormat="1" ht="14" x14ac:dyDescent="0.35">
      <c r="A75" s="44"/>
      <c r="B75" s="44"/>
      <c r="C75" s="44"/>
      <c r="D75" s="44"/>
      <c r="E75" s="44"/>
      <c r="F75" s="44"/>
      <c r="G75" s="44"/>
      <c r="H75" s="44"/>
    </row>
    <row r="76" spans="1:8" s="45" customFormat="1" ht="14" x14ac:dyDescent="0.35">
      <c r="A76" s="44"/>
      <c r="B76" s="44"/>
      <c r="C76" s="44"/>
      <c r="D76" s="44"/>
      <c r="E76" s="44"/>
      <c r="F76" s="44"/>
      <c r="G76" s="44"/>
      <c r="H76" s="44"/>
    </row>
    <row r="77" spans="1:8" s="45" customFormat="1" ht="14" x14ac:dyDescent="0.35">
      <c r="A77" s="44"/>
      <c r="B77" s="44"/>
      <c r="C77" s="44"/>
      <c r="D77" s="44"/>
      <c r="E77" s="44"/>
      <c r="F77" s="44"/>
      <c r="G77" s="44"/>
      <c r="H77" s="44"/>
    </row>
    <row r="78" spans="1:8" s="45" customFormat="1" ht="14" x14ac:dyDescent="0.35">
      <c r="A78" s="44"/>
      <c r="B78" s="44"/>
      <c r="C78" s="44"/>
      <c r="D78" s="44"/>
      <c r="E78" s="44"/>
      <c r="F78" s="44"/>
      <c r="G78" s="44"/>
      <c r="H78" s="44"/>
    </row>
    <row r="79" spans="1:8" s="45" customFormat="1" ht="14" x14ac:dyDescent="0.35">
      <c r="A79" s="44"/>
      <c r="B79" s="44"/>
      <c r="C79" s="44"/>
      <c r="D79" s="44"/>
      <c r="E79" s="44"/>
      <c r="F79" s="44"/>
      <c r="G79" s="44"/>
      <c r="H79" s="44"/>
    </row>
    <row r="80" spans="1:8" s="45" customFormat="1" ht="14" x14ac:dyDescent="0.35">
      <c r="A80" s="44"/>
      <c r="B80" s="44"/>
      <c r="C80" s="44"/>
      <c r="D80" s="44"/>
      <c r="E80" s="44"/>
      <c r="F80" s="44"/>
      <c r="G80" s="44"/>
      <c r="H80" s="44"/>
    </row>
    <row r="81" spans="1:8" s="45" customFormat="1" ht="14" x14ac:dyDescent="0.35">
      <c r="A81" s="44"/>
      <c r="B81" s="44"/>
      <c r="C81" s="44"/>
      <c r="D81" s="44"/>
      <c r="E81" s="44"/>
      <c r="F81" s="44"/>
      <c r="G81" s="44"/>
      <c r="H81" s="44"/>
    </row>
    <row r="82" spans="1:8" s="45" customFormat="1" ht="14" x14ac:dyDescent="0.35">
      <c r="A82" s="44"/>
      <c r="B82" s="44"/>
      <c r="C82" s="44"/>
      <c r="D82" s="44"/>
      <c r="E82" s="44"/>
      <c r="F82" s="44"/>
      <c r="G82" s="44"/>
      <c r="H82" s="44"/>
    </row>
    <row r="83" spans="1:8" s="45" customFormat="1" ht="14" x14ac:dyDescent="0.35">
      <c r="A83" s="44"/>
      <c r="B83" s="44"/>
      <c r="C83" s="44"/>
      <c r="D83" s="44"/>
      <c r="E83" s="44"/>
      <c r="F83" s="44"/>
      <c r="G83" s="44"/>
      <c r="H83" s="44"/>
    </row>
    <row r="84" spans="1:8" s="45" customFormat="1" ht="14" x14ac:dyDescent="0.35">
      <c r="A84" s="44"/>
      <c r="B84" s="44"/>
      <c r="C84" s="44"/>
      <c r="D84" s="44"/>
      <c r="E84" s="44"/>
      <c r="F84" s="44"/>
      <c r="G84" s="44"/>
      <c r="H84" s="44"/>
    </row>
    <row r="85" spans="1:8" s="45" customFormat="1" ht="14" x14ac:dyDescent="0.35">
      <c r="A85" s="44"/>
      <c r="B85" s="44"/>
      <c r="C85" s="44"/>
      <c r="D85" s="44"/>
      <c r="E85" s="44"/>
      <c r="F85" s="44"/>
      <c r="G85" s="44"/>
      <c r="H85" s="44"/>
    </row>
    <row r="86" spans="1:8" s="45" customFormat="1" ht="14" x14ac:dyDescent="0.35">
      <c r="A86" s="44"/>
      <c r="B86" s="44"/>
      <c r="C86" s="44"/>
      <c r="D86" s="44"/>
      <c r="E86" s="44"/>
      <c r="F86" s="44"/>
      <c r="G86" s="44"/>
      <c r="H86" s="44"/>
    </row>
    <row r="87" spans="1:8" s="45" customFormat="1" ht="14" x14ac:dyDescent="0.35">
      <c r="A87" s="44"/>
      <c r="B87" s="44"/>
      <c r="C87" s="44"/>
      <c r="D87" s="44"/>
      <c r="E87" s="44"/>
      <c r="F87" s="44"/>
      <c r="G87" s="44"/>
      <c r="H87" s="44"/>
    </row>
    <row r="88" spans="1:8" s="45" customFormat="1" ht="14" x14ac:dyDescent="0.35">
      <c r="A88" s="44"/>
      <c r="B88" s="44"/>
      <c r="C88" s="44"/>
      <c r="D88" s="44"/>
      <c r="E88" s="44"/>
      <c r="F88" s="44"/>
      <c r="G88" s="44"/>
      <c r="H88" s="44"/>
    </row>
    <row r="89" spans="1:8" s="45" customFormat="1" ht="14" x14ac:dyDescent="0.35">
      <c r="A89" s="44"/>
      <c r="B89" s="44"/>
      <c r="C89" s="44"/>
      <c r="D89" s="44"/>
      <c r="E89" s="44"/>
      <c r="F89" s="44"/>
      <c r="G89" s="44"/>
      <c r="H89" s="44"/>
    </row>
    <row r="90" spans="1:8" s="45" customFormat="1" ht="14" x14ac:dyDescent="0.35">
      <c r="A90" s="44"/>
      <c r="B90" s="44"/>
      <c r="C90" s="44"/>
      <c r="D90" s="44"/>
      <c r="E90" s="44"/>
      <c r="F90" s="44"/>
      <c r="G90" s="44"/>
      <c r="H90" s="44"/>
    </row>
    <row r="91" spans="1:8" s="45" customFormat="1" ht="14" x14ac:dyDescent="0.35">
      <c r="A91" s="44"/>
      <c r="B91" s="44"/>
      <c r="C91" s="44"/>
      <c r="D91" s="44"/>
      <c r="E91" s="44"/>
      <c r="F91" s="44"/>
      <c r="G91" s="44"/>
      <c r="H91" s="44"/>
    </row>
    <row r="92" spans="1:8" s="45" customFormat="1" ht="14" x14ac:dyDescent="0.35">
      <c r="A92" s="44"/>
      <c r="B92" s="44"/>
      <c r="C92" s="44"/>
      <c r="D92" s="44"/>
      <c r="E92" s="44"/>
      <c r="F92" s="44"/>
      <c r="G92" s="44"/>
      <c r="H92" s="44"/>
    </row>
    <row r="93" spans="1:8" s="45" customFormat="1" ht="14" x14ac:dyDescent="0.35">
      <c r="A93" s="44"/>
      <c r="B93" s="44"/>
      <c r="C93" s="44"/>
      <c r="D93" s="44"/>
      <c r="E93" s="44"/>
      <c r="F93" s="44"/>
      <c r="G93" s="44"/>
      <c r="H93" s="44"/>
    </row>
    <row r="94" spans="1:8" s="45" customFormat="1" ht="14" x14ac:dyDescent="0.35">
      <c r="A94" s="44"/>
      <c r="B94" s="44"/>
      <c r="C94" s="44"/>
      <c r="D94" s="44"/>
      <c r="E94" s="44"/>
      <c r="F94" s="44"/>
      <c r="G94" s="44"/>
      <c r="H94" s="44"/>
    </row>
    <row r="95" spans="1:8" s="45" customFormat="1" ht="14" x14ac:dyDescent="0.35">
      <c r="A95" s="44"/>
      <c r="B95" s="44"/>
      <c r="C95" s="44"/>
      <c r="D95" s="44"/>
      <c r="E95" s="44"/>
      <c r="F95" s="44"/>
      <c r="G95" s="44"/>
      <c r="H95" s="44"/>
    </row>
    <row r="96" spans="1:8" s="45" customFormat="1" ht="14" x14ac:dyDescent="0.35">
      <c r="A96" s="44"/>
      <c r="B96" s="44"/>
      <c r="C96" s="44"/>
      <c r="D96" s="44"/>
      <c r="E96" s="44"/>
      <c r="F96" s="44"/>
      <c r="G96" s="44"/>
      <c r="H96" s="44"/>
    </row>
    <row r="97" spans="1:8" s="45" customFormat="1" ht="14" x14ac:dyDescent="0.35">
      <c r="A97" s="44"/>
      <c r="B97" s="44"/>
      <c r="C97" s="44"/>
      <c r="D97" s="44"/>
      <c r="E97" s="44"/>
      <c r="F97" s="44"/>
      <c r="G97" s="44"/>
      <c r="H97" s="44"/>
    </row>
    <row r="98" spans="1:8" s="45" customFormat="1" ht="14" x14ac:dyDescent="0.35">
      <c r="A98" s="44"/>
      <c r="B98" s="44"/>
      <c r="C98" s="44"/>
      <c r="D98" s="44"/>
      <c r="E98" s="44"/>
      <c r="F98" s="44"/>
      <c r="G98" s="44"/>
      <c r="H98" s="44"/>
    </row>
    <row r="99" spans="1:8" s="45" customFormat="1" ht="14" x14ac:dyDescent="0.35">
      <c r="A99" s="44"/>
      <c r="B99" s="44"/>
      <c r="C99" s="44"/>
      <c r="D99" s="44"/>
      <c r="E99" s="44"/>
      <c r="F99" s="44"/>
      <c r="G99" s="44"/>
      <c r="H99" s="44"/>
    </row>
    <row r="100" spans="1:8" s="45" customFormat="1" ht="14" x14ac:dyDescent="0.35">
      <c r="A100" s="44"/>
      <c r="B100" s="44"/>
      <c r="C100" s="44"/>
      <c r="D100" s="44"/>
      <c r="E100" s="44"/>
      <c r="F100" s="44"/>
      <c r="G100" s="44"/>
      <c r="H100" s="44"/>
    </row>
    <row r="101" spans="1:8" s="45" customFormat="1" ht="14" x14ac:dyDescent="0.35">
      <c r="A101" s="44"/>
      <c r="B101" s="44"/>
      <c r="C101" s="44"/>
      <c r="D101" s="44"/>
      <c r="E101" s="44"/>
      <c r="F101" s="44"/>
      <c r="G101" s="44"/>
      <c r="H101" s="44"/>
    </row>
    <row r="102" spans="1:8" s="45" customFormat="1" ht="14" x14ac:dyDescent="0.35">
      <c r="A102" s="44"/>
      <c r="B102" s="44"/>
      <c r="C102" s="44"/>
      <c r="D102" s="44"/>
      <c r="E102" s="44"/>
      <c r="F102" s="44"/>
      <c r="G102" s="44"/>
      <c r="H102" s="44"/>
    </row>
    <row r="103" spans="1:8" s="45" customFormat="1" ht="14" x14ac:dyDescent="0.35">
      <c r="A103" s="44"/>
      <c r="B103" s="44"/>
      <c r="C103" s="44"/>
      <c r="D103" s="44"/>
      <c r="E103" s="44"/>
      <c r="F103" s="44"/>
      <c r="G103" s="44"/>
      <c r="H103" s="44"/>
    </row>
    <row r="104" spans="1:8" s="45" customFormat="1" ht="14" x14ac:dyDescent="0.35">
      <c r="A104" s="44"/>
      <c r="B104" s="44"/>
      <c r="C104" s="44"/>
      <c r="D104" s="44"/>
      <c r="E104" s="44"/>
      <c r="F104" s="44"/>
      <c r="G104" s="44"/>
      <c r="H104" s="44"/>
    </row>
    <row r="105" spans="1:8" s="45" customFormat="1" ht="14" x14ac:dyDescent="0.35">
      <c r="A105" s="44"/>
      <c r="B105" s="44"/>
      <c r="C105" s="44"/>
      <c r="D105" s="44"/>
      <c r="E105" s="44"/>
      <c r="F105" s="44"/>
      <c r="G105" s="44"/>
      <c r="H105" s="44"/>
    </row>
    <row r="106" spans="1:8" s="45" customFormat="1" ht="14" x14ac:dyDescent="0.35">
      <c r="A106" s="44"/>
      <c r="B106" s="44"/>
      <c r="C106" s="44"/>
      <c r="D106" s="44"/>
      <c r="E106" s="44"/>
      <c r="F106" s="44"/>
      <c r="G106" s="44"/>
      <c r="H106" s="44"/>
    </row>
    <row r="107" spans="1:8" s="45" customFormat="1" ht="14" x14ac:dyDescent="0.35">
      <c r="A107" s="44"/>
      <c r="B107" s="44"/>
      <c r="C107" s="44"/>
      <c r="D107" s="44"/>
      <c r="E107" s="44"/>
      <c r="F107" s="44"/>
      <c r="G107" s="44"/>
      <c r="H107" s="44"/>
    </row>
    <row r="108" spans="1:8" s="45" customFormat="1" ht="14" x14ac:dyDescent="0.35">
      <c r="A108" s="44"/>
      <c r="B108" s="44"/>
      <c r="C108" s="44"/>
      <c r="D108" s="44"/>
      <c r="E108" s="44"/>
      <c r="F108" s="44"/>
      <c r="G108" s="44"/>
      <c r="H108" s="44"/>
    </row>
    <row r="109" spans="1:8" s="45" customFormat="1" ht="14" x14ac:dyDescent="0.35">
      <c r="A109" s="44"/>
      <c r="B109" s="44"/>
      <c r="C109" s="44"/>
      <c r="D109" s="44"/>
      <c r="E109" s="44"/>
      <c r="F109" s="44"/>
      <c r="G109" s="44"/>
      <c r="H109" s="44"/>
    </row>
    <row r="110" spans="1:8" s="45" customFormat="1" ht="14" x14ac:dyDescent="0.35">
      <c r="A110" s="44"/>
      <c r="B110" s="44"/>
      <c r="C110" s="44"/>
      <c r="D110" s="44"/>
      <c r="E110" s="44"/>
      <c r="F110" s="44"/>
      <c r="G110" s="44"/>
      <c r="H110" s="44"/>
    </row>
    <row r="111" spans="1:8" s="45" customFormat="1" ht="14" x14ac:dyDescent="0.35">
      <c r="A111" s="44"/>
      <c r="B111" s="44"/>
      <c r="C111" s="44"/>
      <c r="D111" s="44"/>
      <c r="E111" s="44"/>
      <c r="F111" s="44"/>
      <c r="G111" s="44"/>
      <c r="H111" s="44"/>
    </row>
    <row r="112" spans="1:8" s="45" customFormat="1" ht="14" x14ac:dyDescent="0.35">
      <c r="A112" s="44"/>
      <c r="B112" s="44"/>
      <c r="C112" s="44"/>
      <c r="D112" s="44"/>
      <c r="E112" s="44"/>
      <c r="F112" s="44"/>
      <c r="G112" s="44"/>
      <c r="H112" s="44"/>
    </row>
    <row r="113" spans="1:8" s="45" customFormat="1" ht="14" x14ac:dyDescent="0.35">
      <c r="A113" s="44"/>
      <c r="B113" s="44"/>
      <c r="C113" s="44"/>
      <c r="D113" s="44"/>
      <c r="E113" s="44"/>
      <c r="F113" s="44"/>
      <c r="G113" s="44"/>
      <c r="H113" s="44"/>
    </row>
    <row r="114" spans="1:8" s="45" customFormat="1" ht="14" x14ac:dyDescent="0.35">
      <c r="A114" s="44"/>
      <c r="B114" s="44"/>
      <c r="C114" s="44"/>
      <c r="D114" s="44"/>
      <c r="E114" s="44"/>
      <c r="F114" s="44"/>
      <c r="G114" s="44"/>
      <c r="H114" s="44"/>
    </row>
    <row r="115" spans="1:8" s="45" customFormat="1" ht="14" x14ac:dyDescent="0.35">
      <c r="A115" s="44"/>
      <c r="B115" s="44"/>
      <c r="C115" s="44"/>
      <c r="D115" s="44"/>
      <c r="E115" s="44"/>
      <c r="F115" s="44"/>
      <c r="G115" s="44"/>
      <c r="H115" s="44"/>
    </row>
    <row r="116" spans="1:8" s="45" customFormat="1" ht="14" x14ac:dyDescent="0.35">
      <c r="A116" s="44"/>
      <c r="B116" s="44"/>
      <c r="C116" s="44"/>
      <c r="D116" s="44"/>
      <c r="E116" s="44"/>
      <c r="F116" s="44"/>
      <c r="G116" s="44"/>
      <c r="H116" s="44"/>
    </row>
    <row r="117" spans="1:8" s="45" customFormat="1" ht="14" x14ac:dyDescent="0.35">
      <c r="A117" s="44"/>
      <c r="B117" s="44"/>
      <c r="C117" s="44"/>
      <c r="D117" s="44"/>
      <c r="E117" s="44"/>
      <c r="F117" s="44"/>
      <c r="G117" s="44"/>
      <c r="H117" s="44"/>
    </row>
    <row r="118" spans="1:8" s="45" customFormat="1" ht="14" x14ac:dyDescent="0.35">
      <c r="A118" s="44"/>
      <c r="B118" s="44"/>
      <c r="C118" s="44"/>
      <c r="D118" s="44"/>
      <c r="E118" s="44"/>
      <c r="F118" s="44"/>
      <c r="G118" s="44"/>
      <c r="H118" s="44"/>
    </row>
    <row r="119" spans="1:8" s="45" customFormat="1" ht="14" x14ac:dyDescent="0.35">
      <c r="A119" s="44"/>
      <c r="B119" s="44"/>
      <c r="C119" s="44"/>
      <c r="D119" s="44"/>
      <c r="E119" s="44"/>
      <c r="F119" s="44"/>
      <c r="G119" s="44"/>
      <c r="H119" s="44"/>
    </row>
    <row r="120" spans="1:8" s="45" customFormat="1" ht="14" x14ac:dyDescent="0.35">
      <c r="A120" s="44"/>
      <c r="B120" s="44"/>
      <c r="C120" s="44"/>
      <c r="D120" s="44"/>
      <c r="E120" s="44"/>
      <c r="F120" s="44"/>
      <c r="G120" s="44"/>
      <c r="H120" s="44"/>
    </row>
    <row r="121" spans="1:8" s="45" customFormat="1" ht="14" x14ac:dyDescent="0.35">
      <c r="A121" s="44"/>
      <c r="B121" s="44"/>
      <c r="C121" s="44"/>
      <c r="D121" s="44"/>
      <c r="E121" s="44"/>
      <c r="F121" s="44"/>
      <c r="G121" s="44"/>
      <c r="H121" s="44"/>
    </row>
    <row r="122" spans="1:8" s="45" customFormat="1" ht="14" x14ac:dyDescent="0.35">
      <c r="A122" s="44"/>
      <c r="B122" s="44"/>
      <c r="C122" s="44"/>
      <c r="D122" s="44"/>
      <c r="E122" s="44"/>
      <c r="F122" s="44"/>
      <c r="G122" s="44"/>
      <c r="H122" s="44"/>
    </row>
    <row r="123" spans="1:8" s="45" customFormat="1" ht="14" x14ac:dyDescent="0.35">
      <c r="A123" s="44"/>
      <c r="B123" s="44"/>
      <c r="C123" s="44"/>
      <c r="D123" s="44"/>
      <c r="E123" s="44"/>
      <c r="F123" s="44"/>
      <c r="G123" s="44"/>
      <c r="H123" s="44"/>
    </row>
    <row r="124" spans="1:8" s="45" customFormat="1" ht="14" x14ac:dyDescent="0.35">
      <c r="A124" s="44"/>
      <c r="B124" s="44"/>
      <c r="C124" s="44"/>
      <c r="D124" s="44"/>
      <c r="E124" s="44"/>
      <c r="F124" s="44"/>
      <c r="G124" s="44"/>
      <c r="H124" s="44"/>
    </row>
    <row r="125" spans="1:8" s="45" customFormat="1" ht="14" x14ac:dyDescent="0.35">
      <c r="A125" s="44"/>
      <c r="B125" s="44"/>
      <c r="C125" s="44"/>
      <c r="D125" s="44"/>
      <c r="E125" s="44"/>
      <c r="F125" s="44"/>
      <c r="G125" s="44"/>
      <c r="H125" s="44"/>
    </row>
    <row r="126" spans="1:8" s="45" customFormat="1" ht="14" x14ac:dyDescent="0.35">
      <c r="A126" s="44"/>
      <c r="B126" s="44"/>
      <c r="C126" s="44"/>
      <c r="D126" s="44"/>
      <c r="E126" s="44"/>
      <c r="F126" s="44"/>
      <c r="G126" s="44"/>
      <c r="H126" s="44"/>
    </row>
    <row r="127" spans="1:8" s="45" customFormat="1" ht="14" x14ac:dyDescent="0.35">
      <c r="A127" s="44"/>
      <c r="B127" s="44"/>
      <c r="C127" s="44"/>
      <c r="D127" s="44"/>
      <c r="E127" s="44"/>
      <c r="F127" s="44"/>
      <c r="G127" s="44"/>
      <c r="H127" s="44"/>
    </row>
    <row r="128" spans="1:8" s="45" customFormat="1" ht="14" x14ac:dyDescent="0.35">
      <c r="A128" s="44"/>
      <c r="B128" s="44"/>
      <c r="C128" s="44"/>
      <c r="D128" s="44"/>
      <c r="E128" s="44"/>
      <c r="F128" s="44"/>
      <c r="G128" s="44"/>
      <c r="H128" s="44"/>
    </row>
    <row r="129" spans="1:8" s="45" customFormat="1" ht="14" x14ac:dyDescent="0.35">
      <c r="A129" s="44"/>
      <c r="B129" s="44"/>
      <c r="C129" s="44"/>
      <c r="D129" s="44"/>
      <c r="E129" s="44"/>
      <c r="F129" s="44"/>
      <c r="G129" s="44"/>
      <c r="H129" s="44"/>
    </row>
    <row r="130" spans="1:8" s="45" customFormat="1" ht="14" x14ac:dyDescent="0.35">
      <c r="A130" s="44"/>
      <c r="B130" s="44"/>
      <c r="C130" s="44"/>
      <c r="D130" s="44"/>
      <c r="E130" s="44"/>
      <c r="F130" s="44"/>
      <c r="G130" s="44"/>
      <c r="H130" s="44"/>
    </row>
    <row r="131" spans="1:8" s="45" customFormat="1" ht="14" x14ac:dyDescent="0.35">
      <c r="A131" s="44"/>
      <c r="B131" s="44"/>
      <c r="C131" s="44"/>
      <c r="D131" s="44"/>
      <c r="E131" s="44"/>
      <c r="F131" s="44"/>
      <c r="G131" s="44"/>
      <c r="H131" s="44"/>
    </row>
    <row r="132" spans="1:8" s="45" customFormat="1" ht="14" x14ac:dyDescent="0.35">
      <c r="A132" s="44"/>
      <c r="B132" s="44"/>
      <c r="C132" s="44"/>
      <c r="D132" s="44"/>
      <c r="E132" s="44"/>
      <c r="F132" s="44"/>
      <c r="G132" s="44"/>
      <c r="H132" s="44"/>
    </row>
    <row r="133" spans="1:8" s="45" customFormat="1" ht="14" x14ac:dyDescent="0.35">
      <c r="A133" s="44"/>
      <c r="B133" s="44"/>
      <c r="C133" s="44"/>
      <c r="D133" s="44"/>
      <c r="E133" s="44"/>
      <c r="F133" s="44"/>
      <c r="G133" s="44"/>
      <c r="H133" s="44"/>
    </row>
    <row r="134" spans="1:8" s="45" customFormat="1" ht="14" x14ac:dyDescent="0.35">
      <c r="A134" s="44"/>
      <c r="B134" s="44"/>
      <c r="C134" s="44"/>
      <c r="D134" s="44"/>
      <c r="E134" s="44"/>
      <c r="F134" s="44"/>
      <c r="G134" s="44"/>
      <c r="H134" s="44"/>
    </row>
    <row r="135" spans="1:8" s="45" customFormat="1" ht="14" x14ac:dyDescent="0.35">
      <c r="A135" s="44"/>
      <c r="B135" s="44"/>
      <c r="C135" s="44"/>
      <c r="D135" s="44"/>
      <c r="E135" s="44"/>
      <c r="F135" s="44"/>
      <c r="G135" s="44"/>
      <c r="H135" s="44"/>
    </row>
    <row r="136" spans="1:8" s="45" customFormat="1" ht="14" x14ac:dyDescent="0.35">
      <c r="A136" s="44"/>
      <c r="B136" s="44"/>
      <c r="C136" s="44"/>
      <c r="D136" s="44"/>
      <c r="E136" s="44"/>
      <c r="F136" s="44"/>
      <c r="G136" s="44"/>
      <c r="H136" s="44"/>
    </row>
    <row r="137" spans="1:8" s="45" customFormat="1" ht="14" x14ac:dyDescent="0.35">
      <c r="A137" s="44"/>
      <c r="B137" s="44"/>
      <c r="C137" s="44"/>
      <c r="D137" s="44"/>
      <c r="E137" s="44"/>
      <c r="F137" s="44"/>
      <c r="G137" s="44"/>
      <c r="H137" s="44"/>
    </row>
    <row r="138" spans="1:8" s="45" customFormat="1" ht="14" x14ac:dyDescent="0.35">
      <c r="A138" s="44"/>
      <c r="B138" s="44"/>
      <c r="C138" s="44"/>
      <c r="D138" s="44"/>
      <c r="E138" s="44"/>
      <c r="F138" s="44"/>
      <c r="G138" s="44"/>
      <c r="H138" s="44"/>
    </row>
    <row r="139" spans="1:8" s="45" customFormat="1" ht="14" x14ac:dyDescent="0.35">
      <c r="A139" s="44"/>
      <c r="B139" s="44"/>
      <c r="C139" s="44"/>
      <c r="D139" s="44"/>
      <c r="E139" s="44"/>
      <c r="F139" s="44"/>
      <c r="G139" s="44"/>
      <c r="H139" s="44"/>
    </row>
    <row r="140" spans="1:8" s="45" customFormat="1" ht="14" x14ac:dyDescent="0.35">
      <c r="A140" s="44"/>
      <c r="B140" s="44"/>
      <c r="C140" s="44"/>
      <c r="D140" s="44"/>
      <c r="E140" s="44"/>
      <c r="F140" s="44"/>
      <c r="G140" s="44"/>
      <c r="H140" s="44"/>
    </row>
    <row r="141" spans="1:8" s="45" customFormat="1" ht="14" x14ac:dyDescent="0.35">
      <c r="A141" s="44"/>
      <c r="B141" s="44"/>
      <c r="C141" s="44"/>
      <c r="D141" s="44"/>
      <c r="E141" s="44"/>
      <c r="F141" s="44"/>
      <c r="G141" s="44"/>
      <c r="H141" s="44"/>
    </row>
  </sheetData>
  <protectedRanges>
    <protectedRange sqref="D17" name="Cantidad magnetita"/>
  </protectedRanges>
  <mergeCells count="2">
    <mergeCell ref="A1:E2"/>
    <mergeCell ref="F6:G6"/>
  </mergeCells>
  <pageMargins left="0.7" right="0.7" top="0.75" bottom="0.75" header="0.3" footer="0.3"/>
  <pageSetup paperSize="256" orientation="portrait" horizontalDpi="500" verticalDpi="5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zoomScaleNormal="100" workbookViewId="0">
      <selection activeCell="F11" sqref="F11"/>
    </sheetView>
  </sheetViews>
  <sheetFormatPr baseColWidth="10" defaultColWidth="10.7265625" defaultRowHeight="14.5" x14ac:dyDescent="0.35"/>
  <cols>
    <col min="1" max="1" width="1.453125" customWidth="1"/>
    <col min="2" max="2" width="11.453125" customWidth="1"/>
    <col min="3" max="3" width="6.7265625" customWidth="1"/>
    <col min="4" max="4" width="12.54296875" customWidth="1"/>
    <col min="5" max="5" width="4.1796875" customWidth="1"/>
    <col min="6" max="6" width="11.453125" customWidth="1"/>
    <col min="7" max="7" width="8.7265625" customWidth="1"/>
    <col min="8" max="9" width="11.453125" customWidth="1"/>
    <col min="10" max="10" width="9.7265625" customWidth="1"/>
    <col min="11" max="11" width="4.26953125" customWidth="1"/>
    <col min="14" max="14" width="12.453125" customWidth="1"/>
    <col min="17" max="17" width="13.7265625" bestFit="1" customWidth="1"/>
    <col min="18" max="18" width="12" bestFit="1" customWidth="1"/>
  </cols>
  <sheetData>
    <row r="1" spans="1:25" s="3" customFormat="1" ht="7.5" customHeight="1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2"/>
      <c r="X1" s="12"/>
      <c r="Y1" s="12"/>
    </row>
    <row r="2" spans="1:25" s="3" customFormat="1" ht="15" customHeight="1" x14ac:dyDescent="0.35">
      <c r="B2" s="11"/>
      <c r="C2" s="11"/>
      <c r="D2" s="11"/>
      <c r="E2" s="11"/>
      <c r="F2" s="62" t="s">
        <v>21</v>
      </c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11"/>
      <c r="U2" s="11"/>
      <c r="V2" s="11"/>
      <c r="W2" s="12"/>
      <c r="X2" s="12"/>
      <c r="Y2" s="12"/>
    </row>
    <row r="3" spans="1:25" s="3" customFormat="1" ht="40.5" customHeight="1" x14ac:dyDescent="0.35">
      <c r="G3" s="63" t="s">
        <v>22</v>
      </c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</row>
    <row r="4" spans="1:25" s="3" customFormat="1" ht="9.4" customHeight="1" x14ac:dyDescent="0.35">
      <c r="H4" s="13"/>
    </row>
    <row r="5" spans="1:25" s="3" customFormat="1" ht="15" customHeight="1" x14ac:dyDescent="0.35">
      <c r="B5" s="12" t="s">
        <v>23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3" t="s">
        <v>24</v>
      </c>
    </row>
    <row r="6" spans="1:25" s="3" customFormat="1" ht="15" customHeight="1" x14ac:dyDescent="0.35">
      <c r="B6" s="12" t="s">
        <v>25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33" t="s">
        <v>26</v>
      </c>
    </row>
    <row r="7" spans="1:25" s="3" customFormat="1" x14ac:dyDescent="0.35">
      <c r="B7" s="12" t="s">
        <v>27</v>
      </c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25" s="3" customFormat="1" x14ac:dyDescent="0.35">
      <c r="B8" s="12" t="s">
        <v>28</v>
      </c>
      <c r="C8" s="14"/>
      <c r="D8" s="14"/>
      <c r="G8" s="14">
        <v>4.2300000000000004</v>
      </c>
      <c r="H8" s="15" t="s">
        <v>29</v>
      </c>
      <c r="I8" s="14"/>
      <c r="J8" s="14"/>
      <c r="K8" s="14"/>
      <c r="L8" s="14"/>
      <c r="M8" s="3" t="s">
        <v>30</v>
      </c>
      <c r="Q8" s="34" t="str">
        <f>VLOOKUP($M$6,Moleculas!$A$5:$K$11,4,TRUE)</f>
        <v>919-30-2</v>
      </c>
    </row>
    <row r="9" spans="1:25" s="3" customFormat="1" ht="6.25" customHeight="1" x14ac:dyDescent="0.35">
      <c r="B9" s="16"/>
      <c r="C9" s="16"/>
      <c r="D9" s="16"/>
      <c r="E9" s="16"/>
      <c r="F9" s="16"/>
      <c r="G9" s="16"/>
      <c r="H9" s="16"/>
      <c r="I9" s="16"/>
      <c r="J9" s="16"/>
      <c r="K9" s="16"/>
    </row>
    <row r="10" spans="1:25" s="3" customFormat="1" x14ac:dyDescent="0.35">
      <c r="B10" s="64" t="s">
        <v>31</v>
      </c>
      <c r="C10" s="64"/>
      <c r="D10" s="64"/>
      <c r="E10" s="55"/>
      <c r="F10" s="19">
        <v>2.0000000000000001E-4</v>
      </c>
      <c r="G10" s="20" t="s">
        <v>32</v>
      </c>
      <c r="H10" s="65" t="s">
        <v>33</v>
      </c>
      <c r="I10" s="65"/>
      <c r="J10" s="21">
        <v>1000</v>
      </c>
      <c r="K10" s="22" t="s">
        <v>34</v>
      </c>
      <c r="L10" s="18"/>
      <c r="M10" s="3" t="s">
        <v>35</v>
      </c>
      <c r="Q10" s="34">
        <f>VLOOKUP($M$6,Moleculas!$A$5:$K$11,9,TRUE)</f>
        <v>0</v>
      </c>
    </row>
    <row r="11" spans="1:25" s="3" customFormat="1" ht="6.25" customHeight="1" x14ac:dyDescent="0.35">
      <c r="H11" s="13"/>
    </row>
    <row r="12" spans="1:25" s="3" customFormat="1" ht="16.5" x14ac:dyDescent="0.35">
      <c r="B12" s="23" t="s">
        <v>36</v>
      </c>
      <c r="H12" s="13"/>
      <c r="M12" s="3" t="s">
        <v>37</v>
      </c>
      <c r="Q12" s="34">
        <f>VLOOKUP($M$6,Moleculas!$A$5:$K$11,5,TRUE)</f>
        <v>221.37</v>
      </c>
    </row>
    <row r="13" spans="1:25" s="3" customFormat="1" ht="6.25" customHeight="1" x14ac:dyDescent="0.35">
      <c r="B13" s="24"/>
      <c r="C13" s="24"/>
      <c r="D13" s="24"/>
      <c r="E13" s="24"/>
      <c r="F13" s="24"/>
      <c r="G13" s="24"/>
      <c r="H13" s="24"/>
      <c r="I13" s="24"/>
      <c r="J13" s="24"/>
      <c r="K13" s="24"/>
    </row>
    <row r="14" spans="1:25" s="3" customFormat="1" x14ac:dyDescent="0.35">
      <c r="B14" s="61" t="s">
        <v>38</v>
      </c>
      <c r="C14" s="61"/>
      <c r="D14" s="36">
        <f>(4*PI())*(($F$10/2)^2)</f>
        <v>1.2566370614359172E-7</v>
      </c>
      <c r="E14" s="15" t="s">
        <v>39</v>
      </c>
      <c r="G14" s="61" t="s">
        <v>40</v>
      </c>
      <c r="H14" s="61"/>
      <c r="I14" s="52">
        <f>(4*PI())/3*($F$10/2)^3</f>
        <v>4.1887902047863902E-12</v>
      </c>
      <c r="J14" s="15" t="s">
        <v>41</v>
      </c>
      <c r="M14" s="3" t="s">
        <v>42</v>
      </c>
      <c r="Q14" s="34">
        <f>VLOOKUP($M$6,Moleculas!$A$5:$K$11,6,TRUE)</f>
        <v>0</v>
      </c>
    </row>
    <row r="15" spans="1:25" s="3" customFormat="1" ht="6.25" customHeight="1" x14ac:dyDescent="0.35">
      <c r="B15" s="24"/>
      <c r="C15" s="24"/>
      <c r="D15" s="24"/>
      <c r="E15" s="24"/>
      <c r="G15" s="25"/>
      <c r="H15" s="25"/>
      <c r="I15" s="24"/>
      <c r="J15" s="24"/>
    </row>
    <row r="16" spans="1:25" s="3" customFormat="1" x14ac:dyDescent="0.35">
      <c r="B16" s="61" t="s">
        <v>43</v>
      </c>
      <c r="C16" s="61"/>
      <c r="D16" s="14">
        <f>$D$14/$I$14</f>
        <v>30000.000000000004</v>
      </c>
      <c r="E16" s="15" t="s">
        <v>44</v>
      </c>
      <c r="G16" s="61" t="s">
        <v>45</v>
      </c>
      <c r="H16" s="61"/>
      <c r="I16" s="26">
        <f>($I$14/10^3)*$G$8</f>
        <v>1.7718582566246433E-14</v>
      </c>
      <c r="J16" s="15" t="s">
        <v>34</v>
      </c>
      <c r="M16" s="3" t="s">
        <v>46</v>
      </c>
      <c r="Q16" s="34">
        <f>VLOOKUP($M$6,Moleculas!$A$5:$K$11,7,TRUE)</f>
        <v>1</v>
      </c>
    </row>
    <row r="17" spans="2:19" s="3" customFormat="1" ht="6.25" customHeight="1" x14ac:dyDescent="0.35">
      <c r="B17" s="54"/>
      <c r="C17" s="54"/>
      <c r="D17" s="14"/>
      <c r="E17" s="15"/>
      <c r="G17" s="54"/>
      <c r="H17" s="54"/>
      <c r="I17" s="26"/>
      <c r="J17" s="15"/>
    </row>
    <row r="18" spans="2:19" s="3" customFormat="1" x14ac:dyDescent="0.35">
      <c r="B18" s="61" t="s">
        <v>47</v>
      </c>
      <c r="C18" s="61"/>
      <c r="D18" s="39">
        <f>$J$10/$I$16</f>
        <v>5.6437923082232392E+16</v>
      </c>
      <c r="E18" s="15"/>
      <c r="G18" s="54"/>
      <c r="H18" s="54"/>
      <c r="I18" s="26"/>
      <c r="J18" s="15"/>
      <c r="M18" s="20" t="s">
        <v>48</v>
      </c>
      <c r="Q18" s="40" t="e">
        <f>$D$14/$Q$10</f>
        <v>#DIV/0!</v>
      </c>
      <c r="R18" s="42"/>
      <c r="S18" s="42"/>
    </row>
    <row r="19" spans="2:19" s="3" customFormat="1" ht="6.25" customHeight="1" x14ac:dyDescent="0.35">
      <c r="H19" s="13"/>
    </row>
    <row r="20" spans="2:19" s="3" customFormat="1" x14ac:dyDescent="0.35">
      <c r="B20" s="27"/>
      <c r="C20" s="27"/>
      <c r="D20" s="28"/>
      <c r="E20" s="29"/>
      <c r="I20" s="41"/>
      <c r="M20" s="15" t="s">
        <v>49</v>
      </c>
      <c r="Q20" s="40" t="e">
        <f>($D$18*$Q$18*3)/(6.023*10^23)</f>
        <v>#DIV/0!</v>
      </c>
      <c r="S20" s="42"/>
    </row>
    <row r="21" spans="2:19" s="3" customFormat="1" ht="6.25" customHeight="1" x14ac:dyDescent="0.35">
      <c r="B21" s="30"/>
      <c r="C21" s="30"/>
      <c r="D21" s="31"/>
      <c r="E21" s="31"/>
    </row>
    <row r="22" spans="2:19" s="17" customFormat="1" x14ac:dyDescent="0.35">
      <c r="I22" s="32"/>
      <c r="M22" s="15" t="s">
        <v>50</v>
      </c>
      <c r="N22" s="3"/>
      <c r="O22" s="3"/>
      <c r="P22" s="3"/>
      <c r="Q22" s="40" t="e">
        <f>$Q$20*$Q$8</f>
        <v>#DIV/0!</v>
      </c>
      <c r="S22" s="53" t="e">
        <f>(Q22/0.946)*16</f>
        <v>#DIV/0!</v>
      </c>
    </row>
    <row r="23" spans="2:19" s="17" customFormat="1" x14ac:dyDescent="0.35">
      <c r="S23" s="53" t="e">
        <f>S22*1000</f>
        <v>#DIV/0!</v>
      </c>
    </row>
    <row r="24" spans="2:19" s="17" customFormat="1" ht="15" customHeight="1" x14ac:dyDescent="0.35">
      <c r="M24" s="3" t="s">
        <v>51</v>
      </c>
      <c r="N24" s="3"/>
      <c r="O24" s="3"/>
      <c r="P24" s="3"/>
      <c r="Q24" s="3"/>
    </row>
    <row r="25" spans="2:19" s="17" customFormat="1" x14ac:dyDescent="0.35">
      <c r="M25" s="33" t="s">
        <v>52</v>
      </c>
      <c r="N25" s="3"/>
      <c r="O25" s="3"/>
      <c r="P25" s="3"/>
      <c r="Q25" s="3"/>
    </row>
    <row r="26" spans="2:19" s="17" customFormat="1" ht="6.25" customHeight="1" x14ac:dyDescent="0.35">
      <c r="M26" s="3"/>
      <c r="N26" s="3"/>
      <c r="O26" s="3"/>
      <c r="P26" s="3"/>
      <c r="Q26" s="3"/>
    </row>
    <row r="27" spans="2:19" s="3" customFormat="1" x14ac:dyDescent="0.35">
      <c r="M27" s="3" t="s">
        <v>30</v>
      </c>
      <c r="Q27" s="34" t="str">
        <f>VLOOKUP($M$25,Moleculas!$A$13:$K$17,4,TRUE)</f>
        <v>60-23-1</v>
      </c>
      <c r="S27" s="3">
        <f>(0.946*0.1)/50</f>
        <v>1.892E-3</v>
      </c>
    </row>
    <row r="28" spans="2:19" s="3" customFormat="1" ht="6.25" customHeight="1" x14ac:dyDescent="0.35"/>
    <row r="29" spans="2:19" s="3" customFormat="1" x14ac:dyDescent="0.35">
      <c r="M29" s="3" t="s">
        <v>35</v>
      </c>
      <c r="Q29" s="34">
        <f>VLOOKUP($M$25,Moleculas!$A$13:$K$17,9,TRUE)</f>
        <v>1</v>
      </c>
      <c r="S29" s="42" t="e">
        <f>(Q22/S27)*6</f>
        <v>#DIV/0!</v>
      </c>
    </row>
    <row r="30" spans="2:19" s="3" customFormat="1" ht="6.25" customHeight="1" x14ac:dyDescent="0.35"/>
    <row r="31" spans="2:19" s="3" customFormat="1" ht="16.5" x14ac:dyDescent="0.35">
      <c r="M31" s="3" t="s">
        <v>37</v>
      </c>
      <c r="Q31" s="34">
        <f>VLOOKUP($M$25,Moleculas!$A$13:$K$17,5,TRUE)</f>
        <v>77.144999999999996</v>
      </c>
      <c r="S31" s="42" t="e">
        <f>S29*1000</f>
        <v>#DIV/0!</v>
      </c>
    </row>
    <row r="32" spans="2:19" s="3" customFormat="1" ht="6.25" customHeight="1" x14ac:dyDescent="0.35"/>
    <row r="33" spans="13:17" s="3" customFormat="1" x14ac:dyDescent="0.35">
      <c r="M33" s="3" t="s">
        <v>42</v>
      </c>
      <c r="Q33" s="34">
        <f>VLOOKUP($M$25,Moleculas!$A$13:$K$17,6,TRUE)</f>
        <v>0</v>
      </c>
    </row>
    <row r="34" spans="13:17" s="3" customFormat="1" ht="6.25" customHeight="1" x14ac:dyDescent="0.35"/>
    <row r="35" spans="13:17" s="3" customFormat="1" x14ac:dyDescent="0.35">
      <c r="M35" s="3" t="s">
        <v>46</v>
      </c>
      <c r="Q35" s="34">
        <f>VLOOKUP($M$25,Moleculas!$A$13:$K$17,7,TRUE)</f>
        <v>1</v>
      </c>
    </row>
    <row r="36" spans="13:17" s="3" customFormat="1" ht="6.25" customHeight="1" x14ac:dyDescent="0.35"/>
    <row r="37" spans="13:17" s="3" customFormat="1" x14ac:dyDescent="0.35">
      <c r="M37" s="20" t="s">
        <v>48</v>
      </c>
      <c r="Q37" s="40" t="e">
        <f>$Q$18</f>
        <v>#DIV/0!</v>
      </c>
    </row>
    <row r="38" spans="13:17" s="3" customFormat="1" ht="6.25" customHeight="1" x14ac:dyDescent="0.35"/>
    <row r="39" spans="13:17" s="3" customFormat="1" x14ac:dyDescent="0.35">
      <c r="M39" s="15" t="s">
        <v>49</v>
      </c>
      <c r="Q39" s="38" t="e">
        <f>($D$18*$Q$37*3)/(6.023*10^23)</f>
        <v>#DIV/0!</v>
      </c>
    </row>
    <row r="40" spans="13:17" s="3" customFormat="1" ht="6.25" customHeight="1" x14ac:dyDescent="0.35"/>
    <row r="41" spans="13:17" s="3" customFormat="1" ht="15" customHeight="1" x14ac:dyDescent="0.35">
      <c r="M41" s="15" t="s">
        <v>50</v>
      </c>
      <c r="Q41" s="38" t="e">
        <f>$Q$39*$Q$27</f>
        <v>#DIV/0!</v>
      </c>
    </row>
    <row r="42" spans="13:17" s="3" customFormat="1" ht="6.25" customHeight="1" x14ac:dyDescent="0.35"/>
    <row r="43" spans="13:17" s="3" customFormat="1" ht="15" customHeight="1" x14ac:dyDescent="0.35">
      <c r="M43" s="3" t="s">
        <v>53</v>
      </c>
    </row>
    <row r="44" spans="13:17" s="3" customFormat="1" x14ac:dyDescent="0.35">
      <c r="M44" s="33" t="s">
        <v>52</v>
      </c>
    </row>
    <row r="45" spans="13:17" s="3" customFormat="1" ht="6.25" customHeight="1" x14ac:dyDescent="0.35"/>
    <row r="46" spans="13:17" s="3" customFormat="1" x14ac:dyDescent="0.35">
      <c r="M46" s="3" t="s">
        <v>30</v>
      </c>
      <c r="Q46" s="34" t="str">
        <f>VLOOKUP($M$25,Moleculas!$A$13:$K$17,4,TRUE)</f>
        <v>60-23-1</v>
      </c>
    </row>
    <row r="47" spans="13:17" s="3" customFormat="1" ht="6.25" customHeight="1" x14ac:dyDescent="0.35"/>
    <row r="48" spans="13:17" s="3" customFormat="1" x14ac:dyDescent="0.35">
      <c r="M48" s="3" t="s">
        <v>35</v>
      </c>
      <c r="Q48" s="34">
        <f>VLOOKUP($M$25,Moleculas!$A$13:$K$17,9,TRUE)</f>
        <v>1</v>
      </c>
    </row>
    <row r="49" spans="13:17" s="3" customFormat="1" ht="6.25" customHeight="1" x14ac:dyDescent="0.35"/>
    <row r="50" spans="13:17" s="3" customFormat="1" ht="16.5" x14ac:dyDescent="0.35">
      <c r="M50" s="3" t="s">
        <v>37</v>
      </c>
      <c r="Q50" s="34">
        <f>VLOOKUP($M$25,Moleculas!$A$13:$K$17,5,TRUE)</f>
        <v>77.144999999999996</v>
      </c>
    </row>
    <row r="51" spans="13:17" s="3" customFormat="1" ht="6.25" customHeight="1" x14ac:dyDescent="0.35"/>
    <row r="52" spans="13:17" s="3" customFormat="1" x14ac:dyDescent="0.35">
      <c r="M52" s="3" t="s">
        <v>42</v>
      </c>
      <c r="Q52" s="34">
        <f>VLOOKUP($M$25,Moleculas!$A$13:$K$17,6,TRUE)</f>
        <v>0</v>
      </c>
    </row>
    <row r="53" spans="13:17" s="3" customFormat="1" ht="6.25" customHeight="1" x14ac:dyDescent="0.35"/>
    <row r="54" spans="13:17" s="3" customFormat="1" x14ac:dyDescent="0.35">
      <c r="M54" s="3" t="s">
        <v>46</v>
      </c>
      <c r="Q54" s="34">
        <f>VLOOKUP($M$25,Moleculas!$A$13:$K$17,7,TRUE)</f>
        <v>1</v>
      </c>
    </row>
    <row r="55" spans="13:17" s="3" customFormat="1" ht="6.25" customHeight="1" x14ac:dyDescent="0.35"/>
    <row r="56" spans="13:17" s="3" customFormat="1" x14ac:dyDescent="0.35">
      <c r="M56" s="20" t="s">
        <v>48</v>
      </c>
      <c r="Q56" s="37" t="e">
        <f>$Q$37</f>
        <v>#DIV/0!</v>
      </c>
    </row>
    <row r="57" spans="13:17" s="3" customFormat="1" ht="6.25" customHeight="1" x14ac:dyDescent="0.35"/>
    <row r="58" spans="13:17" s="3" customFormat="1" x14ac:dyDescent="0.35">
      <c r="M58" s="15" t="s">
        <v>49</v>
      </c>
      <c r="Q58" s="38" t="e">
        <f>($D$18*$Q$37*3)/(6.023*10^23)</f>
        <v>#DIV/0!</v>
      </c>
    </row>
    <row r="59" spans="13:17" s="3" customFormat="1" ht="6.25" customHeight="1" x14ac:dyDescent="0.35"/>
    <row r="60" spans="13:17" s="3" customFormat="1" x14ac:dyDescent="0.35">
      <c r="M60" s="15" t="s">
        <v>50</v>
      </c>
      <c r="Q60" s="38" t="e">
        <f>$Q$39*$Q$27</f>
        <v>#DIV/0!</v>
      </c>
    </row>
    <row r="61" spans="13:17" s="3" customFormat="1" x14ac:dyDescent="0.35"/>
  </sheetData>
  <protectedRanges>
    <protectedRange sqref="J10" name="Cantidad de partículas"/>
    <protectedRange sqref="F10" name="Diámetro partícula"/>
  </protectedRanges>
  <mergeCells count="9">
    <mergeCell ref="B16:C16"/>
    <mergeCell ref="G16:H16"/>
    <mergeCell ref="B18:C18"/>
    <mergeCell ref="F2:S2"/>
    <mergeCell ref="G3:R3"/>
    <mergeCell ref="B10:D10"/>
    <mergeCell ref="H10:I10"/>
    <mergeCell ref="B14:C14"/>
    <mergeCell ref="G14:H14"/>
  </mergeCells>
  <dataValidations count="3">
    <dataValidation type="list" allowBlank="1" showInputMessage="1" showErrorMessage="1" prompt="Seleccione una de las moléculas en la lista." sqref="M6">
      <formula1>Moleculas1</formula1>
    </dataValidation>
    <dataValidation type="decimal" operator="greaterThan" allowBlank="1" showInputMessage="1" showErrorMessage="1" errorTitle="Error!" error="La cantidad de partículas debe ser mayor a 0. Recuerde siempre ingresar el valor en Kg." prompt="Ingresar el valor en g." sqref="J10">
      <formula1>0</formula1>
    </dataValidation>
    <dataValidation type="list" allowBlank="1" showInputMessage="1" showErrorMessage="1" prompt="Seleccione una de las moléculas en la lista." sqref="M44 M25">
      <formula1>Moleculas2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tabSelected="1" workbookViewId="0">
      <selection activeCell="D19" sqref="D19"/>
    </sheetView>
  </sheetViews>
  <sheetFormatPr baseColWidth="10" defaultColWidth="10.7265625" defaultRowHeight="14.5" x14ac:dyDescent="0.35"/>
  <cols>
    <col min="1" max="1" width="14.26953125" style="2" bestFit="1" customWidth="1"/>
    <col min="2" max="2" width="66.453125" style="2" bestFit="1" customWidth="1"/>
    <col min="3" max="3" width="14.26953125" style="2" customWidth="1"/>
    <col min="4" max="4" width="10.26953125" style="2" customWidth="1"/>
    <col min="5" max="5" width="11.453125" style="2"/>
    <col min="6" max="6" width="10.7265625" style="2"/>
    <col min="7" max="11" width="11.453125" style="2"/>
  </cols>
  <sheetData>
    <row r="2" spans="1:12" ht="23.25" customHeight="1" x14ac:dyDescent="0.35">
      <c r="A2" s="75" t="s">
        <v>57</v>
      </c>
      <c r="B2" s="76"/>
      <c r="C2" s="77" t="s">
        <v>54</v>
      </c>
      <c r="D2" s="77" t="s">
        <v>56</v>
      </c>
      <c r="E2" s="70" t="s">
        <v>30</v>
      </c>
      <c r="F2" s="73" t="s">
        <v>90</v>
      </c>
      <c r="G2" s="72" t="s">
        <v>58</v>
      </c>
      <c r="H2" s="72"/>
      <c r="I2" s="72"/>
      <c r="J2" s="71" t="s">
        <v>59</v>
      </c>
      <c r="K2" s="71"/>
      <c r="L2" s="1"/>
    </row>
    <row r="3" spans="1:12" ht="16.5" x14ac:dyDescent="0.35">
      <c r="A3" s="10" t="s">
        <v>60</v>
      </c>
      <c r="B3" s="56" t="s">
        <v>55</v>
      </c>
      <c r="C3" s="78"/>
      <c r="D3" s="78"/>
      <c r="E3" s="70"/>
      <c r="F3" s="74"/>
      <c r="G3" s="57" t="s">
        <v>61</v>
      </c>
      <c r="H3" s="57" t="s">
        <v>62</v>
      </c>
      <c r="I3" s="58" t="s">
        <v>63</v>
      </c>
      <c r="J3" s="58" t="s">
        <v>64</v>
      </c>
      <c r="K3" s="58" t="s">
        <v>65</v>
      </c>
      <c r="L3" s="1"/>
    </row>
    <row r="4" spans="1:12" x14ac:dyDescent="0.35">
      <c r="A4" s="68" t="s">
        <v>66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1"/>
    </row>
    <row r="5" spans="1:12" x14ac:dyDescent="0.35">
      <c r="A5" s="4" t="s">
        <v>26</v>
      </c>
      <c r="B5" s="4" t="s">
        <v>67</v>
      </c>
      <c r="C5" s="4"/>
      <c r="D5" s="4" t="s">
        <v>68</v>
      </c>
      <c r="E5" s="4">
        <v>221.37</v>
      </c>
      <c r="F5" s="4"/>
      <c r="G5" s="4">
        <v>1</v>
      </c>
      <c r="H5" s="4"/>
      <c r="I5" s="5"/>
      <c r="J5" s="4">
        <v>53.7</v>
      </c>
      <c r="K5" s="7">
        <f>((SQRT(J5)/10)*10^(-6))^2</f>
        <v>5.3699999999999993E-13</v>
      </c>
      <c r="L5" s="1">
        <f>K5/10^2</f>
        <v>5.3699999999999993E-15</v>
      </c>
    </row>
    <row r="6" spans="1:12" x14ac:dyDescent="0.35">
      <c r="A6" s="4" t="s">
        <v>69</v>
      </c>
      <c r="B6" s="6" t="s">
        <v>70</v>
      </c>
      <c r="C6" s="6"/>
      <c r="D6" s="6" t="s">
        <v>71</v>
      </c>
      <c r="E6" s="4">
        <v>304.41399999999999</v>
      </c>
      <c r="F6" s="4"/>
      <c r="G6" s="4"/>
      <c r="H6" s="4">
        <v>1</v>
      </c>
      <c r="I6" s="5"/>
      <c r="J6" s="4">
        <v>71.099999999999994</v>
      </c>
      <c r="K6" s="7">
        <f t="shared" ref="K6:K7" si="0">((SQRT(J6)/10)*10^(-6))^2</f>
        <v>7.110000000000001E-13</v>
      </c>
      <c r="L6" s="1"/>
    </row>
    <row r="7" spans="1:12" x14ac:dyDescent="0.35">
      <c r="A7" s="4" t="s">
        <v>72</v>
      </c>
      <c r="B7" s="7" t="s">
        <v>73</v>
      </c>
      <c r="C7" s="7"/>
      <c r="D7" s="7" t="s">
        <v>74</v>
      </c>
      <c r="E7" s="7">
        <v>121.154</v>
      </c>
      <c r="F7" s="7"/>
      <c r="G7" s="7">
        <v>1</v>
      </c>
      <c r="H7" s="7">
        <v>1</v>
      </c>
      <c r="I7" s="7">
        <v>1</v>
      </c>
      <c r="J7" s="7">
        <v>64.3</v>
      </c>
      <c r="K7" s="7">
        <f t="shared" si="0"/>
        <v>6.4299999999999989E-13</v>
      </c>
    </row>
    <row r="8" spans="1:12" x14ac:dyDescent="0.35">
      <c r="A8" s="7" t="s">
        <v>75</v>
      </c>
      <c r="B8" s="8" t="s">
        <v>76</v>
      </c>
      <c r="C8" s="7"/>
      <c r="D8" s="7" t="s">
        <v>77</v>
      </c>
      <c r="E8" s="7">
        <v>265.42899999999997</v>
      </c>
      <c r="F8" s="7"/>
      <c r="G8" s="7">
        <v>3</v>
      </c>
      <c r="H8" s="7"/>
      <c r="I8" s="7"/>
      <c r="J8" s="7">
        <v>77.8</v>
      </c>
      <c r="K8" s="7">
        <f>((SQRT(J8)/10)*10^(-6))^2</f>
        <v>7.7799999999999992E-13</v>
      </c>
    </row>
    <row r="9" spans="1:12" x14ac:dyDescent="0.35">
      <c r="A9" s="4" t="s">
        <v>52</v>
      </c>
      <c r="B9" s="6" t="s">
        <v>52</v>
      </c>
      <c r="C9" s="6"/>
      <c r="D9" s="6" t="s">
        <v>78</v>
      </c>
      <c r="E9" s="4">
        <v>77.144999999999996</v>
      </c>
      <c r="F9" s="4"/>
      <c r="G9" s="4">
        <v>1</v>
      </c>
      <c r="H9" s="4"/>
      <c r="I9" s="35">
        <v>1</v>
      </c>
      <c r="J9" s="4">
        <v>27</v>
      </c>
      <c r="K9" s="7">
        <f t="shared" ref="K9" si="1">((SQRT(J9)/10)*10^(-6))^2</f>
        <v>2.7000000000000006E-13</v>
      </c>
    </row>
    <row r="10" spans="1:12" x14ac:dyDescent="0.35">
      <c r="A10" s="7" t="s">
        <v>79</v>
      </c>
      <c r="B10" s="9" t="s">
        <v>80</v>
      </c>
      <c r="C10" s="8"/>
      <c r="D10" s="8" t="s">
        <v>81</v>
      </c>
      <c r="E10" s="7">
        <v>503.26</v>
      </c>
      <c r="F10" s="7"/>
      <c r="G10" s="7">
        <v>4</v>
      </c>
      <c r="H10" s="7"/>
      <c r="I10" s="7"/>
      <c r="J10" s="7">
        <v>210</v>
      </c>
      <c r="K10" s="7">
        <f>((SQRT(J10)/10)*10^(-6))^2</f>
        <v>2.0999999999999991E-12</v>
      </c>
    </row>
    <row r="11" spans="1:12" x14ac:dyDescent="0.35">
      <c r="A11" s="7"/>
      <c r="B11" s="9"/>
      <c r="C11" s="8"/>
      <c r="D11" s="8"/>
      <c r="E11" s="7"/>
      <c r="F11" s="7"/>
      <c r="G11" s="7"/>
      <c r="H11" s="7"/>
      <c r="I11" s="7"/>
      <c r="J11" s="7"/>
      <c r="K11" s="7">
        <f>((SQRT(J11)/10)*10^(-6))^2</f>
        <v>0</v>
      </c>
    </row>
    <row r="12" spans="1:12" x14ac:dyDescent="0.35">
      <c r="A12" s="69" t="s">
        <v>82</v>
      </c>
      <c r="B12" s="69"/>
      <c r="C12" s="69"/>
      <c r="D12" s="69"/>
      <c r="E12" s="69"/>
      <c r="F12" s="69"/>
      <c r="G12" s="69"/>
      <c r="H12" s="69"/>
      <c r="I12" s="69"/>
      <c r="J12" s="69"/>
      <c r="K12" s="69"/>
    </row>
    <row r="13" spans="1:12" x14ac:dyDescent="0.35">
      <c r="A13" s="4" t="s">
        <v>52</v>
      </c>
      <c r="B13" s="7" t="s">
        <v>52</v>
      </c>
      <c r="C13" s="7"/>
      <c r="D13" s="7" t="s">
        <v>78</v>
      </c>
      <c r="E13" s="7">
        <v>77.144999999999996</v>
      </c>
      <c r="F13" s="7"/>
      <c r="G13" s="7">
        <v>1</v>
      </c>
      <c r="H13" s="7"/>
      <c r="I13" s="7">
        <v>1</v>
      </c>
      <c r="J13" s="7">
        <v>27</v>
      </c>
      <c r="K13" s="7">
        <v>2.7000000000000006E-13</v>
      </c>
      <c r="L13" s="1"/>
    </row>
    <row r="14" spans="1:12" x14ac:dyDescent="0.35">
      <c r="A14" s="4" t="s">
        <v>52</v>
      </c>
      <c r="B14" s="6" t="s">
        <v>52</v>
      </c>
      <c r="C14" s="6"/>
      <c r="D14" s="6" t="s">
        <v>78</v>
      </c>
      <c r="E14" s="4">
        <v>77.144999999999996</v>
      </c>
      <c r="F14" s="4"/>
      <c r="G14" s="4">
        <v>1</v>
      </c>
      <c r="H14" s="4"/>
      <c r="I14" s="35">
        <v>1</v>
      </c>
      <c r="J14" s="4">
        <v>27</v>
      </c>
      <c r="K14" s="7">
        <f t="shared" ref="K14:K17" si="2">((SQRT(J14)/10)*10^(-6))^2</f>
        <v>2.7000000000000006E-13</v>
      </c>
      <c r="L14" s="1"/>
    </row>
    <row r="15" spans="1:12" x14ac:dyDescent="0.35">
      <c r="A15" s="7" t="s">
        <v>83</v>
      </c>
      <c r="B15" s="7" t="s">
        <v>83</v>
      </c>
      <c r="C15" s="7"/>
      <c r="D15" s="7" t="s">
        <v>84</v>
      </c>
      <c r="E15" s="7">
        <v>100.117</v>
      </c>
      <c r="F15" s="7"/>
      <c r="G15" s="7"/>
      <c r="H15" s="7">
        <v>2</v>
      </c>
      <c r="I15" s="7"/>
      <c r="J15" s="7">
        <v>34.1</v>
      </c>
      <c r="K15" s="7">
        <f t="shared" si="2"/>
        <v>3.4100000000000011E-13</v>
      </c>
    </row>
    <row r="16" spans="1:12" x14ac:dyDescent="0.35">
      <c r="A16" s="4" t="s">
        <v>72</v>
      </c>
      <c r="B16" s="7" t="s">
        <v>73</v>
      </c>
      <c r="C16" s="7"/>
      <c r="D16" s="7" t="s">
        <v>74</v>
      </c>
      <c r="E16" s="7">
        <v>121.154</v>
      </c>
      <c r="F16" s="7"/>
      <c r="G16" s="7">
        <v>1</v>
      </c>
      <c r="H16" s="7">
        <v>1</v>
      </c>
      <c r="I16" s="7">
        <v>1</v>
      </c>
      <c r="J16" s="7">
        <v>64.3</v>
      </c>
      <c r="K16" s="7">
        <f t="shared" si="2"/>
        <v>6.4299999999999989E-13</v>
      </c>
    </row>
    <row r="17" spans="1:11" x14ac:dyDescent="0.35">
      <c r="A17" s="7"/>
      <c r="B17" s="7"/>
      <c r="C17" s="7"/>
      <c r="D17" s="7"/>
      <c r="E17" s="7"/>
      <c r="F17" s="7"/>
      <c r="G17" s="7"/>
      <c r="H17" s="7"/>
      <c r="I17" s="7"/>
      <c r="J17" s="7"/>
      <c r="K17" s="7">
        <f t="shared" si="2"/>
        <v>0</v>
      </c>
    </row>
    <row r="18" spans="1:11" x14ac:dyDescent="0.35">
      <c r="A18" s="66" t="s">
        <v>85</v>
      </c>
      <c r="B18" s="66"/>
      <c r="C18" s="66"/>
      <c r="D18" s="66"/>
      <c r="E18" s="66"/>
      <c r="F18" s="66"/>
      <c r="G18" s="66"/>
      <c r="H18" s="66"/>
      <c r="I18" s="66"/>
      <c r="J18" s="66"/>
      <c r="K18" s="66"/>
    </row>
    <row r="19" spans="1:11" x14ac:dyDescent="0.35">
      <c r="A19" s="7" t="s">
        <v>86</v>
      </c>
      <c r="B19" s="7" t="s">
        <v>94</v>
      </c>
      <c r="C19" s="7"/>
      <c r="D19" s="7"/>
      <c r="E19" s="7"/>
      <c r="F19" s="7"/>
      <c r="G19" s="7"/>
      <c r="H19" s="7"/>
      <c r="I19" s="7"/>
      <c r="J19" s="7"/>
      <c r="K19" s="7">
        <f>((SQRT(J19)/10)*10^(-6))^2</f>
        <v>0</v>
      </c>
    </row>
    <row r="20" spans="1:11" x14ac:dyDescent="0.35">
      <c r="A20" s="7"/>
      <c r="B20" s="7"/>
      <c r="C20" s="7"/>
      <c r="D20" s="7"/>
      <c r="E20" s="7"/>
      <c r="F20" s="7"/>
      <c r="G20" s="7"/>
      <c r="H20" s="7"/>
      <c r="I20" s="7"/>
      <c r="J20" s="7"/>
      <c r="K20" s="7">
        <f t="shared" ref="K20:K22" si="3">((SQRT(J20)/10)*10^(-6))^2</f>
        <v>0</v>
      </c>
    </row>
    <row r="21" spans="1:11" x14ac:dyDescent="0.35">
      <c r="A21" s="7"/>
      <c r="B21" s="7"/>
      <c r="C21" s="7"/>
      <c r="D21" s="7"/>
      <c r="E21" s="7"/>
      <c r="F21" s="7"/>
      <c r="G21" s="7"/>
      <c r="H21" s="7"/>
      <c r="I21" s="7"/>
      <c r="J21" s="7"/>
      <c r="K21" s="7">
        <f t="shared" si="3"/>
        <v>0</v>
      </c>
    </row>
    <row r="22" spans="1:11" x14ac:dyDescent="0.35">
      <c r="A22" s="7"/>
      <c r="B22" s="7"/>
      <c r="C22" s="7"/>
      <c r="D22" s="7"/>
      <c r="E22" s="7"/>
      <c r="F22" s="7"/>
      <c r="G22" s="7"/>
      <c r="H22" s="7"/>
      <c r="I22" s="7"/>
      <c r="J22" s="7"/>
      <c r="K22" s="7">
        <f t="shared" si="3"/>
        <v>0</v>
      </c>
    </row>
    <row r="23" spans="1:11" x14ac:dyDescent="0.35">
      <c r="A23" s="67" t="s">
        <v>88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</row>
    <row r="24" spans="1:11" x14ac:dyDescent="0.35">
      <c r="A24" s="7" t="s">
        <v>87</v>
      </c>
      <c r="B24" s="7"/>
      <c r="C24" s="7"/>
      <c r="D24" s="7"/>
      <c r="E24" s="7">
        <v>112</v>
      </c>
      <c r="F24" s="7"/>
      <c r="G24" s="7"/>
      <c r="H24" s="7"/>
      <c r="I24" s="7"/>
      <c r="J24" s="7"/>
      <c r="K24" s="7">
        <f>((SQRT(J24)/10)*10^(-6))^2</f>
        <v>0</v>
      </c>
    </row>
    <row r="25" spans="1:11" x14ac:dyDescent="0.35">
      <c r="A25" s="7" t="s">
        <v>89</v>
      </c>
      <c r="B25" s="7" t="s">
        <v>93</v>
      </c>
      <c r="C25" s="7" t="s">
        <v>91</v>
      </c>
      <c r="D25" s="7" t="s">
        <v>92</v>
      </c>
      <c r="E25" s="7">
        <v>548.67999999999995</v>
      </c>
      <c r="F25" s="7">
        <v>29300</v>
      </c>
      <c r="G25" s="7"/>
      <c r="H25" s="7"/>
      <c r="I25" s="7"/>
      <c r="J25" s="7"/>
      <c r="K25" s="7">
        <f t="shared" ref="K25:K27" si="4">((SQRT(J25)/10)*10^(-6))^2</f>
        <v>0</v>
      </c>
    </row>
    <row r="26" spans="1:11" x14ac:dyDescent="0.35">
      <c r="A26" s="7"/>
      <c r="B26" s="7"/>
      <c r="C26" s="7"/>
      <c r="D26" s="7"/>
      <c r="E26" s="7"/>
      <c r="F26" s="7"/>
      <c r="G26" s="7"/>
      <c r="H26" s="7"/>
      <c r="I26" s="7"/>
      <c r="J26" s="7"/>
      <c r="K26" s="7">
        <f t="shared" si="4"/>
        <v>0</v>
      </c>
    </row>
    <row r="27" spans="1:11" x14ac:dyDescent="0.35">
      <c r="A27" s="7"/>
      <c r="B27" s="7"/>
      <c r="C27" s="7"/>
      <c r="D27" s="7"/>
      <c r="E27" s="7"/>
      <c r="F27" s="7"/>
      <c r="G27" s="7"/>
      <c r="H27" s="7"/>
      <c r="I27" s="7"/>
      <c r="J27" s="7"/>
      <c r="K27" s="7">
        <f t="shared" si="4"/>
        <v>0</v>
      </c>
    </row>
  </sheetData>
  <mergeCells count="11">
    <mergeCell ref="A18:K18"/>
    <mergeCell ref="A23:K23"/>
    <mergeCell ref="A4:K4"/>
    <mergeCell ref="A12:K12"/>
    <mergeCell ref="E2:E3"/>
    <mergeCell ref="J2:K2"/>
    <mergeCell ref="G2:I2"/>
    <mergeCell ref="F2:F3"/>
    <mergeCell ref="A2:B2"/>
    <mergeCell ref="C2:C3"/>
    <mergeCell ref="D2:D3"/>
  </mergeCells>
  <pageMargins left="0.7" right="0.7" top="0.75" bottom="0.75" header="0.3" footer="0.3"/>
  <pageSetup paperSize="256" orientation="portrait" verticalDpi="5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Sintesis</vt:lpstr>
      <vt:lpstr>Funcionalización</vt:lpstr>
      <vt:lpstr>Moleculas</vt:lpstr>
      <vt:lpstr>Moleculas1</vt:lpstr>
      <vt:lpstr>Moleculas2</vt:lpstr>
      <vt:lpstr>Moleculas3</vt:lpstr>
      <vt:lpstr>Moleculas4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Juliana Noguera</dc:creator>
  <cp:keywords/>
  <dc:description/>
  <cp:lastModifiedBy>Mabel Juliana Noguera Contreras</cp:lastModifiedBy>
  <cp:revision/>
  <dcterms:created xsi:type="dcterms:W3CDTF">2018-05-07T11:12:51Z</dcterms:created>
  <dcterms:modified xsi:type="dcterms:W3CDTF">2020-08-12T15:31:24Z</dcterms:modified>
  <cp:category/>
  <cp:contentStatus/>
</cp:coreProperties>
</file>