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n\OneDrive\Desktop\Module 1\Report\"/>
    </mc:Choice>
  </mc:AlternateContent>
  <xr:revisionPtr revIDLastSave="0" documentId="13_ncr:1_{7D6A6DF6-34A3-429C-9753-7DCE3ADA8590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Theater Outcomes by Lauch Date" sheetId="8" r:id="rId1"/>
    <sheet name="Outcomes Based Goals " sheetId="10" r:id="rId2"/>
    <sheet name="Kickstarter Sheet " sheetId="1" r:id="rId3"/>
  </sheets>
  <definedNames>
    <definedName name="_xlnm._FilterDatabase" localSheetId="2" hidden="1">'Kickstarter Sheet '!$A$1:$U$4115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0" l="1"/>
  <c r="E15" i="10"/>
  <c r="B3" i="10"/>
  <c r="B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3885" i="1"/>
  <c r="T2925" i="1"/>
  <c r="T2926" i="1"/>
  <c r="T2927" i="1"/>
  <c r="T2928" i="1"/>
  <c r="T2929" i="1"/>
  <c r="T2930" i="1"/>
  <c r="T2931" i="1"/>
  <c r="T3882" i="1"/>
  <c r="T2933" i="1"/>
  <c r="T2934" i="1"/>
  <c r="T2935" i="1"/>
  <c r="T2936" i="1"/>
  <c r="T2937" i="1"/>
  <c r="T2938" i="1"/>
  <c r="T3881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878" i="1"/>
  <c r="T3191" i="1"/>
  <c r="T3192" i="1"/>
  <c r="T3193" i="1"/>
  <c r="T3796" i="1"/>
  <c r="T3797" i="1"/>
  <c r="T3196" i="1"/>
  <c r="T3197" i="1"/>
  <c r="T3198" i="1"/>
  <c r="T3199" i="1"/>
  <c r="T3200" i="1"/>
  <c r="T3201" i="1"/>
  <c r="T3202" i="1"/>
  <c r="T3870" i="1"/>
  <c r="T3204" i="1"/>
  <c r="T3205" i="1"/>
  <c r="T3206" i="1"/>
  <c r="T3791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787" i="1"/>
  <c r="T3633" i="1"/>
  <c r="T3772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784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2924" i="1"/>
  <c r="T3755" i="1"/>
  <c r="T3756" i="1"/>
  <c r="T2932" i="1"/>
  <c r="T3758" i="1"/>
  <c r="T3759" i="1"/>
  <c r="T3760" i="1"/>
  <c r="T3761" i="1"/>
  <c r="T3762" i="1"/>
  <c r="T2939" i="1"/>
  <c r="T3190" i="1"/>
  <c r="T3765" i="1"/>
  <c r="T3766" i="1"/>
  <c r="T3767" i="1"/>
  <c r="T3768" i="1"/>
  <c r="T3769" i="1"/>
  <c r="T3770" i="1"/>
  <c r="T3771" i="1"/>
  <c r="T3194" i="1"/>
  <c r="T3773" i="1"/>
  <c r="T3774" i="1"/>
  <c r="T3775" i="1"/>
  <c r="T3776" i="1"/>
  <c r="T3777" i="1"/>
  <c r="T3778" i="1"/>
  <c r="T3779" i="1"/>
  <c r="T3780" i="1"/>
  <c r="T3781" i="1"/>
  <c r="T3782" i="1"/>
  <c r="T3783" i="1"/>
  <c r="T3195" i="1"/>
  <c r="T3785" i="1"/>
  <c r="T3786" i="1"/>
  <c r="T3203" i="1"/>
  <c r="T3788" i="1"/>
  <c r="T3789" i="1"/>
  <c r="T3790" i="1"/>
  <c r="T3207" i="1"/>
  <c r="T3792" i="1"/>
  <c r="T3793" i="1"/>
  <c r="T3794" i="1"/>
  <c r="T3795" i="1"/>
  <c r="T3632" i="1"/>
  <c r="T3634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649" i="1"/>
  <c r="T3871" i="1"/>
  <c r="T3872" i="1"/>
  <c r="T3873" i="1"/>
  <c r="T3874" i="1"/>
  <c r="T3875" i="1"/>
  <c r="T3876" i="1"/>
  <c r="T3877" i="1"/>
  <c r="T3754" i="1"/>
  <c r="T3879" i="1"/>
  <c r="T3880" i="1"/>
  <c r="T3757" i="1"/>
  <c r="T3763" i="1"/>
  <c r="T3883" i="1"/>
  <c r="T3884" i="1"/>
  <c r="T3764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3885" i="1"/>
  <c r="U3885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3882" i="1"/>
  <c r="U388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3881" i="1"/>
  <c r="U3881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878" i="1"/>
  <c r="U3878" i="1" s="1"/>
  <c r="S3191" i="1"/>
  <c r="U3191" i="1" s="1"/>
  <c r="S3192" i="1"/>
  <c r="U3192" i="1" s="1"/>
  <c r="S3193" i="1"/>
  <c r="U3193" i="1" s="1"/>
  <c r="S3796" i="1"/>
  <c r="U3796" i="1" s="1"/>
  <c r="S3797" i="1"/>
  <c r="U3797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870" i="1"/>
  <c r="U3870" i="1" s="1"/>
  <c r="S3204" i="1"/>
  <c r="U3204" i="1" s="1"/>
  <c r="S3205" i="1"/>
  <c r="U3205" i="1" s="1"/>
  <c r="S3206" i="1"/>
  <c r="U3206" i="1" s="1"/>
  <c r="S3791" i="1"/>
  <c r="U3791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787" i="1"/>
  <c r="U3787" i="1" s="1"/>
  <c r="S3633" i="1"/>
  <c r="U3633" i="1" s="1"/>
  <c r="S3772" i="1"/>
  <c r="U3772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784" i="1"/>
  <c r="U3784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2924" i="1"/>
  <c r="U2924" i="1" s="1"/>
  <c r="S3755" i="1"/>
  <c r="U3755" i="1" s="1"/>
  <c r="S3756" i="1"/>
  <c r="U3756" i="1" s="1"/>
  <c r="S2932" i="1"/>
  <c r="U2932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2939" i="1"/>
  <c r="U2939" i="1" s="1"/>
  <c r="S3190" i="1"/>
  <c r="U3190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194" i="1"/>
  <c r="U3194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195" i="1"/>
  <c r="U3195" i="1" s="1"/>
  <c r="S3785" i="1"/>
  <c r="U3785" i="1" s="1"/>
  <c r="S3786" i="1"/>
  <c r="U3786" i="1" s="1"/>
  <c r="S3203" i="1"/>
  <c r="U3203" i="1" s="1"/>
  <c r="S3788" i="1"/>
  <c r="U3788" i="1" s="1"/>
  <c r="S3789" i="1"/>
  <c r="U3789" i="1" s="1"/>
  <c r="S3790" i="1"/>
  <c r="U3790" i="1" s="1"/>
  <c r="S3207" i="1"/>
  <c r="U3207" i="1" s="1"/>
  <c r="S3792" i="1"/>
  <c r="U3792" i="1" s="1"/>
  <c r="S3793" i="1"/>
  <c r="U3793" i="1" s="1"/>
  <c r="S3794" i="1"/>
  <c r="U3794" i="1" s="1"/>
  <c r="S3795" i="1"/>
  <c r="U3795" i="1" s="1"/>
  <c r="S3632" i="1"/>
  <c r="U3632" i="1" s="1"/>
  <c r="S3634" i="1"/>
  <c r="U3634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649" i="1"/>
  <c r="U3649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754" i="1"/>
  <c r="U3754" i="1" s="1"/>
  <c r="S3879" i="1"/>
  <c r="U3879" i="1" s="1"/>
  <c r="S3880" i="1"/>
  <c r="U3880" i="1" s="1"/>
  <c r="S3757" i="1"/>
  <c r="U3757" i="1" s="1"/>
  <c r="S3763" i="1"/>
  <c r="U3763" i="1" s="1"/>
  <c r="S3883" i="1"/>
  <c r="U3883" i="1" s="1"/>
  <c r="S3884" i="1"/>
  <c r="U3884" i="1" s="1"/>
  <c r="S3764" i="1"/>
  <c r="U3764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3885" i="1"/>
  <c r="P2925" i="1"/>
  <c r="P2926" i="1"/>
  <c r="P2927" i="1"/>
  <c r="P2928" i="1"/>
  <c r="P2929" i="1"/>
  <c r="P2930" i="1"/>
  <c r="P2931" i="1"/>
  <c r="P3882" i="1"/>
  <c r="P2933" i="1"/>
  <c r="P2934" i="1"/>
  <c r="P2935" i="1"/>
  <c r="P2936" i="1"/>
  <c r="P2937" i="1"/>
  <c r="P2938" i="1"/>
  <c r="P3881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878" i="1"/>
  <c r="P3191" i="1"/>
  <c r="P3192" i="1"/>
  <c r="P3193" i="1"/>
  <c r="P3796" i="1"/>
  <c r="P3797" i="1"/>
  <c r="P3196" i="1"/>
  <c r="P3197" i="1"/>
  <c r="P3198" i="1"/>
  <c r="P3199" i="1"/>
  <c r="P3200" i="1"/>
  <c r="P3201" i="1"/>
  <c r="P3202" i="1"/>
  <c r="P3870" i="1"/>
  <c r="P3204" i="1"/>
  <c r="P3205" i="1"/>
  <c r="P3206" i="1"/>
  <c r="P3791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787" i="1"/>
  <c r="P3633" i="1"/>
  <c r="P3772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784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2924" i="1"/>
  <c r="P3755" i="1"/>
  <c r="P3756" i="1"/>
  <c r="P2932" i="1"/>
  <c r="P3758" i="1"/>
  <c r="P3759" i="1"/>
  <c r="P3760" i="1"/>
  <c r="P3761" i="1"/>
  <c r="P3762" i="1"/>
  <c r="P2939" i="1"/>
  <c r="P3190" i="1"/>
  <c r="P3765" i="1"/>
  <c r="P3766" i="1"/>
  <c r="P3767" i="1"/>
  <c r="P3768" i="1"/>
  <c r="P3769" i="1"/>
  <c r="P3770" i="1"/>
  <c r="P3771" i="1"/>
  <c r="P3194" i="1"/>
  <c r="P3773" i="1"/>
  <c r="P3774" i="1"/>
  <c r="P3775" i="1"/>
  <c r="P3776" i="1"/>
  <c r="P3777" i="1"/>
  <c r="P3778" i="1"/>
  <c r="P3779" i="1"/>
  <c r="P3780" i="1"/>
  <c r="P3781" i="1"/>
  <c r="P3782" i="1"/>
  <c r="P3783" i="1"/>
  <c r="P3195" i="1"/>
  <c r="P3785" i="1"/>
  <c r="P3786" i="1"/>
  <c r="P3203" i="1"/>
  <c r="P3788" i="1"/>
  <c r="P3789" i="1"/>
  <c r="P3790" i="1"/>
  <c r="P3207" i="1"/>
  <c r="P3792" i="1"/>
  <c r="P3793" i="1"/>
  <c r="P3794" i="1"/>
  <c r="P3795" i="1"/>
  <c r="P3632" i="1"/>
  <c r="P3634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649" i="1"/>
  <c r="P3871" i="1"/>
  <c r="P3872" i="1"/>
  <c r="P3873" i="1"/>
  <c r="P3874" i="1"/>
  <c r="P3875" i="1"/>
  <c r="P3876" i="1"/>
  <c r="P3877" i="1"/>
  <c r="P3754" i="1"/>
  <c r="P3879" i="1"/>
  <c r="P3880" i="1"/>
  <c r="P3757" i="1"/>
  <c r="P3763" i="1"/>
  <c r="P3883" i="1"/>
  <c r="P3884" i="1"/>
  <c r="P3764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3885" i="1"/>
  <c r="O2925" i="1"/>
  <c r="O2926" i="1"/>
  <c r="O2927" i="1"/>
  <c r="O2928" i="1"/>
  <c r="O2929" i="1"/>
  <c r="O2930" i="1"/>
  <c r="O2931" i="1"/>
  <c r="O3882" i="1"/>
  <c r="O2933" i="1"/>
  <c r="O2934" i="1"/>
  <c r="O2935" i="1"/>
  <c r="O2936" i="1"/>
  <c r="O2937" i="1"/>
  <c r="O2938" i="1"/>
  <c r="O3881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878" i="1"/>
  <c r="O3191" i="1"/>
  <c r="O3192" i="1"/>
  <c r="O3193" i="1"/>
  <c r="O3796" i="1"/>
  <c r="O3797" i="1"/>
  <c r="O3196" i="1"/>
  <c r="O3197" i="1"/>
  <c r="O3198" i="1"/>
  <c r="O3199" i="1"/>
  <c r="O3200" i="1"/>
  <c r="O3201" i="1"/>
  <c r="O3202" i="1"/>
  <c r="O3870" i="1"/>
  <c r="O3204" i="1"/>
  <c r="O3205" i="1"/>
  <c r="O3206" i="1"/>
  <c r="O3791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787" i="1"/>
  <c r="O3633" i="1"/>
  <c r="O3772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784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2924" i="1"/>
  <c r="O3755" i="1"/>
  <c r="O3756" i="1"/>
  <c r="O2932" i="1"/>
  <c r="O3758" i="1"/>
  <c r="O3759" i="1"/>
  <c r="O3760" i="1"/>
  <c r="O3761" i="1"/>
  <c r="O3762" i="1"/>
  <c r="O2939" i="1"/>
  <c r="O3190" i="1"/>
  <c r="O3765" i="1"/>
  <c r="O3766" i="1"/>
  <c r="O3767" i="1"/>
  <c r="O3768" i="1"/>
  <c r="O3769" i="1"/>
  <c r="O3770" i="1"/>
  <c r="O3771" i="1"/>
  <c r="O3194" i="1"/>
  <c r="O3773" i="1"/>
  <c r="O3774" i="1"/>
  <c r="O3775" i="1"/>
  <c r="O3776" i="1"/>
  <c r="O3777" i="1"/>
  <c r="O3778" i="1"/>
  <c r="O3779" i="1"/>
  <c r="O3780" i="1"/>
  <c r="O3781" i="1"/>
  <c r="O3782" i="1"/>
  <c r="O3783" i="1"/>
  <c r="O3195" i="1"/>
  <c r="O3785" i="1"/>
  <c r="O3786" i="1"/>
  <c r="O3203" i="1"/>
  <c r="O3788" i="1"/>
  <c r="O3789" i="1"/>
  <c r="O3790" i="1"/>
  <c r="O3207" i="1"/>
  <c r="O3792" i="1"/>
  <c r="O3793" i="1"/>
  <c r="O3794" i="1"/>
  <c r="O3795" i="1"/>
  <c r="O3632" i="1"/>
  <c r="O3634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649" i="1"/>
  <c r="O3871" i="1"/>
  <c r="O3872" i="1"/>
  <c r="O3873" i="1"/>
  <c r="O3874" i="1"/>
  <c r="O3875" i="1"/>
  <c r="O3876" i="1"/>
  <c r="O3877" i="1"/>
  <c r="O3754" i="1"/>
  <c r="O3879" i="1"/>
  <c r="O3880" i="1"/>
  <c r="O3757" i="1"/>
  <c r="O3763" i="1"/>
  <c r="O3883" i="1"/>
  <c r="O3884" i="1"/>
  <c r="O3764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10" l="1"/>
  <c r="E11" i="10"/>
  <c r="E10" i="10"/>
  <c r="H10" i="10" s="1"/>
  <c r="E9" i="10"/>
  <c r="H9" i="10" s="1"/>
  <c r="E4" i="10"/>
  <c r="H4" i="10" s="1"/>
  <c r="E13" i="10"/>
  <c r="G12" i="10"/>
  <c r="H12" i="10"/>
  <c r="F12" i="10"/>
  <c r="G11" i="10"/>
  <c r="H11" i="10"/>
  <c r="F11" i="10"/>
  <c r="F9" i="10"/>
  <c r="E8" i="10"/>
  <c r="E7" i="10"/>
  <c r="E6" i="10"/>
  <c r="E5" i="10"/>
  <c r="F5" i="10" s="1"/>
  <c r="E3" i="10"/>
  <c r="E2" i="10"/>
  <c r="F2" i="10" s="1"/>
  <c r="G9" i="10" l="1"/>
  <c r="F10" i="10"/>
  <c r="G10" i="10"/>
  <c r="F4" i="10"/>
  <c r="G4" i="10"/>
  <c r="G13" i="10"/>
  <c r="H13" i="10"/>
  <c r="F13" i="10"/>
  <c r="H8" i="10"/>
  <c r="G8" i="10"/>
  <c r="F8" i="10"/>
  <c r="H7" i="10"/>
  <c r="G7" i="10"/>
  <c r="F7" i="10"/>
  <c r="H6" i="10"/>
  <c r="G6" i="10"/>
  <c r="F6" i="10"/>
  <c r="H5" i="10"/>
  <c r="G5" i="10"/>
  <c r="H3" i="10"/>
  <c r="G3" i="10"/>
  <c r="F3" i="10"/>
  <c r="H2" i="10"/>
  <c r="G2" i="10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<sst xmlns="http://schemas.openxmlformats.org/spreadsheetml/2006/main" count="32976" uniqueCount="8400">
  <si>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</si>
  <si>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</si>
  <si>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</si>
  <si>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</si>
  <si>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</si>
  <si>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</si>
  <si>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</si>
  <si>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</si>
  <si>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</si>
  <si>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</si>
  <si>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</si>
  <si>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</si>
  <si>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</si>
  <si>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</si>
  <si>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</si>
  <si>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</si>
  <si>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</si>
  <si>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</si>
  <si>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</si>
  <si>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</si>
  <si>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</si>
  <si>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</si>
  <si>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</si>
  <si>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</si>
  <si>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</si>
  <si>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</si>
  <si>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</si>
  <si>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</si>
  <si>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</si>
  <si>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</si>
  <si>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</si>
  <si>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</si>
  <si>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</si>
  <si>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</si>
  <si>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</si>
  <si>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</si>
  <si>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</si>
  <si>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</si>
  <si>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</si>
  <si>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</si>
  <si>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</si>
  <si>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</si>
  <si>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</si>
  <si>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</si>
  <si>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</si>
  <si>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</si>
  <si>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</si>
  <si>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</si>
  <si>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</si>
  <si>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</si>
  <si>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</si>
  <si>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</si>
  <si>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</si>
  <si>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</si>
  <si>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</si>
  <si>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</si>
  <si>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</si>
  <si>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</si>
  <si>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</si>
  <si>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</si>
  <si>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</si>
  <si>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</si>
  <si>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</si>
  <si>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</si>
  <si>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</si>
  <si>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</si>
  <si>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</si>
  <si>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</si>
  <si>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</si>
  <si>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</si>
  <si>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</si>
  <si>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</si>
  <si>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</si>
  <si>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</si>
  <si>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</si>
  <si>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</si>
  <si>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</si>
  <si>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</si>
  <si>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</si>
  <si>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</si>
  <si>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</si>
  <si>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</si>
  <si>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</si>
  <si>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</si>
  <si>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</si>
  <si>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</si>
  <si>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</si>
  <si>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</si>
  <si>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</si>
  <si>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</si>
  <si>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</si>
  <si>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</si>
  <si>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</si>
  <si>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</si>
  <si>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</si>
  <si>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</si>
  <si>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</si>
  <si>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</si>
  <si>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</si>
  <si>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</si>
  <si>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</si>
  <si>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</si>
  <si>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</si>
  <si>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</si>
  <si>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</si>
  <si>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</si>
  <si>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</si>
  <si>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</si>
  <si>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</si>
  <si>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</si>
  <si>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</si>
  <si>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</si>
  <si>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</si>
  <si>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</si>
  <si>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</si>
  <si>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</si>
  <si>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</si>
  <si>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</si>
  <si>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</si>
  <si>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</si>
  <si>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</si>
  <si>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</si>
  <si>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</si>
  <si>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</si>
  <si>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</si>
  <si>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</si>
  <si>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</si>
  <si>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</si>
  <si>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</si>
  <si>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</si>
  <si>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</si>
  <si>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</si>
  <si>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</si>
  <si>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</si>
  <si>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</si>
  <si>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</si>
  <si>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</si>
  <si>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</si>
  <si>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</si>
  <si>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</si>
  <si>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</si>
  <si>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</si>
  <si>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</si>
  <si>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</si>
  <si>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</si>
  <si>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</si>
  <si>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</si>
  <si>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</si>
  <si>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</si>
  <si>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</si>
  <si>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</si>
  <si>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</si>
  <si>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</si>
  <si>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</si>
  <si>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</si>
  <si>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</si>
  <si>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</si>
  <si>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</si>
  <si>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</si>
  <si>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</si>
  <si>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</si>
  <si>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</si>
  <si>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</si>
  <si>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</si>
  <si>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</si>
  <si>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</si>
  <si>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</si>
  <si>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</si>
  <si>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</si>
  <si>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</si>
  <si>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</si>
  <si>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</si>
  <si>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</si>
  <si>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</si>
  <si>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</si>
  <si>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</si>
  <si>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</si>
  <si>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</si>
  <si>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</si>
  <si>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</si>
  <si>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</si>
  <si>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</si>
  <si>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</si>
  <si>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</si>
  <si>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</si>
  <si>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</si>
  <si>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</si>
  <si>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</si>
  <si>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</si>
  <si>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</si>
  <si>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</si>
  <si>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</si>
  <si>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</si>
  <si>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</si>
  <si>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</si>
  <si>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</si>
  <si>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</si>
  <si>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</si>
  <si>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</si>
  <si>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</si>
  <si>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</si>
  <si>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</si>
  <si>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</si>
  <si>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</si>
  <si>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</si>
  <si>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</si>
  <si>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</si>
  <si>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</si>
  <si>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</si>
  <si>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</si>
  <si>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</si>
  <si>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</si>
  <si>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</si>
  <si>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</si>
  <si>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</si>
  <si>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</si>
  <si>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</si>
  <si>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</si>
  <si>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</si>
  <si>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</si>
  <si>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</si>
  <si>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</si>
  <si>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</si>
  <si>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</si>
  <si>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</si>
  <si>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</si>
  <si>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</si>
  <si>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</si>
  <si>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</si>
  <si>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</si>
  <si>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</si>
  <si>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</si>
  <si>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</si>
  <si>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</si>
  <si>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</si>
  <si>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</si>
  <si>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</si>
  <si>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</si>
  <si>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</si>
  <si>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</si>
  <si>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</si>
  <si>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</si>
  <si>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</si>
  <si>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</si>
  <si>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</si>
  <si>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</si>
  <si>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</si>
  <si>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</si>
  <si>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</si>
  <si>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</si>
  <si>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</si>
  <si>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</si>
  <si>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</si>
  <si>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</si>
  <si>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</si>
  <si>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</si>
  <si>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</si>
  <si>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</si>
  <si>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</si>
  <si>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</si>
  <si>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</si>
  <si>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</si>
  <si>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</si>
  <si>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</si>
  <si>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</si>
  <si>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</si>
  <si>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</si>
  <si>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</si>
  <si>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</si>
  <si>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</si>
  <si>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</si>
  <si>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</si>
  <si>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</si>
  <si>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</si>
  <si>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</si>
  <si>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</si>
  <si>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</si>
  <si>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</si>
  <si>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</si>
  <si>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</si>
  <si>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</si>
  <si>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</si>
  <si>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</si>
  <si>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</si>
  <si>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</si>
  <si>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</si>
  <si>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</si>
  <si>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</si>
  <si>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</si>
  <si>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</si>
  <si>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</si>
  <si>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</si>
  <si>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</si>
  <si>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</si>
  <si>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</si>
  <si>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</si>
  <si>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</si>
  <si>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</si>
  <si>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</si>
  <si>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</si>
  <si>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</si>
  <si>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</si>
  <si>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</si>
  <si>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</si>
  <si>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</si>
  <si>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</si>
  <si>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</si>
  <si>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</si>
  <si>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</si>
  <si>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</si>
  <si>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</si>
  <si>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</si>
  <si>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</si>
  <si>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</si>
  <si>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</si>
  <si>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</si>
  <si>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</si>
  <si>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</si>
  <si>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</si>
  <si>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</si>
  <si>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</si>
  <si>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</si>
  <si>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</si>
  <si>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</si>
  <si>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</si>
  <si>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</si>
  <si>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</si>
  <si>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</si>
  <si>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</si>
  <si>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</si>
  <si>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</si>
  <si>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</si>
  <si>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</si>
  <si>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</si>
  <si>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</si>
  <si>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</si>
  <si>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</si>
  <si>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</si>
  <si>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</si>
  <si>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</si>
  <si>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</si>
  <si>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</si>
  <si>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</si>
  <si>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</si>
  <si>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</si>
  <si>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</si>
  <si>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</si>
  <si>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</si>
  <si>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</si>
  <si>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</si>
  <si>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</si>
  <si>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</si>
  <si>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</si>
  <si>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</si>
  <si>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</si>
  <si>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</si>
  <si>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</si>
  <si>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</si>
  <si>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</si>
  <si>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</si>
  <si>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</si>
  <si>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</si>
  <si>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</si>
  <si>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</si>
  <si>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</si>
  <si>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</si>
  <si>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</si>
  <si>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</si>
  <si>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</si>
  <si>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</si>
  <si>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</si>
  <si>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</si>
  <si>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</si>
  <si>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</si>
  <si>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</si>
  <si>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</si>
  <si>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</si>
  <si>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</si>
  <si>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</si>
  <si>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</si>
  <si>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</si>
  <si>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</si>
  <si>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</si>
  <si>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</si>
  <si>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</si>
  <si>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</si>
  <si>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</si>
  <si>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</si>
  <si>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</si>
  <si>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</si>
  <si>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</si>
  <si>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</si>
  <si>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</si>
  <si>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</si>
  <si>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</si>
  <si>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</si>
  <si>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</si>
  <si>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</si>
  <si>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</si>
  <si>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</si>
  <si>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</si>
  <si>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</si>
  <si>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</si>
  <si>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</si>
  <si>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</si>
  <si>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</si>
  <si>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</si>
  <si>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</si>
  <si>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</si>
  <si>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</si>
  <si>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</si>
  <si>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</si>
  <si>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</si>
  <si>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</si>
  <si>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</si>
  <si>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</si>
  <si>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</si>
  <si>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</si>
  <si>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</si>
  <si>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</si>
  <si>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</si>
  <si>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</si>
  <si>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</si>
  <si>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</si>
  <si>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</si>
  <si>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</si>
  <si>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</si>
  <si>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</si>
  <si>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</si>
  <si>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</si>
  <si>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</si>
  <si>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</si>
  <si>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</si>
  <si>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</si>
  <si>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</si>
  <si>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</si>
  <si>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</si>
  <si>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</si>
  <si>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</si>
  <si>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</si>
  <si>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</si>
  <si>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</si>
  <si>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</si>
  <si>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</si>
  <si>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</si>
  <si>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</si>
  <si>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</si>
  <si>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</si>
  <si>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</si>
  <si>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</si>
  <si>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</si>
  <si>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</si>
  <si>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</si>
  <si>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</si>
  <si>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</si>
  <si>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</si>
  <si>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</si>
  <si>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</si>
  <si>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</si>
  <si>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</si>
  <si>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</si>
  <si>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</si>
  <si>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</si>
  <si>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</si>
  <si>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</si>
  <si>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</si>
  <si>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</si>
  <si>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</si>
  <si>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</si>
  <si>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</si>
  <si>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</si>
  <si>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</si>
  <si>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</si>
  <si>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</si>
  <si>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</si>
  <si>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</si>
  <si>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</si>
  <si>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</si>
  <si>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</si>
  <si>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</si>
  <si>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</si>
  <si>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</si>
  <si>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</si>
  <si>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</si>
  <si>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</si>
  <si>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</si>
  <si>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</si>
  <si>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</si>
  <si>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</si>
  <si>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</si>
  <si>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</si>
  <si>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</si>
  <si>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</si>
  <si>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</si>
  <si>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</si>
  <si>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</si>
  <si>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</si>
  <si>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</si>
  <si>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</si>
  <si>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</si>
  <si>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</si>
  <si>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</si>
  <si>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</si>
  <si>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</si>
  <si>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</si>
  <si>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</si>
  <si>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</si>
  <si>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</si>
  <si>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</si>
  <si>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</si>
  <si>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</si>
  <si>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</si>
  <si>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</si>
  <si>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</si>
  <si>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</si>
  <si>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</si>
  <si>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</si>
  <si>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</si>
  <si>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</si>
  <si>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</si>
  <si>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</si>
  <si>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</si>
  <si>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</si>
  <si>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</si>
  <si>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</si>
  <si>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</si>
  <si>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</si>
  <si>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</si>
  <si>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</si>
  <si>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</si>
  <si>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</si>
  <si>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</si>
  <si>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</si>
  <si>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</si>
  <si>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</si>
  <si>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</si>
  <si>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</si>
  <si>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</si>
  <si>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</si>
  <si>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</si>
  <si>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</si>
  <si>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</si>
  <si>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</si>
  <si>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</si>
  <si>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</si>
  <si>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</si>
  <si>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</si>
  <si>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</si>
  <si>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</si>
  <si>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</si>
  <si>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</si>
  <si>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</si>
  <si>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</si>
  <si>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</si>
  <si>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</si>
  <si>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</si>
  <si>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</si>
  <si>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</si>
  <si>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</si>
  <si>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</si>
  <si>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</si>
  <si>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</si>
  <si>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</si>
  <si>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</si>
  <si>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</si>
  <si>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</si>
  <si>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</si>
  <si>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</si>
  <si>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</si>
  <si>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</si>
  <si>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</si>
  <si>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</si>
  <si>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</si>
  <si>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</si>
  <si>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</si>
  <si>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</si>
  <si>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</si>
  <si>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</si>
  <si>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</si>
  <si>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</si>
  <si>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</si>
  <si>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</si>
  <si>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</si>
  <si>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</si>
  <si>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</si>
  <si>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</si>
  <si>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</si>
  <si>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</si>
  <si>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</si>
  <si>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</si>
  <si>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</si>
  <si>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</si>
  <si>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</si>
  <si>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</si>
  <si>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</si>
  <si>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</si>
  <si>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</si>
  <si>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</si>
  <si>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</si>
  <si>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</si>
  <si>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</si>
  <si>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</si>
  <si>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</si>
  <si>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</si>
  <si>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</si>
  <si>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</si>
  <si>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</si>
  <si>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</si>
  <si>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</si>
  <si>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</si>
  <si>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</si>
  <si>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</si>
  <si>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</si>
  <si>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</si>
  <si>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</si>
  <si>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</si>
  <si>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</si>
  <si>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</si>
  <si>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</si>
  <si>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</si>
  <si>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</si>
  <si>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</si>
  <si>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</si>
  <si>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</si>
  <si>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</si>
  <si>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</si>
  <si>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</si>
  <si>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</si>
  <si>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</si>
  <si>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</si>
  <si>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</si>
  <si>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</si>
  <si>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</si>
  <si>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</si>
  <si>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</si>
  <si>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</si>
  <si>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</si>
  <si>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</si>
  <si>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</si>
  <si>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</si>
  <si>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</si>
  <si>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</si>
  <si>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</si>
  <si>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</si>
  <si>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</si>
  <si>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</si>
  <si>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</si>
  <si>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</si>
  <si>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</si>
  <si>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</si>
  <si>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</si>
  <si>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</si>
  <si>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</si>
  <si>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</si>
  <si>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</si>
  <si>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</si>
  <si>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</si>
  <si>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</si>
  <si>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</si>
  <si>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</si>
  <si>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</si>
  <si>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</si>
  <si>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</si>
  <si>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</si>
  <si>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</si>
  <si>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</si>
  <si>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</si>
  <si>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</si>
  <si>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</si>
  <si>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</si>
  <si>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</si>
  <si>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</si>
  <si>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</si>
  <si>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</si>
  <si>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</si>
  <si>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</si>
  <si>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</si>
  <si>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</si>
  <si>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</si>
  <si>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</si>
  <si>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</si>
  <si>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</si>
  <si>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</si>
  <si>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</si>
  <si>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</si>
  <si>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</si>
  <si>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</si>
  <si>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</si>
  <si>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</si>
  <si>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</si>
  <si>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</si>
  <si>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</si>
  <si>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</si>
  <si>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</si>
  <si>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</si>
  <si>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</si>
  <si>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</si>
  <si>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</si>
  <si>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</si>
  <si>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</si>
  <si>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</si>
  <si>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</si>
  <si>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</si>
  <si>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</si>
  <si>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</si>
  <si>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</si>
  <si>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</si>
  <si>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</si>
  <si>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</si>
  <si>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</si>
  <si>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</si>
  <si>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</si>
  <si>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</si>
  <si>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</si>
  <si>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</si>
  <si>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</si>
  <si>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</si>
  <si>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</si>
  <si>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</si>
  <si>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</si>
  <si>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</si>
  <si>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</si>
  <si>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</si>
  <si>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</si>
  <si>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</si>
  <si>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</si>
  <si>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</si>
  <si>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</si>
  <si>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</si>
  <si>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</si>
  <si>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</si>
  <si>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</si>
  <si>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</si>
  <si>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</si>
  <si>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</si>
  <si>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</si>
  <si>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</si>
  <si>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</si>
  <si>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</si>
  <si>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</si>
  <si>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</si>
  <si>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</si>
  <si>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</si>
  <si>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</si>
  <si>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</si>
  <si>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</si>
  <si>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</si>
  <si>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</si>
  <si>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</si>
  <si>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</si>
  <si>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</si>
  <si>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</si>
  <si>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</si>
  <si>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</si>
  <si>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</si>
  <si>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</si>
  <si>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</si>
  <si>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</si>
  <si>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</si>
  <si>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</si>
  <si>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</si>
  <si>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</si>
  <si>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</si>
  <si>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</si>
  <si>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</si>
  <si>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</si>
  <si>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</si>
  <si>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</si>
  <si>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</si>
  <si>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</si>
  <si>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</si>
  <si>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</si>
  <si>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</si>
  <si>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</si>
  <si>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</si>
  <si>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</si>
  <si>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</si>
  <si>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</si>
  <si>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</si>
  <si>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</si>
  <si>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</si>
  <si>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</si>
  <si>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</si>
  <si>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</si>
  <si>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</si>
  <si>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</si>
  <si>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</si>
  <si>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</si>
  <si>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</si>
  <si>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</si>
  <si>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</si>
  <si>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</si>
  <si>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</si>
  <si>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</si>
  <si>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</si>
  <si>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</si>
  <si>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</si>
  <si>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</si>
  <si>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</si>
  <si>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</si>
  <si>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</si>
  <si>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</si>
  <si>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</si>
  <si>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</si>
  <si>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</si>
  <si>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</si>
  <si>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</si>
  <si>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</si>
  <si>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</si>
  <si>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</si>
  <si>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</si>
  <si>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</si>
  <si>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</si>
  <si>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</si>
  <si>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</si>
  <si>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</si>
  <si>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</si>
  <si>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</si>
  <si>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</si>
  <si>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</si>
  <si>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</si>
  <si>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</si>
  <si>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</si>
  <si>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</si>
  <si>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</si>
  <si>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</si>
  <si>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</si>
  <si>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</si>
  <si>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</si>
  <si>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</si>
  <si>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</si>
  <si>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</si>
  <si>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</si>
  <si>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</si>
  <si>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</si>
  <si>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</si>
  <si>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</si>
  <si>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</si>
  <si>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</si>
  <si>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</si>
  <si>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</si>
  <si>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</si>
  <si>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</si>
  <si>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</si>
  <si>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</si>
  <si>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</si>
  <si>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</si>
  <si>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</si>
  <si>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</si>
  <si>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</si>
  <si>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</si>
  <si>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</si>
  <si>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</si>
  <si>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</si>
  <si>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</si>
  <si>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</si>
  <si>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</si>
  <si>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</si>
  <si>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</si>
  <si>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</si>
  <si>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</si>
  <si>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</si>
  <si>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</si>
  <si>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</si>
  <si>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</si>
  <si>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</si>
  <si>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</si>
  <si>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</si>
  <si>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</si>
  <si>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</si>
  <si>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</si>
  <si>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</si>
  <si>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</si>
  <si>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</si>
  <si>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</si>
  <si>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</si>
  <si>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</si>
  <si>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</si>
  <si>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</si>
  <si>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</si>
  <si>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</si>
  <si>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</si>
  <si>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</si>
  <si>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</si>
  <si>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</si>
  <si>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</si>
  <si>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</si>
  <si>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</si>
  <si>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</si>
  <si>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</si>
  <si>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</si>
  <si>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</si>
  <si>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</si>
  <si>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</si>
  <si>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</si>
  <si>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</si>
  <si>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</si>
  <si>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</si>
  <si>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</si>
  <si>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</si>
  <si>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</si>
  <si>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</si>
  <si>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</si>
  <si>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</si>
  <si>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</si>
  <si>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</si>
  <si>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</si>
  <si>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</si>
  <si>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</si>
  <si>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</si>
  <si>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</si>
  <si>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</si>
  <si>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</si>
  <si>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</si>
  <si>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</si>
  <si>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</si>
  <si>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</si>
  <si>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</si>
  <si>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</si>
  <si>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</si>
  <si>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</si>
  <si>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</si>
  <si>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</si>
  <si>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</si>
  <si>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</si>
  <si>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</si>
  <si>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</si>
  <si>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</si>
  <si>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</si>
  <si>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</si>
  <si>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</si>
  <si>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</si>
  <si>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</si>
  <si>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</si>
  <si>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</si>
  <si>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</si>
  <si>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</si>
  <si>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</si>
  <si>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</si>
  <si>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</si>
  <si>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</si>
  <si>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</si>
  <si>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</si>
  <si>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</si>
  <si>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</si>
  <si>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</si>
  <si>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</si>
  <si>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</si>
  <si>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</si>
  <si>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</si>
  <si>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</si>
  <si>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</si>
  <si>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</si>
  <si>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</si>
  <si>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</si>
  <si>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</si>
  <si>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</si>
  <si>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</si>
  <si>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</si>
  <si>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</si>
  <si>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</si>
  <si>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</si>
  <si>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</si>
  <si>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</si>
  <si>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</si>
  <si>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</si>
  <si>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</si>
  <si>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</si>
  <si>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</si>
  <si>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</si>
  <si>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</si>
  <si>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</si>
  <si>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</si>
  <si>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</si>
  <si>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</si>
  <si>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</si>
  <si>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</si>
  <si>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</si>
  <si>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</si>
  <si>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</si>
  <si>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</si>
  <si>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</si>
  <si>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</si>
  <si>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</si>
  <si>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</si>
  <si>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</si>
  <si>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</si>
  <si>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</si>
  <si>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</si>
  <si>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</si>
  <si>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</si>
  <si>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</si>
  <si>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</si>
  <si>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</si>
  <si>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</si>
  <si>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</si>
  <si>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</si>
  <si>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</si>
  <si>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</si>
  <si>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</si>
  <si>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</si>
  <si>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</si>
  <si>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</si>
  <si>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</si>
  <si>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</si>
  <si>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</si>
  <si>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</si>
  <si>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</si>
  <si>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</si>
  <si>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</si>
  <si>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</si>
  <si>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</si>
  <si>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</si>
  <si>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</si>
  <si>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</si>
  <si>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</si>
  <si>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</si>
  <si>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</si>
  <si>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</si>
  <si>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</si>
  <si>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</si>
  <si>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</si>
  <si>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</si>
  <si>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</si>
  <si>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</si>
  <si>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</si>
  <si>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</si>
  <si>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</si>
  <si>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</si>
  <si>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</si>
  <si>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</si>
  <si>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</si>
  <si>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</si>
  <si>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</si>
  <si>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</si>
  <si>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</si>
  <si>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</si>
  <si>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</si>
  <si>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</si>
  <si>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</si>
  <si>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</si>
  <si>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</si>
  <si>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</si>
  <si>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</si>
  <si>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</si>
  <si>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</si>
  <si>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</si>
  <si>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</si>
  <si>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</si>
  <si>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</si>
  <si>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</si>
  <si>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</si>
  <si>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</si>
  <si>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</si>
  <si>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</si>
  <si>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</si>
  <si>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</si>
  <si>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</si>
  <si>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</si>
  <si>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</si>
  <si>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</si>
  <si>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</si>
  <si>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</si>
  <si>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</si>
  <si>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</si>
  <si>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</si>
  <si>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</si>
  <si>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</si>
  <si>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</si>
  <si>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</si>
  <si>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</si>
  <si>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</si>
  <si>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</si>
  <si>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</si>
  <si>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</si>
  <si>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</si>
  <si>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</si>
  <si>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</si>
  <si>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</si>
  <si>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</si>
  <si>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</si>
  <si>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</si>
  <si>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</si>
  <si>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</si>
  <si>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</si>
  <si>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</si>
  <si>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</si>
  <si>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</si>
  <si>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</si>
  <si>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</si>
  <si>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</si>
  <si>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</si>
  <si>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</si>
  <si>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</si>
  <si>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</si>
  <si>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</si>
  <si>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</si>
  <si>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</si>
  <si>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</si>
  <si>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</si>
  <si>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</si>
  <si>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</si>
  <si>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</si>
  <si>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</si>
  <si>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</si>
  <si>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</si>
  <si>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</si>
  <si>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</si>
  <si>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</si>
  <si>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</si>
  <si>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</si>
  <si>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</si>
  <si>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</si>
  <si>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</si>
  <si>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</si>
  <si>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</si>
  <si>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</si>
  <si>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</si>
  <si>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</si>
  <si>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</si>
  <si>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</si>
  <si>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</si>
  <si>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</si>
  <si>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</si>
  <si>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</si>
  <si>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</si>
  <si>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</si>
  <si>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</si>
  <si>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</si>
  <si>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</si>
  <si>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</si>
  <si>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</si>
  <si>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</si>
  <si>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</si>
  <si>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</si>
  <si>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</si>
  <si>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</si>
  <si>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</si>
  <si>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</si>
  <si>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</si>
  <si>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</si>
  <si>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</si>
  <si>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</si>
  <si>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</si>
  <si>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</si>
  <si>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</si>
  <si>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</si>
  <si>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</si>
  <si>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</si>
  <si>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</si>
  <si>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</si>
  <si>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</si>
  <si>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</si>
  <si>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</si>
  <si>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</si>
  <si>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</si>
  <si>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</si>
  <si>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</si>
  <si>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</si>
  <si>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</si>
  <si>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</si>
  <si>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</si>
  <si>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</si>
  <si>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</si>
  <si>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</si>
  <si>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</si>
  <si>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</si>
  <si>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</si>
  <si>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</si>
  <si>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</si>
  <si>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</si>
  <si>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</si>
  <si>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</si>
  <si>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</si>
  <si>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</si>
  <si>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</si>
  <si>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</si>
  <si>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</si>
  <si>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</si>
  <si>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</si>
  <si>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</si>
  <si>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</si>
  <si>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</si>
  <si>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</si>
  <si>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</si>
  <si>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</si>
  <si>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</si>
  <si>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</si>
  <si>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</si>
  <si>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</si>
  <si>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</si>
  <si>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</si>
  <si>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</si>
  <si>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</si>
  <si>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</si>
  <si>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</si>
  <si>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</si>
  <si>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</si>
  <si>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</si>
  <si>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</si>
  <si>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</si>
  <si>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</si>
  <si>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</si>
  <si>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</si>
  <si>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</si>
  <si>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</si>
  <si>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</si>
  <si>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</si>
  <si>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</si>
  <si>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</si>
  <si>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</si>
  <si>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</si>
  <si>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</si>
  <si>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</si>
  <si>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</si>
  <si>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</si>
  <si>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</si>
  <si>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</si>
  <si>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</si>
  <si>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</si>
  <si>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</si>
  <si>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</si>
  <si>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</si>
  <si>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</si>
  <si>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</si>
  <si>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</si>
  <si>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</si>
  <si>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</si>
  <si>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</si>
  <si>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</si>
  <si>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</si>
  <si>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</si>
  <si>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</si>
  <si>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</si>
  <si>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</si>
  <si>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</si>
  <si>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</si>
  <si>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</si>
  <si>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</si>
  <si>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</si>
  <si>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</si>
  <si>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</si>
  <si>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</si>
  <si>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</si>
  <si>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</si>
  <si>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</si>
  <si>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</si>
  <si>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</si>
  <si>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</si>
  <si>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</si>
  <si>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</si>
  <si>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</si>
  <si>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</si>
  <si>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</si>
  <si>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</si>
  <si>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</si>
  <si>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</si>
  <si>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</si>
  <si>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</si>
  <si>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</si>
  <si>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</si>
  <si>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</si>
  <si>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</si>
  <si>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</si>
  <si>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</si>
  <si>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</si>
  <si>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</si>
  <si>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</si>
  <si>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</si>
  <si>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</si>
  <si>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</si>
  <si>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</si>
  <si>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</si>
  <si>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</si>
  <si>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</si>
  <si>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</si>
  <si>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</si>
  <si>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</si>
  <si>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</si>
  <si>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</si>
  <si>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</si>
  <si>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</si>
  <si>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</si>
  <si>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</si>
  <si>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</si>
  <si>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</si>
  <si>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</si>
  <si>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</si>
  <si>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</si>
  <si>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</si>
  <si>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</si>
  <si>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</si>
  <si>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</si>
  <si>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</si>
  <si>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</si>
  <si>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</si>
  <si>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</si>
  <si>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</si>
  <si>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</si>
  <si>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</si>
  <si>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</si>
  <si>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</si>
  <si>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</si>
  <si>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</si>
  <si>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</si>
  <si>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</si>
  <si>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</si>
  <si>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</si>
  <si>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</si>
  <si>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</si>
  <si>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</si>
  <si>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</si>
  <si>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</si>
  <si>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</si>
  <si>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</si>
  <si>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</si>
  <si>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</si>
  <si>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</si>
  <si>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</si>
  <si>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</si>
  <si>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</si>
  <si>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</si>
  <si>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</si>
  <si>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</si>
  <si>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</si>
  <si>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</si>
  <si>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</si>
  <si>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</si>
  <si>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</si>
  <si>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</si>
  <si>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</si>
  <si>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</si>
  <si>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</si>
  <si>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</si>
  <si>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</si>
  <si>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</si>
  <si>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</si>
  <si>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</si>
  <si>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</si>
  <si>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</si>
  <si>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</si>
  <si>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</si>
  <si>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</si>
  <si>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</si>
  <si>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</si>
  <si>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</si>
  <si>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</si>
  <si>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</si>
  <si>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</si>
  <si>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</si>
  <si>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</si>
  <si>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</si>
  <si>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</si>
  <si>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</si>
  <si>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</si>
  <si>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</si>
  <si>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</si>
  <si>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</si>
  <si>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</si>
  <si>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</si>
  <si>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</si>
  <si>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</si>
  <si>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</si>
  <si>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</si>
  <si>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</si>
  <si>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</si>
  <si>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</si>
  <si>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</si>
  <si>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</si>
  <si>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</si>
  <si>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</si>
  <si>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</si>
  <si>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</si>
  <si>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</si>
  <si>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</si>
  <si>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</si>
  <si>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</si>
  <si>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</si>
  <si>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</si>
  <si>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</si>
  <si>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</si>
  <si>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</si>
  <si>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</si>
  <si>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</si>
  <si>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</si>
  <si>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</si>
  <si>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</si>
  <si>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</si>
  <si>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</si>
  <si>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</si>
  <si>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</si>
  <si>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</si>
  <si>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</si>
  <si>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</si>
  <si>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</si>
  <si>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</si>
  <si>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</si>
  <si>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</si>
  <si>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</si>
  <si>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</si>
  <si>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</si>
  <si>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</si>
  <si>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</si>
  <si>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</si>
  <si>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</si>
  <si>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</si>
  <si>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</si>
  <si>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</si>
  <si>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</si>
  <si>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</si>
  <si>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</si>
  <si>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</si>
  <si>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</si>
  <si>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</si>
  <si>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</si>
  <si>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</si>
  <si>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</si>
  <si>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</si>
  <si>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</si>
  <si>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</si>
  <si>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</si>
  <si>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</si>
  <si>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</si>
  <si>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</si>
  <si>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</si>
  <si>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</si>
  <si>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</si>
  <si>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</si>
  <si>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</si>
  <si>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</si>
  <si>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</si>
  <si>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</si>
  <si>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</si>
  <si>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</si>
  <si>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</si>
  <si>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</si>
  <si>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</si>
  <si>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</si>
  <si>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</si>
  <si>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</si>
  <si>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</si>
  <si>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</si>
  <si>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</si>
  <si>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</si>
  <si>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</si>
  <si>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</si>
  <si>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</si>
  <si>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</si>
  <si>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</si>
  <si>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</si>
  <si>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</si>
  <si>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</si>
  <si>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</si>
  <si>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</si>
  <si>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</si>
  <si>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</si>
  <si>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</si>
  <si>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</si>
  <si>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</si>
  <si>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</si>
  <si>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</si>
  <si>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</si>
  <si>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</si>
  <si>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</si>
  <si>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</si>
  <si>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</si>
  <si>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</si>
  <si>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</si>
  <si>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</si>
  <si>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</si>
  <si>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</si>
  <si>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</si>
  <si>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</si>
  <si>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</si>
  <si>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</si>
  <si>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</si>
  <si>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</si>
  <si>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</si>
  <si>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</si>
  <si>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</si>
  <si>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</si>
  <si>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</si>
  <si>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</si>
  <si>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</si>
  <si>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</si>
  <si>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</si>
  <si>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</si>
  <si>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</si>
  <si>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</si>
  <si>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</si>
  <si>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</si>
  <si>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</si>
  <si>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</si>
  <si>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</si>
  <si>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</si>
  <si>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</si>
  <si>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</si>
  <si>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</si>
  <si>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</si>
  <si>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</si>
  <si>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</si>
  <si>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</si>
  <si>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</si>
  <si>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</si>
  <si>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</si>
  <si>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</si>
  <si>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</si>
  <si>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</si>
  <si>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</si>
  <si>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</si>
  <si>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</si>
  <si>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</si>
  <si>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</si>
  <si>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</si>
  <si>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</si>
  <si>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</si>
  <si>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</si>
  <si>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</si>
  <si>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</si>
  <si>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</si>
  <si>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</si>
  <si>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</si>
  <si>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</si>
  <si>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</si>
  <si>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</si>
  <si>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</si>
  <si>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</si>
  <si>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</si>
  <si>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</si>
  <si>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</si>
  <si>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</si>
  <si>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</si>
  <si>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</si>
  <si>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</si>
  <si>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</si>
  <si>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</si>
  <si>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</si>
  <si>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</si>
  <si>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</si>
  <si>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</si>
  <si>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</si>
  <si>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</si>
  <si>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</si>
  <si>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</si>
  <si>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</si>
  <si>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</si>
  <si>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</si>
  <si>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</si>
  <si>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</si>
  <si>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</si>
  <si>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</si>
  <si>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</si>
  <si>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</si>
  <si>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</si>
  <si>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</si>
  <si>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</si>
  <si>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</si>
  <si>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</si>
  <si>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</si>
  <si>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</si>
  <si>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</si>
  <si>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</si>
  <si>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</si>
  <si>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</si>
  <si>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</si>
  <si>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</si>
  <si>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</si>
  <si>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</si>
  <si>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</si>
  <si>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</si>
  <si>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</si>
  <si>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</si>
  <si>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</si>
  <si>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</si>
  <si>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</si>
  <si>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</si>
  <si>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</si>
  <si>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</si>
  <si>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</si>
  <si>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</si>
  <si>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</si>
  <si>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</si>
  <si>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</si>
  <si>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</si>
  <si>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</si>
  <si>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</si>
  <si>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</si>
  <si>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</si>
  <si>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</si>
  <si>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</si>
  <si>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</si>
  <si>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</si>
  <si>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</si>
  <si>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</si>
  <si>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</si>
  <si>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</si>
  <si>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</si>
  <si>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</si>
  <si>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</si>
  <si>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</si>
  <si>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</si>
  <si>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</si>
  <si>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</si>
  <si>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</si>
  <si>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</si>
  <si>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</si>
  <si>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</si>
  <si>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</si>
  <si>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</si>
  <si>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</si>
  <si>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</si>
  <si>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</si>
  <si>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</si>
  <si>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</si>
  <si>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</si>
  <si>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</si>
  <si>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</si>
  <si>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</si>
  <si>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</si>
  <si>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</si>
  <si>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</si>
  <si>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</si>
  <si>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</si>
  <si>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</si>
  <si>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</si>
  <si>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</si>
  <si>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</si>
  <si>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</si>
  <si>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</si>
  <si>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</si>
  <si>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</si>
  <si>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</si>
  <si>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</si>
  <si>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</si>
  <si>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</si>
  <si>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</si>
  <si>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</si>
  <si>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</si>
  <si>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</si>
  <si>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</si>
  <si>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</si>
  <si>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</si>
  <si>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</si>
  <si>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</si>
  <si>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</si>
  <si>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</si>
  <si>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</si>
  <si>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</si>
  <si>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</si>
  <si>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</si>
  <si>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</si>
  <si>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</si>
  <si>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</si>
  <si>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</si>
  <si>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</si>
  <si>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</si>
  <si>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</si>
  <si>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</si>
  <si>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</si>
  <si>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</si>
  <si>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</si>
  <si>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</si>
  <si>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</si>
  <si>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</si>
  <si>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</si>
  <si>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</si>
  <si>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</si>
  <si>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</si>
  <si>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</si>
  <si>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</si>
  <si>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</si>
  <si>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</si>
  <si>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</si>
  <si>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</si>
  <si>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</si>
  <si>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</si>
  <si>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</si>
  <si>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</si>
  <si>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</si>
  <si>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</si>
  <si>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</si>
  <si>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</si>
  <si>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</si>
  <si>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</si>
  <si>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</si>
  <si>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</si>
  <si>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</si>
  <si>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</si>
  <si>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</si>
  <si>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</si>
  <si>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</si>
  <si>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</si>
  <si>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</si>
  <si>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</si>
  <si>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</si>
  <si>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</si>
  <si>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</si>
  <si>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</si>
  <si>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</si>
  <si>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</si>
  <si>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</si>
  <si>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</si>
  <si>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</si>
  <si>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</si>
  <si>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</si>
  <si>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</si>
  <si>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</si>
  <si>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</si>
  <si>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</si>
  <si>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</si>
  <si>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</si>
  <si>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</si>
  <si>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</si>
  <si>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</si>
  <si>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</si>
  <si>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</si>
  <si>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</si>
  <si>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</si>
  <si>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</si>
  <si>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</si>
  <si>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</si>
  <si>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</si>
  <si>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</si>
  <si>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</si>
  <si>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</si>
  <si>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</si>
  <si>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</si>
  <si>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</si>
  <si>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</si>
  <si>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</si>
  <si>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</si>
  <si>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</si>
  <si>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</si>
  <si>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</si>
  <si>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</si>
  <si>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</si>
  <si>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</si>
  <si>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</si>
  <si>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</si>
  <si>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</si>
  <si>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</si>
  <si>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</si>
  <si>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</si>
  <si>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</si>
  <si>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</si>
  <si>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</si>
  <si>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</si>
  <si>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</si>
  <si>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</si>
  <si>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</si>
  <si>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</si>
  <si>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</si>
  <si>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</si>
  <si>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</si>
  <si>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</si>
  <si>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</si>
  <si>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</si>
  <si>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</si>
  <si>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</si>
  <si>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</si>
  <si>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</si>
  <si>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</si>
  <si>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</si>
  <si>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</si>
  <si>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</si>
  <si>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</si>
  <si>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</si>
  <si>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</si>
  <si>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</si>
  <si>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</si>
  <si>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</si>
  <si>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</si>
  <si>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</si>
  <si>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</si>
  <si>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</si>
  <si>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</si>
  <si>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</si>
  <si>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</si>
  <si>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</si>
  <si>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</si>
  <si>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</si>
  <si>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</si>
  <si>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</si>
  <si>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</si>
  <si>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</si>
  <si>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</si>
  <si>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</si>
  <si>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</si>
  <si>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</si>
  <si>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</si>
  <si>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</si>
  <si>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</si>
  <si>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</si>
  <si>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</si>
  <si>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</si>
  <si>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</si>
  <si>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</si>
  <si>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</si>
  <si>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</si>
  <si>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</si>
  <si>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</si>
  <si>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</si>
  <si>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</si>
  <si>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</si>
  <si>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</si>
  <si>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</si>
  <si>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</si>
  <si>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</si>
  <si>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</si>
  <si>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</si>
  <si>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</si>
  <si>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</si>
  <si>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</si>
  <si>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</si>
  <si>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</si>
  <si>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</si>
  <si>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</si>
  <si>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</si>
  <si>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</si>
  <si>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</si>
  <si>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</si>
  <si>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</si>
  <si>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</si>
  <si>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</si>
  <si>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</si>
  <si>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</si>
  <si>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</si>
  <si>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</si>
  <si>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</si>
  <si>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</si>
  <si>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</si>
  <si>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</si>
  <si>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</si>
  <si>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</si>
  <si>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</si>
  <si>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</si>
  <si>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</si>
  <si>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</si>
  <si>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</si>
  <si>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</si>
  <si>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</si>
  <si>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</si>
  <si>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</si>
  <si>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</si>
  <si>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</si>
  <si>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</si>
  <si>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</si>
  <si>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</si>
  <si>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</si>
  <si>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</si>
  <si>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</si>
  <si>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</si>
  <si>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</si>
  <si>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</si>
  <si>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</si>
  <si>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</si>
  <si>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</si>
  <si>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</si>
  <si>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</si>
  <si>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</si>
  <si>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</si>
  <si>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</si>
  <si>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</si>
  <si>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</si>
  <si>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</si>
  <si>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</si>
  <si>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</si>
  <si>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</si>
  <si>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</si>
  <si>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</si>
  <si>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</si>
  <si>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</si>
  <si>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</si>
  <si>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</si>
  <si>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</si>
  <si>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</si>
  <si>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</si>
  <si>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</si>
  <si>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</si>
  <si>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</si>
  <si>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</si>
  <si>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</si>
  <si>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</si>
  <si>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</si>
  <si>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</si>
  <si>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</si>
  <si>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</si>
  <si>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</si>
  <si>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</si>
  <si>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</si>
  <si>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</si>
  <si>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</si>
  <si>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</si>
  <si>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</si>
  <si>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</si>
  <si>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</si>
  <si>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</si>
  <si>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</si>
  <si>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</si>
  <si>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</si>
  <si>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</si>
  <si>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</si>
  <si>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</si>
  <si>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</si>
  <si>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</si>
  <si>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</si>
  <si>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</si>
  <si>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</si>
  <si>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</si>
  <si>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</si>
  <si>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</si>
  <si>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</si>
  <si>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</si>
  <si>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</si>
  <si>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</si>
  <si>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</si>
  <si>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</si>
  <si>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</si>
  <si>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</si>
  <si>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</si>
  <si>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</si>
  <si>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</si>
  <si>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</si>
  <si>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</si>
  <si>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</si>
  <si>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</si>
  <si>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</si>
  <si>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</si>
  <si>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</si>
  <si>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</si>
  <si>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</si>
  <si>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</si>
  <si>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</si>
  <si>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</si>
  <si>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</si>
  <si>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</si>
  <si>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</si>
  <si>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</si>
  <si>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</si>
  <si>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</si>
  <si>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</si>
  <si>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</si>
  <si>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</si>
  <si>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</si>
  <si>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</si>
  <si>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</si>
  <si>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</si>
  <si>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</si>
  <si>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</si>
  <si>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</si>
  <si>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</si>
  <si>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</si>
  <si>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</si>
  <si>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</si>
  <si>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</si>
  <si>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</si>
  <si>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</si>
  <si>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</si>
  <si>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</si>
  <si>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</si>
  <si>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</si>
  <si>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</si>
  <si>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</si>
  <si>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</si>
  <si>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</si>
  <si>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</si>
  <si>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</si>
  <si>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</si>
  <si>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</si>
  <si>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</si>
  <si>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</si>
  <si>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</si>
  <si>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</si>
  <si>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</si>
  <si>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</si>
  <si>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</si>
  <si>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</si>
  <si>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</si>
  <si>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</si>
  <si>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</si>
  <si>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</si>
  <si>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</si>
  <si>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</si>
  <si>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</si>
  <si>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</si>
  <si>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</si>
  <si>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</si>
  <si>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</si>
  <si>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</si>
  <si>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</si>
  <si>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</si>
  <si>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</si>
  <si>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</si>
  <si>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</si>
  <si>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</si>
  <si>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</si>
  <si>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</si>
  <si>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</si>
  <si>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</si>
  <si>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</si>
  <si>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</si>
  <si>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</si>
  <si>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</si>
  <si>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</si>
  <si>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</si>
  <si>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</si>
  <si>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</si>
  <si>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</si>
  <si>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</si>
  <si>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</si>
  <si>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</si>
  <si>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</si>
  <si>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</si>
  <si>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</si>
  <si>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</si>
  <si>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</si>
  <si>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</si>
  <si>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</si>
  <si>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</si>
  <si>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</si>
  <si>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</si>
  <si>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</si>
  <si>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</si>
  <si>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</si>
  <si>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</si>
  <si>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</si>
  <si>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</si>
  <si>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</si>
  <si>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</si>
  <si>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</si>
  <si>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</si>
  <si>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</si>
  <si>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</si>
  <si>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</si>
  <si>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</si>
  <si>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</si>
  <si>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</si>
  <si>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</si>
  <si>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</si>
  <si>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</si>
  <si>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</si>
  <si>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</si>
  <si>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</si>
  <si>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</si>
  <si>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</si>
  <si>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</si>
  <si>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</si>
  <si>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</si>
  <si>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</si>
  <si>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</si>
  <si>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</si>
  <si>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</si>
  <si>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</si>
  <si>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</si>
  <si>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</si>
  <si>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</si>
  <si>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</si>
  <si>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</si>
  <si>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</si>
  <si>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</si>
  <si>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</si>
  <si>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</si>
  <si>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</si>
  <si>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</si>
  <si>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</si>
  <si>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</si>
  <si>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</si>
  <si>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</si>
  <si>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</si>
  <si>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</si>
  <si>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</si>
  <si>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</si>
  <si>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</si>
  <si>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</si>
  <si>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</si>
  <si>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</si>
  <si>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</si>
  <si>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</si>
  <si>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</si>
  <si>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</si>
  <si>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</si>
  <si>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</si>
  <si>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</si>
  <si>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</si>
  <si>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</si>
  <si>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</si>
  <si>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</si>
  <si>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</si>
  <si>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</si>
  <si>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</si>
  <si>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</si>
  <si>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</si>
  <si>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</si>
  <si>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</si>
  <si>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</si>
  <si>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</si>
  <si>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</si>
  <si>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</si>
  <si>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</si>
  <si>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</si>
  <si>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</si>
  <si>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</si>
  <si>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</si>
  <si>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</si>
  <si>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</si>
  <si>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</si>
  <si>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</si>
  <si>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</si>
  <si>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</si>
  <si>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</si>
  <si>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</si>
  <si>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</si>
  <si>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</si>
  <si>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</si>
  <si>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</si>
  <si>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</si>
  <si>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</si>
  <si>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</si>
  <si>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</si>
  <si>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</si>
  <si>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</si>
  <si>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</si>
  <si>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</si>
  <si>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</si>
  <si>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</si>
  <si>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</si>
  <si>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</si>
  <si>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</si>
  <si>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</si>
  <si>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</si>
  <si>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</si>
  <si>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</si>
  <si>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</si>
  <si>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</si>
  <si>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</si>
  <si>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</si>
  <si>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</si>
  <si>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</si>
  <si>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</si>
  <si>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</si>
  <si>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</si>
  <si>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</si>
  <si>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</si>
  <si>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</si>
  <si>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</si>
  <si>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</si>
  <si>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</si>
  <si>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</si>
  <si>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</si>
  <si>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</si>
  <si>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</si>
  <si>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</si>
  <si>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</si>
  <si>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</si>
  <si>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</si>
  <si>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</si>
  <si>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</si>
  <si>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</si>
  <si>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</si>
  <si>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</si>
  <si>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</si>
  <si>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</si>
  <si>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</si>
  <si>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</si>
  <si>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</si>
  <si>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</si>
  <si>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</si>
  <si>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</si>
  <si>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</si>
  <si>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</si>
  <si>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</si>
  <si>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</si>
  <si>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</si>
  <si>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</si>
  <si>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</si>
  <si>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</si>
  <si>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</si>
  <si>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</si>
  <si>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</si>
  <si>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</si>
  <si>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</si>
  <si>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</si>
  <si>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</si>
  <si>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</si>
  <si>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</si>
  <si>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</si>
  <si>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</si>
  <si>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</si>
  <si>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</si>
  <si>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</si>
  <si>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</si>
  <si>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</si>
  <si>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</si>
  <si>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</si>
  <si>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</si>
  <si>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</si>
  <si>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</si>
  <si>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</si>
  <si>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</si>
  <si>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</si>
  <si>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</si>
  <si>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</si>
  <si>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</si>
  <si>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</si>
  <si>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</si>
  <si>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</si>
  <si>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</si>
  <si>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</si>
  <si>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</si>
  <si>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</si>
  <si>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</si>
  <si>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</si>
  <si>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</si>
  <si>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</si>
  <si>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</si>
  <si>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</si>
  <si>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</si>
  <si>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</si>
  <si>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</si>
  <si>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</si>
  <si>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</si>
  <si>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</si>
  <si>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</si>
  <si>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</si>
  <si>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</si>
  <si>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</si>
  <si>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</si>
  <si>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</si>
  <si>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</si>
  <si>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</si>
  <si>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</si>
  <si>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</si>
  <si>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</si>
  <si>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</si>
  <si>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</si>
  <si>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</si>
  <si>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</si>
  <si>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</si>
  <si>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</si>
  <si>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</si>
  <si>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</si>
  <si>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</si>
  <si>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</si>
  <si>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</si>
  <si>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</si>
  <si>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</si>
  <si>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</si>
  <si>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</si>
  <si>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</si>
  <si>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</si>
  <si>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</si>
  <si>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</si>
  <si>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</si>
  <si>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</si>
  <si>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</si>
  <si>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</si>
  <si>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</si>
  <si>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</si>
  <si>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</si>
  <si>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</si>
  <si>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</si>
  <si>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</si>
  <si>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</si>
  <si>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</si>
  <si>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</si>
  <si>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</si>
  <si>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</si>
  <si>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</si>
  <si>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</si>
  <si>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</si>
  <si>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</si>
  <si>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</si>
  <si>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</si>
  <si>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</si>
  <si>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</si>
  <si>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</si>
  <si>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</si>
  <si>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</si>
  <si>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</si>
  <si>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</si>
  <si>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</si>
  <si>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</si>
  <si>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</si>
  <si>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</si>
  <si>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</si>
  <si>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</si>
  <si>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</si>
  <si>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</si>
  <si>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</si>
  <si>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</si>
  <si>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</si>
  <si>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</si>
  <si>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</si>
  <si>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</si>
  <si>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</si>
  <si>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</si>
  <si>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</si>
  <si>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</si>
  <si>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</si>
  <si>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</si>
  <si>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</si>
  <si>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</si>
  <si>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</si>
  <si>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</si>
  <si>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</si>
  <si>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</si>
  <si>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</si>
  <si>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</si>
  <si>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</si>
  <si>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</si>
  <si>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</si>
  <si>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</si>
  <si>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</si>
  <si>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</si>
  <si>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</si>
  <si>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</si>
  <si>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</si>
  <si>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</si>
  <si>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</si>
  <si>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</si>
  <si>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</si>
  <si>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</si>
  <si>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</si>
  <si>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</si>
  <si>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</si>
  <si>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</si>
  <si>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</si>
  <si>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</si>
  <si>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</si>
  <si>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</si>
  <si>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</si>
  <si>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</si>
  <si>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</si>
  <si>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</si>
  <si>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</si>
  <si>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</si>
  <si>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</si>
  <si>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</si>
  <si>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</si>
  <si>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</si>
  <si>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</si>
  <si>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</si>
  <si>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</si>
  <si>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</si>
  <si>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</si>
  <si>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</si>
  <si>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</si>
  <si>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</si>
  <si>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</si>
  <si>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</si>
  <si>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</si>
  <si>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</si>
  <si>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</si>
  <si>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</si>
  <si>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</si>
  <si>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</si>
  <si>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</si>
  <si>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</si>
  <si>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</si>
  <si>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</si>
  <si>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</si>
  <si>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</si>
  <si>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</si>
  <si>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</si>
  <si>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</si>
  <si>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</si>
  <si>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</si>
  <si>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</si>
  <si>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</si>
  <si>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</si>
  <si>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</si>
  <si>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</si>
  <si>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</si>
  <si>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</si>
  <si>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</si>
  <si>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</si>
  <si>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</si>
  <si>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</si>
  <si>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</si>
  <si>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</si>
  <si>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</si>
  <si>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</si>
  <si>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</si>
  <si>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</si>
  <si>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</si>
  <si>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</si>
  <si>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</si>
  <si>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</si>
  <si>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</si>
  <si>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</si>
  <si>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</si>
  <si>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</si>
  <si>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</si>
  <si>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</si>
  <si>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</si>
  <si>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</si>
  <si>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</si>
  <si>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</si>
  <si>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</si>
  <si>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</si>
  <si>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</si>
  <si>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</si>
  <si>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</si>
  <si>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</si>
  <si>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</si>
  <si>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</si>
  <si>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</si>
  <si>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</si>
  <si>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</si>
  <si>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</si>
  <si>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</si>
  <si>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</si>
  <si>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</si>
  <si>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</si>
  <si>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</si>
  <si>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</si>
  <si>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</si>
  <si>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</si>
  <si>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</si>
  <si>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</si>
  <si>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</si>
  <si>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</si>
  <si>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</si>
  <si>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</si>
  <si>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</si>
  <si>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</si>
  <si>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</si>
  <si>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</si>
  <si>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</si>
  <si>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</si>
  <si>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</si>
  <si>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</si>
  <si>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</si>
  <si>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</si>
  <si>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</si>
  <si>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</si>
  <si>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</si>
  <si>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</si>
  <si>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</si>
  <si>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</si>
  <si>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</si>
  <si>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</si>
  <si>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</si>
  <si>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</si>
  <si>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</si>
  <si>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</si>
  <si>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</si>
  <si>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</si>
  <si>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</si>
  <si>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</si>
  <si>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</si>
  <si>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</si>
  <si>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</si>
  <si>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</si>
  <si>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</si>
  <si>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</si>
  <si>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</si>
  <si>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</si>
  <si>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</si>
  <si>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</si>
  <si>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</si>
  <si>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</si>
  <si>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</si>
  <si>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</si>
  <si>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</si>
  <si>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</si>
  <si>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</si>
  <si>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</si>
  <si>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</si>
  <si>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</si>
  <si>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</si>
  <si>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</si>
  <si>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</si>
  <si>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</si>
  <si>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</si>
  <si>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</si>
  <si>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</si>
  <si>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</si>
  <si>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</si>
  <si>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</si>
  <si>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</si>
  <si>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</si>
  <si>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</si>
  <si>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</si>
  <si>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</si>
  <si>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</si>
  <si>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</si>
  <si>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</si>
  <si>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</si>
  <si>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</si>
  <si>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</si>
  <si>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</si>
  <si>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</si>
  <si>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</si>
  <si>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</si>
  <si>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</si>
  <si>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</si>
  <si>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</si>
  <si>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</si>
  <si>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</si>
  <si>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</si>
  <si>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</si>
  <si>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</si>
  <si>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</si>
  <si>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</si>
  <si>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</si>
  <si>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</si>
  <si>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</si>
  <si>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</si>
  <si>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</si>
  <si>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</si>
  <si>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</si>
  <si>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</si>
  <si>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</si>
  <si>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</si>
  <si>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</si>
  <si>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</si>
  <si>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</si>
  <si>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</si>
  <si>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</si>
  <si>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</si>
  <si>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</si>
  <si>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</si>
  <si>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</si>
  <si>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</si>
  <si>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</si>
  <si>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</si>
  <si>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</si>
  <si>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</si>
  <si>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</si>
  <si>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</si>
  <si>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</si>
  <si>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</si>
  <si>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</si>
  <si>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</si>
  <si>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</si>
  <si>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</si>
  <si>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</si>
  <si>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</si>
  <si>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</si>
  <si>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</si>
  <si>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</si>
  <si>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</si>
  <si>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</si>
  <si>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</si>
  <si>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</si>
  <si>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</si>
  <si>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</si>
  <si>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</si>
  <si>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</si>
  <si>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</si>
  <si>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</si>
  <si>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</si>
  <si>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</si>
  <si>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</si>
  <si>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</si>
  <si>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</si>
  <si>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</si>
  <si>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</si>
  <si>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</si>
  <si>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</si>
  <si>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</si>
  <si>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</si>
  <si>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</si>
  <si>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</si>
  <si>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</si>
  <si>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</si>
  <si>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</si>
  <si>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</si>
  <si>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</si>
  <si>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</si>
  <si>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</si>
  <si>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</si>
  <si>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</si>
  <si>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</si>
  <si>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</si>
  <si>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</si>
  <si>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</si>
  <si>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</si>
  <si>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</si>
  <si>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</si>
  <si>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</si>
  <si>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</si>
  <si>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</si>
  <si>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</si>
  <si>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</si>
  <si>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</si>
  <si>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</si>
  <si>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</si>
  <si>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</si>
  <si>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</si>
  <si>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</si>
  <si>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</si>
  <si>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</si>
  <si>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</si>
  <si>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</si>
  <si>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</si>
  <si>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</si>
  <si>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</si>
  <si>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</si>
  <si>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</si>
  <si>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</si>
  <si>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</si>
  <si>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</si>
  <si>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</si>
  <si>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</si>
  <si>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</si>
  <si>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</si>
  <si>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</si>
  <si>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</si>
  <si>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</si>
  <si>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</si>
  <si>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</si>
  <si>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</si>
  <si>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</si>
  <si>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</si>
  <si>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</si>
  <si>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</si>
  <si>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</si>
  <si>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</si>
  <si>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</si>
  <si>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</si>
  <si>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</si>
  <si>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</si>
  <si>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</si>
  <si>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</si>
  <si>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</si>
  <si>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</si>
  <si>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</si>
  <si>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</si>
  <si>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</si>
  <si>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</si>
  <si>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</si>
  <si>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</si>
  <si>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</si>
  <si>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</si>
  <si>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</si>
  <si>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</si>
  <si>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</si>
  <si>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</si>
  <si>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</si>
  <si>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</si>
  <si>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</si>
  <si>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</si>
  <si>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</si>
  <si>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</si>
  <si>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</si>
  <si>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</si>
  <si>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</si>
  <si>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</si>
  <si>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</si>
  <si>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</si>
  <si>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</si>
  <si>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</si>
  <si>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</si>
  <si>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</si>
  <si>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</si>
  <si>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</si>
  <si>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</si>
  <si>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</si>
  <si>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</si>
  <si>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</si>
  <si>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</si>
  <si>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</si>
  <si>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</si>
  <si>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</si>
  <si>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</si>
  <si>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</si>
  <si>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</si>
  <si>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</si>
  <si>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</si>
  <si>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</si>
  <si>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</si>
  <si>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</si>
  <si>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</si>
  <si>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</si>
  <si>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</si>
  <si>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</si>
  <si>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</si>
  <si>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</si>
  <si>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</si>
  <si>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</si>
  <si>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</si>
  <si>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</si>
  <si>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</si>
  <si>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</si>
  <si>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</si>
  <si>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</si>
  <si>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</si>
  <si>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</si>
  <si>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</si>
  <si>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</si>
  <si>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</si>
  <si>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</si>
  <si>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</si>
  <si>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</si>
  <si>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</si>
  <si>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</si>
  <si>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</si>
  <si>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</si>
  <si>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</si>
  <si>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</si>
  <si>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</si>
  <si>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</si>
  <si>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</si>
  <si>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</si>
  <si>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</si>
  <si>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</si>
  <si>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</si>
  <si>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</si>
  <si>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</si>
  <si>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</si>
  <si>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</si>
  <si>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</si>
  <si>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</si>
  <si>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</si>
  <si>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</si>
  <si>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</si>
  <si>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</si>
  <si>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</si>
  <si>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</si>
  <si>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</si>
  <si>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</si>
  <si>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</si>
  <si>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</si>
  <si>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</si>
  <si>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</si>
  <si>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</si>
  <si>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</si>
  <si>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</si>
  <si>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</si>
  <si>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</si>
  <si>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</si>
  <si>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</si>
  <si>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</si>
  <si>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</si>
  <si>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</si>
  <si>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</si>
  <si>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</si>
  <si>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</si>
  <si>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</si>
  <si>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</si>
  <si>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</si>
  <si>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</si>
  <si>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</si>
  <si>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</si>
  <si>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</si>
  <si>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</si>
  <si>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</si>
  <si>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</si>
  <si>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</si>
  <si>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</si>
  <si>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</si>
  <si>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</si>
  <si>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</si>
  <si>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</si>
  <si>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</si>
  <si>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</si>
  <si>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</si>
  <si>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</si>
  <si>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</si>
  <si>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</si>
  <si>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</si>
  <si>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</si>
  <si>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</si>
  <si>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</si>
  <si>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</si>
  <si>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</si>
  <si>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</si>
  <si>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</si>
  <si>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</si>
  <si>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</si>
  <si>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</si>
  <si>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</si>
  <si>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</si>
  <si>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</si>
  <si>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</si>
  <si>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</si>
  <si>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</si>
  <si>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</si>
  <si>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</si>
  <si>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</si>
  <si>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</si>
  <si>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</si>
  <si>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</si>
  <si>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</si>
  <si>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</si>
  <si>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</si>
  <si>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</si>
  <si>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</si>
  <si>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</si>
  <si>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</si>
  <si>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</si>
  <si>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</si>
  <si>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</si>
  <si>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</si>
  <si>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</si>
  <si>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</si>
  <si>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</si>
  <si>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</si>
  <si>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</si>
  <si>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</si>
  <si>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</si>
  <si>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</si>
  <si>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</si>
  <si>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</si>
  <si>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</si>
  <si>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</si>
  <si>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</si>
  <si>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</si>
  <si>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</si>
  <si>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</si>
  <si>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</si>
  <si>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</si>
  <si>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</si>
  <si>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</si>
  <si>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</si>
  <si>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</si>
  <si>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</si>
  <si>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</si>
  <si>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</si>
  <si>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</si>
  <si>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</si>
  <si>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</si>
  <si>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</si>
  <si>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</si>
  <si>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</si>
  <si>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</si>
  <si>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</si>
  <si>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</si>
  <si>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</si>
  <si>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</si>
  <si>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</si>
  <si>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</si>
  <si>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</si>
  <si>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</si>
  <si>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</si>
  <si>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</si>
  <si>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</si>
  <si>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</si>
  <si>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</si>
  <si>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</si>
  <si>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</si>
  <si>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</si>
  <si>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</si>
  <si>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</si>
  <si>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</si>
  <si>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</si>
  <si>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</si>
  <si>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</si>
  <si>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</si>
  <si>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</si>
  <si>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</si>
  <si>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</si>
  <si>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</si>
  <si>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</si>
  <si>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</si>
  <si>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</si>
  <si>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</si>
  <si>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</si>
  <si>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</si>
  <si>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</si>
  <si>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</si>
  <si>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</si>
  <si>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</si>
  <si>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</si>
  <si>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</si>
  <si>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</si>
  <si>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</si>
  <si>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</si>
  <si>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</si>
  <si>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</si>
  <si>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</si>
  <si>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</si>
  <si>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</si>
  <si>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</si>
  <si>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</si>
  <si>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</si>
  <si>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</si>
  <si>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</si>
  <si>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</si>
  <si>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</si>
  <si>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</si>
  <si>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</si>
  <si>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</si>
  <si>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</si>
  <si>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</si>
  <si>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</si>
  <si>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</si>
  <si>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</si>
  <si>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</si>
  <si>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</si>
  <si>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</si>
  <si>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</si>
  <si>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</si>
  <si>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</si>
  <si>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</si>
  <si>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</si>
  <si>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</si>
  <si>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</si>
  <si>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</si>
  <si>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</si>
  <si>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</si>
  <si>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</si>
  <si>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</si>
  <si>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</si>
  <si>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</si>
  <si>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</si>
  <si>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</si>
  <si>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</si>
  <si>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</si>
  <si>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</si>
  <si>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</si>
  <si>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</si>
  <si>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</si>
  <si>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</si>
  <si>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</si>
  <si>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</si>
  <si>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</si>
  <si>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</si>
  <si>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</si>
  <si>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</si>
  <si>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</si>
  <si>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</si>
  <si>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</si>
  <si>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</si>
  <si>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</si>
  <si>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</si>
  <si>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</si>
  <si>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</si>
  <si>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</si>
  <si>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</si>
  <si>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</si>
  <si>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</si>
  <si>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</si>
  <si>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</si>
  <si>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</si>
  <si>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</si>
  <si>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</si>
  <si>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</si>
  <si>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</si>
  <si>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</si>
  <si>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</si>
  <si>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</si>
  <si>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</si>
  <si>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</si>
  <si>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</si>
  <si>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</si>
  <si>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</si>
  <si>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</si>
  <si>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</si>
  <si>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</si>
  <si>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</si>
  <si>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</si>
  <si>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</si>
  <si>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</si>
  <si>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</si>
  <si>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</si>
  <si>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</si>
  <si>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</si>
  <si>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</si>
  <si>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</si>
  <si>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</si>
  <si>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</si>
  <si>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</si>
  <si>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</si>
  <si>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</si>
  <si>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</si>
  <si>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</si>
  <si>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</si>
  <si>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</si>
  <si>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</si>
  <si>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</si>
  <si>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</si>
  <si>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</si>
  <si>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</si>
  <si>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</si>
  <si>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</si>
  <si>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</si>
  <si>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</si>
  <si>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</si>
  <si>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</si>
  <si>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</si>
  <si>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</si>
  <si>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</si>
  <si>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</si>
  <si>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</si>
  <si>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</si>
  <si>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</si>
  <si>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</si>
  <si>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</si>
  <si>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</si>
  <si>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</si>
  <si>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</si>
  <si>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</si>
  <si>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</si>
  <si>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</si>
  <si>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</si>
  <si>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</si>
  <si>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</si>
  <si>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</si>
  <si>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</si>
  <si>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</si>
  <si>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</si>
  <si>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</si>
  <si>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</si>
  <si>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</si>
  <si>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</si>
  <si>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</si>
  <si>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</si>
  <si>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</si>
  <si>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</si>
  <si>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</si>
  <si>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</si>
  <si>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</si>
  <si>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</si>
  <si>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</si>
  <si>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</si>
  <si>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</si>
  <si>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</si>
  <si>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</si>
  <si>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</si>
  <si>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</si>
  <si>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</si>
  <si>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</si>
  <si>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</si>
  <si>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</si>
  <si>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</si>
  <si>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</si>
  <si>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</si>
  <si>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</si>
  <si>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</si>
  <si>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</si>
  <si>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</si>
  <si>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</si>
  <si>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</si>
  <si>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</si>
  <si>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</si>
  <si>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</si>
  <si>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</si>
  <si>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</si>
  <si>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</si>
  <si>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</si>
  <si>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</si>
  <si>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</si>
  <si>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</si>
  <si>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</si>
  <si>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</si>
  <si>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</si>
  <si>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</si>
  <si>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</si>
  <si>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</si>
  <si>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</si>
  <si>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</si>
  <si>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</si>
  <si>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</si>
  <si>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</si>
  <si>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</si>
  <si>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</si>
  <si>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</si>
  <si>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</si>
  <si>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</si>
  <si>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</si>
  <si>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</si>
  <si>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</si>
  <si>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</si>
  <si>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</si>
  <si>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</si>
  <si>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</si>
  <si>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</si>
  <si>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</si>
  <si>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</si>
  <si>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</si>
  <si>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</si>
  <si>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</si>
  <si>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</si>
  <si>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</si>
  <si>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</si>
  <si>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</si>
  <si>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</si>
  <si>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</si>
  <si>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</si>
  <si>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</si>
  <si>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</si>
  <si>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</si>
  <si>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</si>
  <si>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</si>
  <si>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</si>
  <si>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</si>
  <si>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</si>
  <si>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</si>
  <si>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</si>
  <si>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</si>
  <si>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</si>
  <si>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</si>
  <si>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</si>
  <si>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</si>
  <si>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</si>
  <si>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</si>
  <si>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</si>
  <si>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</si>
  <si>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</si>
  <si>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</si>
  <si>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</si>
  <si>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</si>
  <si>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</si>
  <si>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</si>
  <si>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</si>
  <si>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</si>
  <si>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</si>
  <si>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</si>
  <si>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</si>
  <si>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</si>
  <si>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</si>
  <si>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</si>
  <si>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</si>
  <si>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</si>
  <si>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</si>
  <si>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</si>
  <si>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</si>
  <si>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</si>
  <si>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</si>
  <si>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</si>
  <si>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</si>
  <si>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</si>
  <si>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</si>
  <si>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</si>
  <si>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</si>
  <si>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</si>
  <si>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</si>
  <si>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</si>
  <si>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</si>
  <si>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</si>
  <si>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</si>
  <si>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</si>
  <si>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</si>
  <si>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</si>
  <si>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</si>
  <si>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</si>
  <si>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</si>
  <si>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</si>
  <si>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</si>
  <si>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</si>
  <si>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</si>
  <si>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</si>
  <si>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</si>
  <si>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</si>
  <si>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</si>
  <si>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</si>
  <si>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</si>
  <si>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</si>
  <si>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</si>
  <si>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</si>
  <si>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</si>
  <si>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</si>
  <si>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</si>
  <si>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</si>
  <si>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</si>
  <si>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</si>
  <si>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</si>
  <si>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</si>
  <si>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</si>
  <si>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</si>
  <si>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</si>
  <si>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</si>
  <si>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</si>
  <si>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</si>
  <si>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</si>
  <si>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</si>
  <si>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</si>
  <si>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</si>
  <si>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</si>
  <si>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</si>
  <si>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</si>
  <si>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</si>
  <si>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</si>
  <si>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</si>
  <si>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</si>
  <si>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</si>
  <si>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</si>
  <si>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</si>
  <si>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</si>
  <si>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</si>
  <si>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</si>
  <si>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</si>
  <si>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</si>
  <si>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</si>
  <si>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</si>
  <si>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</si>
  <si>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</si>
  <si>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</si>
  <si>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</si>
  <si>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</si>
  <si>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</si>
  <si>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</si>
  <si>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</si>
  <si>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</si>
  <si>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</si>
  <si>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</si>
  <si>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</si>
  <si>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</si>
  <si>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</si>
  <si>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</si>
  <si>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</si>
  <si>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</si>
  <si>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</si>
  <si>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</si>
  <si>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</si>
  <si>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</si>
  <si>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</si>
  <si>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</si>
  <si>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</si>
  <si>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</si>
  <si>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</si>
  <si>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</si>
  <si>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</si>
  <si>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</si>
  <si>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</si>
  <si>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</si>
  <si>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</si>
  <si>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</si>
  <si>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</si>
  <si>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</si>
  <si>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</si>
  <si>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</si>
  <si>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</si>
  <si>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</si>
  <si>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</si>
  <si>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</si>
  <si>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</si>
  <si>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</si>
  <si>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</si>
  <si>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</si>
  <si>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</si>
  <si>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</si>
  <si>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</si>
  <si>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</si>
  <si>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</si>
  <si>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</si>
  <si>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</si>
  <si>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</si>
  <si>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</si>
  <si>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</si>
  <si>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</si>
  <si>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</si>
  <si>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</si>
  <si>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</si>
  <si>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</si>
  <si>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</si>
  <si>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</si>
  <si>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</si>
  <si>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</si>
  <si>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</si>
  <si>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</si>
  <si>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</si>
  <si>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</si>
  <si>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</si>
  <si>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</si>
  <si>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</si>
  <si>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</si>
  <si>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</si>
  <si>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</si>
  <si>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</si>
  <si>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</si>
  <si>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</si>
  <si>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</si>
  <si>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</si>
  <si>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</si>
  <si>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</si>
  <si>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</si>
  <si>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</si>
  <si>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</si>
  <si>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</si>
  <si>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</si>
  <si>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</si>
  <si>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</si>
  <si>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</si>
  <si>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</si>
  <si>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</si>
  <si>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</si>
  <si>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</si>
  <si>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</si>
  <si>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</si>
  <si>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</si>
  <si>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</si>
  <si>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</si>
  <si>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</si>
  <si>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</si>
  <si>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</si>
  <si>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</si>
  <si>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</si>
  <si>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</si>
  <si>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</si>
  <si>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</si>
  <si>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</si>
  <si>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</si>
  <si>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</si>
  <si>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</si>
  <si>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</si>
  <si>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</si>
  <si>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</si>
  <si>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</si>
  <si>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</si>
  <si>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</si>
  <si>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</si>
  <si>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</si>
  <si>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</si>
  <si>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</si>
  <si>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</si>
  <si>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</si>
  <si>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</si>
  <si>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</si>
  <si>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</si>
  <si>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</si>
  <si>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</si>
  <si>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</si>
  <si>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</si>
  <si>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</si>
  <si>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</si>
  <si>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</si>
  <si>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</si>
  <si>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</si>
  <si>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</si>
  <si>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</si>
  <si>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</si>
  <si>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</si>
  <si>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</si>
  <si>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</si>
  <si>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</si>
  <si>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</si>
  <si>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</si>
  <si>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</si>
  <si>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</si>
  <si>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</si>
  <si>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</si>
  <si>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</si>
  <si>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</si>
  <si>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</si>
  <si>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</si>
  <si>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</si>
  <si>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</si>
  <si>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</si>
  <si>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</si>
  <si>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</si>
  <si>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</si>
  <si>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</si>
  <si>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</si>
  <si>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</si>
  <si>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</si>
  <si>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</si>
  <si>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</si>
  <si>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</si>
  <si>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</si>
  <si>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</si>
  <si>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</si>
  <si>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</si>
  <si>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</si>
  <si>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</si>
  <si>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</si>
  <si>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</si>
  <si>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</si>
  <si>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</si>
  <si>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</si>
  <si>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</si>
  <si>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</si>
  <si>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</si>
  <si>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</si>
  <si>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</si>
  <si>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</si>
  <si>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</si>
  <si>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</si>
  <si>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</si>
  <si>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</si>
  <si>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</si>
  <si>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</si>
  <si>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</si>
  <si>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</si>
  <si>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</si>
  <si>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</si>
  <si>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</si>
  <si>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</si>
  <si>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</si>
  <si>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</si>
  <si>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</si>
  <si>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</si>
  <si>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</si>
  <si>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</si>
  <si>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</si>
  <si>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</si>
  <si>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</si>
  <si>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</si>
  <si>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</si>
  <si>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</si>
  <si>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</si>
  <si>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</si>
  <si>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</si>
  <si>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</si>
  <si>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</si>
  <si>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</si>
  <si>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</si>
  <si>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</si>
  <si>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</si>
  <si>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</si>
  <si>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</si>
  <si>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</si>
  <si>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</si>
  <si>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</si>
  <si>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</si>
  <si>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</si>
  <si>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</si>
  <si>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</si>
  <si>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</si>
  <si>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</si>
  <si>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</si>
  <si>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</si>
  <si>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</si>
  <si>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</si>
  <si>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</si>
  <si>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</si>
  <si>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</si>
  <si>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</si>
  <si>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</si>
  <si>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</si>
  <si>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</si>
  <si>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</si>
  <si>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</si>
  <si>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</si>
  <si>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</si>
  <si>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</si>
  <si>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</si>
  <si>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</si>
  <si>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</si>
  <si>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</si>
  <si>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</si>
  <si>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</si>
  <si>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</si>
  <si>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</si>
  <si>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</si>
  <si>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</si>
  <si>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</si>
  <si>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</si>
  <si>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</si>
  <si>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</si>
  <si>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</si>
  <si>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</si>
  <si>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</si>
  <si>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</si>
  <si>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</si>
  <si>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</si>
  <si>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</si>
  <si>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</si>
  <si>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</si>
  <si>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</si>
  <si>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</si>
  <si>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</si>
  <si>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</si>
  <si>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</si>
  <si>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</si>
  <si>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</si>
  <si>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</si>
  <si>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</si>
  <si>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</si>
  <si>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</si>
  <si>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</si>
  <si>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</si>
  <si>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</si>
  <si>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</si>
  <si>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</si>
  <si>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</si>
  <si>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</si>
  <si>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</si>
  <si>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</si>
  <si>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</si>
  <si>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</si>
  <si>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</si>
  <si>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</si>
  <si>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</si>
  <si>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</si>
  <si>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</si>
  <si>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</si>
  <si>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</si>
  <si>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</si>
  <si>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</si>
  <si>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</si>
  <si>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</si>
  <si>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</si>
  <si>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</si>
  <si>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</si>
  <si>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</si>
  <si>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</si>
  <si>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</si>
  <si>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</si>
  <si>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</si>
  <si>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</si>
  <si>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</si>
  <si>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</si>
  <si>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</si>
  <si>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</si>
  <si>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</si>
  <si>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</si>
  <si>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</si>
  <si>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</si>
  <si>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</si>
  <si>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</si>
  <si>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</si>
  <si>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</si>
  <si>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</si>
  <si>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</si>
  <si>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</si>
  <si>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</si>
  <si>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</si>
  <si>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</si>
  <si>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</si>
  <si>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</si>
  <si>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</si>
  <si>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</si>
  <si>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</si>
  <si>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</si>
  <si>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</si>
  <si>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</si>
  <si>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</si>
  <si>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</si>
  <si>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</si>
  <si>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</si>
  <si>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</si>
  <si>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</si>
  <si>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</si>
  <si>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</si>
  <si>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</si>
  <si>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</si>
  <si>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</si>
  <si>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</si>
  <si>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</si>
  <si>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</si>
  <si>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</si>
  <si>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</si>
  <si>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</si>
  <si>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</si>
  <si>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</si>
  <si>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</si>
  <si>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</si>
  <si>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</si>
  <si>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</si>
  <si>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</si>
  <si>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</si>
  <si>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</si>
  <si>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</si>
  <si>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</si>
  <si>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</si>
  <si>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</si>
  <si>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</si>
  <si>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</si>
  <si>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</si>
  <si>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</si>
  <si>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</si>
  <si>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</si>
  <si>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</si>
  <si>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</si>
  <si>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</si>
  <si>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</si>
  <si>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</si>
  <si>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</si>
  <si>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</si>
  <si>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</si>
  <si>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</si>
  <si>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</si>
  <si>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</si>
  <si>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</si>
  <si>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</si>
  <si>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</si>
  <si>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</si>
  <si>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</si>
  <si>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</si>
  <si>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</si>
  <si>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</si>
  <si>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</si>
  <si>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</si>
  <si>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</si>
  <si>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</si>
  <si>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</si>
  <si>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</si>
  <si>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</si>
  <si>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</si>
  <si>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</si>
  <si>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</si>
  <si>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</si>
  <si>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</si>
  <si>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</si>
  <si>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</si>
  <si>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</si>
  <si>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</si>
  <si>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</si>
  <si>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</si>
  <si>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</si>
  <si>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</si>
  <si>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</si>
  <si>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</si>
  <si>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</si>
  <si>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</si>
  <si>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</si>
  <si>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</si>
  <si>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</si>
  <si>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</si>
  <si>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</si>
  <si>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</si>
  <si>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</si>
  <si>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</si>
  <si>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</si>
  <si>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</si>
  <si>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</si>
  <si>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</si>
  <si>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</si>
  <si>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</si>
  <si>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</si>
  <si>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</si>
  <si>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</si>
  <si>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</si>
  <si>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</si>
  <si>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</si>
  <si>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</si>
  <si>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</si>
  <si>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</si>
  <si>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</si>
  <si>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</si>
  <si>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</si>
  <si>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</si>
  <si>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</si>
  <si>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</si>
  <si>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</si>
  <si>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</si>
  <si>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</si>
  <si>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</si>
  <si>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</si>
  <si>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</si>
  <si>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</si>
  <si>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</si>
  <si>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</si>
  <si>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</si>
  <si>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</si>
  <si>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</si>
  <si>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</si>
  <si>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</si>
  <si>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</si>
  <si>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</si>
  <si>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</si>
  <si>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</si>
  <si>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</si>
  <si>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</si>
  <si>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</si>
  <si>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</si>
  <si>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</si>
  <si>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</si>
  <si>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</si>
  <si>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</si>
  <si>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</si>
  <si>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</si>
  <si>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</si>
  <si>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</si>
  <si>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</si>
  <si>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</si>
  <si>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</si>
  <si>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</si>
  <si>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</si>
  <si>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</si>
  <si>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</si>
  <si>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</si>
  <si>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</si>
  <si>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</si>
  <si>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</si>
  <si>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</si>
  <si>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</si>
  <si>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</si>
  <si>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</si>
  <si>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</si>
  <si>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</si>
  <si>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</si>
  <si>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</si>
  <si>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</si>
  <si>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</si>
  <si>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</si>
  <si>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</si>
  <si>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</si>
  <si>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</si>
  <si>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</si>
  <si>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</si>
  <si>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</si>
  <si>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</si>
  <si>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</si>
  <si>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</si>
  <si>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</si>
  <si>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</si>
  <si>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</si>
  <si>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</si>
  <si>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</si>
  <si>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</si>
  <si>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</si>
  <si>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</si>
  <si>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</si>
  <si>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</si>
  <si>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</si>
  <si>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</si>
  <si>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</si>
  <si>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</si>
  <si>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</si>
  <si>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</si>
  <si>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</si>
  <si>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</si>
  <si>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</si>
  <si>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</si>
  <si>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</si>
  <si>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</si>
  <si>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</si>
  <si>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</si>
  <si>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</si>
  <si>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</si>
  <si>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</si>
  <si>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</si>
  <si>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</si>
  <si>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</si>
  <si>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</si>
  <si>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</si>
  <si>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</si>
  <si>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</si>
  <si>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</si>
  <si>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</si>
  <si>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</si>
  <si>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</si>
  <si>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</si>
  <si>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</si>
  <si>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</si>
  <si>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</si>
  <si>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</si>
  <si>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</si>
  <si>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</si>
  <si>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</si>
  <si>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</si>
  <si>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</si>
  <si>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</si>
  <si>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</si>
  <si>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</si>
  <si>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</si>
  <si>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</si>
  <si>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</si>
  <si>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</si>
  <si>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</si>
  <si>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</si>
  <si>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</si>
  <si>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</si>
  <si>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</si>
  <si>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</si>
  <si>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</si>
  <si>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</si>
  <si>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</si>
  <si>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</si>
  <si>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</si>
  <si>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</si>
  <si>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</si>
  <si>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</si>
  <si>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</si>
  <si>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</si>
  <si>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</si>
  <si>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</si>
  <si>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</si>
  <si>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</si>
  <si>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</si>
  <si>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</si>
  <si>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</si>
  <si>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</si>
  <si>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</si>
  <si>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</si>
  <si>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</si>
  <si>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</si>
  <si>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</si>
  <si>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</si>
  <si>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</si>
  <si>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</si>
  <si>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</si>
  <si>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</si>
  <si>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</si>
  <si>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</si>
  <si>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</si>
  <si>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</si>
  <si>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</si>
  <si>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</si>
  <si>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</si>
  <si>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</si>
  <si>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</si>
  <si>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</si>
  <si>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</si>
  <si>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</si>
  <si>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</si>
  <si>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</si>
  <si>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</si>
  <si>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</si>
  <si>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</si>
  <si>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</si>
  <si>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</si>
  <si>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</si>
  <si>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</si>
  <si>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</si>
  <si>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</si>
  <si>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</si>
  <si>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</si>
  <si>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</si>
  <si>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</si>
  <si>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</si>
  <si>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</si>
  <si>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</si>
  <si>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</si>
  <si>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</si>
  <si>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</si>
  <si>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</si>
  <si>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</si>
  <si>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</si>
  <si>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</si>
  <si>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</si>
  <si>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</si>
  <si>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</si>
  <si>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</si>
  <si>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</si>
  <si>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</si>
  <si>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</si>
  <si>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</si>
  <si>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</si>
  <si>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</si>
  <si>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</si>
  <si>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</si>
  <si>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</si>
  <si>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</si>
  <si>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</si>
  <si>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</si>
  <si>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</si>
  <si>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</si>
  <si>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</si>
  <si>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</si>
  <si>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</si>
  <si>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</si>
  <si>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</si>
  <si>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</si>
  <si>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</si>
  <si>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</si>
  <si>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</si>
  <si>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</si>
  <si>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</si>
  <si>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</si>
  <si>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</si>
  <si>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</si>
  <si>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</si>
  <si>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</si>
  <si>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</si>
  <si>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</si>
  <si>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</si>
  <si>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</si>
  <si>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</si>
  <si>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</si>
  <si>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</si>
  <si>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</si>
  <si>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</si>
  <si>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</si>
  <si>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</si>
  <si>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</si>
  <si>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</si>
  <si>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</si>
  <si>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</si>
  <si>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</si>
  <si>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</si>
  <si>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</si>
  <si>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</si>
  <si>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</si>
  <si>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</si>
  <si>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</si>
  <si>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</si>
  <si>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</si>
  <si>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</si>
  <si>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</si>
  <si>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</si>
  <si>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</si>
  <si>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</si>
  <si>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</si>
  <si>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</si>
  <si>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</si>
  <si>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</si>
  <si>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</si>
  <si>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</si>
  <si>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</si>
  <si>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</si>
  <si>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</si>
  <si>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</si>
  <si>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</si>
  <si>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</si>
  <si>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</si>
  <si>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</si>
  <si>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</si>
  <si>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</si>
  <si>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</si>
  <si>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</si>
  <si>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</si>
  <si>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</si>
  <si>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</si>
  <si>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</si>
  <si>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</si>
  <si>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</si>
  <si>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</si>
  <si>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</si>
  <si>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</si>
  <si>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</si>
  <si>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</si>
  <si>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</si>
  <si>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</si>
  <si>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</si>
  <si>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</si>
  <si>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</si>
  <si>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</si>
  <si>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</si>
  <si>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</si>
  <si>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</si>
  <si>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</si>
  <si>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</si>
  <si>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</si>
  <si>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</si>
  <si>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</si>
  <si>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</si>
  <si>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</si>
  <si>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</si>
  <si>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</si>
  <si>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</si>
  <si>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</si>
  <si>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</si>
  <si>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</si>
  <si>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</si>
  <si>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</si>
  <si>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</si>
  <si>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</si>
  <si>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</si>
  <si>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</si>
  <si>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</si>
  <si>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</si>
  <si>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</si>
  <si>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</si>
  <si>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</si>
  <si>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</si>
  <si>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</si>
  <si>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</si>
  <si>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</si>
  <si>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</si>
  <si>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</si>
  <si>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</si>
  <si>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</si>
  <si>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</si>
  <si>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</si>
  <si>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</si>
  <si>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</si>
  <si>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</si>
  <si>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</si>
  <si>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</si>
  <si>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</si>
  <si>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</si>
  <si>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</si>
  <si>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</si>
  <si>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</si>
  <si>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</si>
  <si>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</si>
  <si>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</si>
  <si>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</si>
  <si>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</si>
  <si>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</si>
  <si>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</si>
  <si>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</si>
  <si>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</si>
  <si>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</si>
  <si>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</si>
  <si>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</si>
  <si>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</si>
  <si>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</si>
  <si>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</si>
  <si>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</si>
  <si>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</si>
  <si>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</si>
  <si>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</si>
  <si>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</si>
  <si>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</si>
  <si>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</si>
  <si>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</si>
  <si>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</si>
  <si>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</si>
  <si>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</si>
  <si>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</si>
  <si>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</si>
  <si>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</si>
  <si>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</si>
  <si>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</si>
  <si>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</si>
  <si>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</si>
  <si>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</si>
  <si>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</si>
  <si>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</si>
  <si>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</si>
  <si>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</si>
  <si>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</si>
  <si>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</si>
  <si>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</si>
  <si>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</si>
  <si>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</si>
  <si>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</si>
  <si>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</si>
  <si>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</si>
  <si>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</si>
  <si>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</si>
  <si>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</si>
  <si>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</si>
  <si>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</si>
  <si>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</si>
  <si>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</si>
  <si>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</si>
  <si>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</si>
  <si>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</si>
  <si>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</si>
  <si>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</si>
  <si>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</si>
  <si>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</si>
  <si>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</si>
  <si>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</si>
  <si>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</si>
  <si>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</si>
  <si>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</si>
  <si>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</si>
  <si>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</si>
  <si>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</si>
  <si>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</si>
  <si>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</si>
  <si>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</si>
  <si>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</si>
  <si>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</si>
  <si>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</si>
  <si>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</si>
  <si>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</si>
  <si>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</si>
  <si>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</si>
  <si>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</si>
  <si>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</si>
  <si>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</si>
  <si>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</si>
  <si>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</si>
  <si>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</si>
  <si>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</si>
  <si>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</si>
  <si>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</si>
  <si>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</si>
  <si>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</si>
  <si>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</si>
  <si>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</si>
  <si>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</si>
  <si>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</si>
  <si>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</si>
  <si>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</si>
  <si>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</si>
  <si>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</si>
  <si>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</si>
  <si>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</si>
  <si>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</si>
  <si>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</si>
  <si>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</si>
  <si>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</si>
  <si>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</si>
  <si>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</si>
  <si>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</si>
  <si>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</si>
  <si>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</si>
  <si>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</si>
  <si>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</si>
  <si>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</si>
  <si>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</si>
  <si>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</si>
  <si>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</si>
  <si>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</si>
  <si>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</si>
  <si>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</si>
  <si>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</si>
  <si>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</si>
  <si>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</si>
  <si>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</si>
  <si>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</si>
  <si>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</si>
  <si>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</si>
  <si>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</si>
  <si>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</si>
  <si>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</si>
  <si>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</si>
  <si>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</si>
  <si>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</si>
  <si>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</si>
  <si>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</si>
  <si>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</si>
  <si>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</si>
  <si>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</si>
  <si>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</si>
  <si>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</si>
  <si>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</si>
  <si>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</si>
  <si>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</si>
  <si>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</si>
  <si>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</si>
  <si>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</si>
  <si>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</si>
  <si>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</si>
  <si>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</si>
  <si>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</si>
  <si>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</si>
  <si>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</si>
  <si>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</si>
  <si>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</si>
  <si>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</si>
  <si>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</si>
  <si>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</si>
  <si>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</si>
  <si>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</si>
  <si>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</si>
  <si>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</si>
  <si>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</si>
  <si>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</si>
  <si>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</si>
  <si>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</si>
  <si>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</si>
  <si>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</si>
  <si>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</si>
  <si>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</si>
  <si>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</si>
  <si>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</si>
  <si>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</si>
  <si>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</si>
  <si>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</si>
  <si>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</si>
  <si>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</si>
  <si>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</si>
  <si>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</si>
  <si>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</si>
  <si>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</si>
  <si>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</si>
  <si>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</si>
  <si>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</si>
  <si>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</si>
  <si>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</si>
  <si>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</si>
  <si>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</si>
  <si>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</si>
  <si>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</si>
  <si>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</si>
  <si>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</si>
  <si>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</si>
  <si>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</si>
  <si>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</si>
  <si>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</si>
  <si>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</si>
  <si>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</si>
  <si>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</si>
  <si>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</si>
  <si>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</si>
  <si>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</si>
  <si>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</si>
  <si>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</si>
  <si>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</si>
  <si>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</si>
  <si>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</si>
  <si>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</si>
  <si>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</si>
  <si>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</si>
  <si>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</si>
  <si>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</si>
  <si>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</si>
  <si>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</si>
  <si>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</si>
  <si>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</si>
  <si>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</si>
  <si>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</si>
  <si>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</si>
  <si>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</si>
  <si>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</si>
  <si>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</si>
  <si>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</si>
  <si>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</si>
  <si>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</si>
  <si>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</si>
  <si>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</si>
  <si>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</si>
  <si>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</si>
  <si>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</si>
  <si>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</si>
  <si>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</si>
  <si>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</si>
  <si>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</si>
  <si>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</si>
  <si>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</si>
  <si>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</si>
  <si>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</si>
  <si>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</si>
  <si>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</si>
  <si>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</si>
  <si>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</si>
  <si>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</si>
  <si>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</si>
  <si>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</si>
  <si>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</si>
  <si>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</si>
  <si>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</si>
  <si>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</si>
  <si>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</si>
  <si>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</si>
  <si>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</si>
  <si>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</si>
  <si>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</si>
  <si>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</si>
  <si>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</si>
  <si>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</si>
  <si>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</si>
  <si>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</si>
  <si>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</si>
  <si>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</si>
  <si>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</si>
  <si>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</si>
  <si>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</si>
  <si>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</si>
  <si>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</si>
  <si>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</si>
  <si>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</si>
  <si>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</si>
  <si>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</si>
  <si>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</si>
  <si>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</si>
  <si>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</si>
  <si>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</si>
  <si>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</si>
  <si>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</si>
  <si>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</si>
  <si>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</si>
  <si>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</si>
  <si>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</si>
  <si>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</si>
  <si>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</si>
  <si>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</si>
  <si>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</si>
  <si>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</si>
  <si>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</si>
  <si>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</si>
  <si>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</si>
  <si>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</si>
  <si>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</si>
  <si>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</si>
  <si>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</si>
  <si>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</si>
  <si>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</si>
  <si>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</si>
  <si>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</si>
  <si>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</si>
  <si>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</si>
  <si>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</si>
  <si>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</si>
  <si>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</si>
  <si>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</si>
  <si>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</si>
  <si>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</si>
  <si>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</si>
  <si>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</si>
  <si>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</si>
  <si>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</si>
  <si>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</si>
  <si>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</si>
  <si>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</si>
  <si>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</si>
  <si>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</si>
  <si>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</si>
  <si>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</si>
  <si>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</si>
  <si>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</si>
  <si>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</si>
  <si>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</si>
  <si>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</si>
  <si>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</si>
  <si>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</si>
  <si>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</si>
  <si>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</si>
  <si>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</si>
  <si>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</si>
  <si>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</si>
  <si>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</si>
  <si>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</si>
  <si>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</si>
  <si>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</si>
  <si>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</si>
  <si>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</si>
  <si>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</si>
  <si>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</si>
  <si>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</si>
  <si>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</si>
  <si>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</si>
  <si>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</si>
  <si>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</si>
  <si>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</si>
  <si>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</si>
  <si>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</si>
  <si>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</si>
  <si>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</si>
  <si>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</si>
  <si>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</si>
  <si>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</si>
  <si>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</si>
  <si>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</si>
  <si>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</si>
  <si>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</si>
  <si>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</si>
  <si>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</si>
  <si>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</si>
  <si>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</si>
  <si>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</si>
  <si>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</si>
  <si>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</si>
  <si>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</si>
  <si>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</si>
  <si>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</si>
  <si>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</si>
  <si>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</si>
  <si>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</si>
  <si>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</si>
  <si>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</si>
  <si>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</si>
  <si>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</si>
  <si>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</si>
  <si>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</si>
  <si>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</si>
  <si>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</si>
  <si>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</si>
  <si>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</si>
  <si>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</si>
  <si>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</si>
  <si>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</si>
  <si>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</si>
  <si>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</si>
  <si>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</si>
  <si>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</si>
  <si>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</si>
  <si>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</si>
  <si>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</si>
  <si>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</si>
  <si>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</si>
  <si>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</si>
  <si>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</si>
  <si>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</si>
  <si>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</si>
  <si>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</si>
  <si>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</si>
  <si>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</si>
  <si>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</si>
  <si>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</si>
  <si>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</si>
  <si>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</si>
  <si>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</si>
  <si>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</si>
  <si>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</si>
  <si>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</si>
  <si>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</si>
  <si>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</si>
  <si>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</si>
  <si>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</si>
  <si>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</si>
  <si>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</si>
  <si>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</si>
  <si>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</si>
  <si>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</si>
  <si>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</si>
  <si>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</si>
  <si>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</si>
  <si>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</si>
  <si>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</si>
  <si>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</si>
  <si>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</si>
  <si>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</si>
  <si>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</si>
  <si>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</si>
  <si>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</si>
  <si>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</si>
  <si>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</si>
  <si>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</si>
  <si>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</si>
  <si>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</si>
  <si>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</si>
  <si>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</si>
  <si>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</si>
  <si>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</si>
  <si>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</si>
  <si>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</si>
  <si>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</si>
  <si>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</si>
  <si>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</si>
  <si>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</si>
  <si>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</si>
  <si>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</si>
  <si>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</si>
  <si>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</si>
  <si>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</si>
  <si>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</si>
  <si>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</si>
  <si>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</si>
  <si>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</si>
  <si>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</si>
  <si>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</si>
  <si>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</si>
  <si>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</si>
  <si>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</si>
  <si>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</si>
  <si>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</si>
  <si>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</si>
  <si>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</si>
  <si>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</si>
  <si>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</si>
  <si>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</si>
  <si>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</si>
  <si>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</si>
  <si>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</si>
  <si>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</si>
  <si>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</si>
  <si>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</si>
  <si>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</si>
  <si>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</si>
  <si>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</si>
  <si>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</si>
  <si>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</si>
  <si>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</si>
  <si>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</si>
  <si>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</si>
  <si>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</si>
  <si>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</si>
  <si>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</si>
  <si>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</si>
  <si>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</si>
  <si>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</si>
  <si>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</si>
  <si>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</si>
  <si>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</si>
  <si>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</si>
  <si>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</si>
  <si>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</si>
  <si>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</si>
  <si>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</si>
  <si>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</si>
  <si>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</si>
  <si>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</si>
  <si>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</si>
  <si>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</si>
  <si>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</si>
  <si>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</si>
  <si>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</si>
  <si>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</si>
  <si>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</si>
  <si>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</si>
  <si>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</si>
  <si>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</si>
  <si>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</si>
  <si>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</si>
  <si>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</si>
  <si>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</si>
  <si>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</si>
  <si>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</si>
  <si>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</si>
  <si>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</si>
  <si>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</si>
  <si>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</si>
  <si>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</si>
  <si>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</si>
  <si>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</si>
  <si>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</si>
  <si>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</si>
  <si>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</si>
  <si>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</si>
  <si>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</si>
  <si>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</si>
  <si>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</si>
  <si>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</si>
  <si>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</si>
  <si>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</si>
  <si>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</si>
  <si>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</si>
  <si>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</si>
  <si>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</si>
  <si>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</si>
  <si>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</si>
  <si>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</si>
  <si>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</si>
  <si>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</si>
  <si>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</si>
  <si>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</si>
  <si>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</si>
  <si>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</si>
  <si>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</si>
  <si>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</si>
  <si>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</si>
  <si>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</si>
  <si>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</si>
  <si>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</si>
  <si>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</si>
  <si>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</si>
  <si>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</si>
  <si>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</si>
  <si>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</si>
  <si>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</si>
  <si>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</si>
  <si>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</si>
  <si>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</si>
  <si>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</si>
  <si>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</si>
  <si>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</si>
  <si>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</si>
  <si>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</si>
  <si>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</si>
  <si>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</si>
  <si>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</si>
  <si>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</si>
  <si>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</si>
  <si>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</si>
  <si>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</si>
  <si>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</si>
  <si>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</si>
  <si>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</si>
  <si>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</si>
  <si>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</si>
  <si>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</si>
  <si>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</si>
  <si>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</si>
  <si>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</si>
  <si>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</si>
  <si>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</si>
  <si>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</si>
  <si>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</si>
  <si>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</si>
  <si>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</si>
  <si>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</si>
  <si>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</si>
  <si>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</si>
  <si>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</si>
  <si>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</si>
  <si>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</si>
  <si>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</si>
  <si>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</si>
  <si>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</si>
  <si>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</si>
  <si>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</si>
  <si>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</si>
  <si>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</si>
  <si>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</si>
  <si>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</si>
  <si>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</si>
  <si>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</si>
  <si>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</si>
  <si>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</si>
  <si>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</si>
  <si>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</si>
  <si>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</si>
  <si>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</si>
  <si>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</si>
  <si>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</si>
  <si>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</si>
  <si>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</si>
  <si>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</si>
  <si>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</si>
  <si>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</si>
  <si>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</si>
  <si>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</si>
  <si>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</si>
  <si>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</si>
  <si>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</si>
  <si>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</si>
  <si>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</si>
  <si>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</si>
  <si>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</si>
  <si>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</si>
  <si>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</si>
  <si>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</si>
  <si>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</si>
  <si>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</si>
  <si>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</si>
  <si>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</si>
  <si>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</si>
  <si>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</si>
  <si>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</si>
  <si>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</si>
  <si>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</si>
  <si>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</si>
  <si>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</si>
  <si>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</si>
  <si>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</si>
  <si>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</si>
  <si>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</si>
  <si>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</si>
  <si>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</si>
  <si>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</si>
  <si>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</si>
  <si>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</si>
  <si>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</si>
  <si>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</si>
  <si>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</si>
  <si>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</si>
  <si>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</si>
  <si>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</si>
  <si>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</si>
  <si>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</si>
  <si>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</si>
  <si>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</si>
  <si>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</si>
  <si>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</si>
  <si>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</si>
  <si>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</si>
  <si>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</si>
  <si>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</si>
  <si>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</si>
  <si>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</si>
  <si>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</si>
  <si>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</si>
  <si>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</si>
  <si>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</si>
  <si>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</si>
  <si>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</si>
  <si>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</si>
  <si>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</si>
  <si>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</si>
  <si>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</si>
  <si>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</si>
  <si>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</si>
  <si>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</si>
  <si>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</si>
  <si>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</si>
  <si>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</si>
  <si>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</si>
  <si>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</si>
  <si>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</si>
  <si>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</si>
  <si>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</si>
  <si>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</si>
  <si>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</si>
  <si>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</si>
  <si>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</si>
  <si>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</si>
  <si>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</si>
  <si>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</si>
  <si>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</si>
  <si>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</si>
  <si>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</si>
  <si>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</si>
  <si>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</si>
  <si>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</si>
  <si>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</si>
  <si>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</si>
  <si>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</si>
  <si>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</si>
  <si>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</si>
  <si>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</si>
  <si>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</si>
  <si>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</si>
  <si>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</si>
  <si>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</si>
  <si>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</si>
  <si>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</si>
  <si>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</si>
  <si>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</si>
  <si>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</si>
  <si>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</si>
  <si>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</si>
  <si>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</si>
  <si>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</si>
  <si>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</si>
  <si>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</si>
  <si>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</si>
  <si>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</si>
  <si>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</si>
  <si>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</si>
  <si>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</si>
  <si>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</si>
  <si>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</si>
  <si>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</si>
  <si>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</si>
  <si>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</si>
  <si>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</si>
  <si>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</si>
  <si>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</si>
  <si>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</si>
  <si>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</si>
  <si>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</si>
  <si>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</si>
  <si>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</si>
  <si>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</si>
  <si>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</si>
  <si>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</si>
  <si>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</si>
  <si>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</si>
  <si>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</si>
  <si>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</si>
  <si>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</si>
  <si>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</si>
  <si>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</si>
  <si>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</si>
  <si>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</si>
  <si>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</si>
  <si>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</si>
  <si>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</si>
  <si>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</si>
  <si>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</si>
  <si>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</si>
  <si>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</si>
  <si>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</si>
  <si>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</si>
  <si>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</si>
  <si>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</si>
  <si>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</si>
  <si>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</si>
  <si>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</si>
  <si>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</si>
  <si>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</si>
  <si>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</si>
  <si>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</si>
  <si>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</si>
  <si>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</si>
  <si>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</si>
  <si>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</si>
  <si>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</si>
  <si>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</si>
  <si>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</si>
  <si>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</si>
  <si>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</si>
  <si>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</si>
  <si>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</si>
  <si>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</si>
  <si>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</si>
  <si>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</si>
  <si>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</si>
  <si>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</si>
  <si>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</si>
  <si>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</si>
  <si>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</si>
  <si>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</si>
  <si>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</si>
  <si>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</si>
  <si>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</si>
  <si>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</si>
  <si>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</si>
  <si>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</si>
  <si>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</si>
  <si>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</si>
  <si>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</si>
  <si>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</si>
  <si>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</si>
  <si>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</si>
  <si>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</si>
  <si>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</si>
  <si>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</si>
  <si>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</si>
  <si>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</si>
  <si>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</si>
  <si>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</si>
  <si>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</si>
  <si>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</si>
  <si>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</si>
  <si>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</si>
  <si>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</si>
  <si>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</si>
  <si>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</si>
  <si>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</si>
  <si>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</si>
  <si>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</si>
  <si>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</si>
  <si>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</si>
  <si>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</si>
  <si>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</si>
  <si>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</si>
  <si>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</si>
  <si>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</si>
  <si>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</si>
  <si>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</si>
  <si>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</si>
  <si>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</si>
  <si>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</si>
  <si>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</si>
  <si>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</si>
  <si>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</si>
  <si>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</si>
  <si>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</si>
  <si>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</si>
  <si>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</si>
  <si>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</si>
  <si>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</si>
  <si>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</si>
  <si>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</si>
  <si>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</si>
  <si>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</si>
  <si>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</si>
  <si>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</si>
  <si>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</si>
  <si>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</si>
  <si>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</si>
  <si>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</si>
  <si>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</si>
  <si>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</si>
  <si>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</si>
  <si>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</si>
  <si>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</si>
  <si>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</si>
  <si>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</si>
  <si>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</si>
  <si>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</si>
  <si>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</si>
  <si>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</si>
  <si>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</si>
  <si>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</si>
  <si>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</si>
  <si>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</si>
  <si>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</si>
  <si>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</si>
  <si>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</si>
  <si>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</si>
  <si>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</si>
  <si>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</si>
  <si>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</si>
  <si>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</si>
  <si>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</si>
  <si>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</si>
  <si>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</si>
  <si>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</si>
  <si>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</si>
  <si>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</si>
  <si>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</si>
  <si>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</si>
  <si>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</si>
  <si>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</si>
  <si>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</si>
  <si>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</si>
  <si>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</si>
  <si>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</si>
  <si>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</si>
  <si>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</si>
  <si>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</si>
  <si>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</si>
  <si>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</si>
  <si>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</si>
  <si>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</si>
  <si>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</si>
  <si>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</si>
  <si>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</si>
  <si>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</si>
  <si>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</si>
  <si>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</si>
  <si>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</si>
  <si>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</si>
  <si>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</si>
  <si>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</si>
  <si>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</si>
  <si>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</si>
  <si>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</si>
  <si>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</si>
  <si>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</si>
  <si>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</si>
  <si>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</si>
  <si>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</si>
  <si>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</si>
  <si>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</si>
  <si>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</si>
  <si>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</si>
  <si>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</si>
  <si>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</si>
  <si>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</si>
  <si>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</si>
  <si>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</si>
  <si>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</si>
  <si>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</si>
  <si>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</si>
  <si>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</si>
  <si>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</si>
  <si>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</si>
  <si>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</si>
  <si>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</si>
  <si>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</si>
  <si>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</si>
  <si>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</si>
  <si>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</si>
  <si>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</si>
  <si>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</si>
  <si>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</si>
  <si>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</si>
  <si>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</si>
  <si>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</si>
  <si>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</si>
  <si>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</si>
  <si>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</si>
  <si>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</si>
  <si>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</si>
  <si>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</si>
  <si>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</si>
  <si>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</si>
  <si>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</si>
  <si>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</si>
  <si>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</si>
  <si>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</si>
  <si>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</si>
  <si>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</si>
  <si>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</si>
  <si>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</si>
  <si>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</si>
  <si>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</si>
  <si>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</si>
  <si>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</si>
  <si>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</si>
  <si>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</si>
  <si>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</si>
  <si>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</si>
  <si>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</si>
  <si>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</si>
  <si>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</si>
  <si>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</si>
  <si>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</si>
  <si>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</si>
  <si>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</si>
  <si>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</si>
  <si>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</si>
  <si>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</si>
  <si>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</si>
  <si>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</si>
  <si>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</si>
  <si>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</si>
  <si>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</si>
  <si>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</si>
  <si>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</si>
  <si>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</si>
  <si>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</si>
  <si>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</si>
  <si>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</si>
  <si>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</si>
  <si>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</si>
  <si>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</si>
  <si>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</si>
  <si>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</si>
  <si>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</si>
  <si>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</si>
  <si>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</si>
  <si>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</si>
  <si>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</si>
  <si>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</si>
  <si>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</si>
  <si>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</si>
  <si>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</si>
  <si>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</si>
  <si>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</si>
  <si>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</si>
  <si>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</si>
  <si>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</si>
  <si>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</si>
  <si>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</si>
  <si>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</si>
  <si>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</si>
  <si>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</si>
  <si>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</si>
  <si>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</si>
  <si>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</si>
  <si>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</si>
  <si>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</si>
  <si>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</si>
  <si>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</si>
  <si>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</si>
  <si>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</si>
  <si>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</si>
  <si>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</si>
  <si>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</si>
  <si>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</si>
  <si>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</si>
  <si>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</si>
  <si>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</si>
  <si>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</si>
  <si>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</si>
  <si>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</si>
  <si>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</si>
  <si>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</si>
  <si>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</si>
  <si>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</si>
  <si>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</si>
  <si>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</si>
  <si>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</si>
  <si>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</si>
  <si>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</si>
  <si>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</si>
  <si>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</si>
  <si>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</si>
  <si>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</si>
  <si>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</si>
  <si>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</si>
  <si>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</si>
  <si>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</si>
  <si>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</si>
  <si>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</si>
  <si>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</si>
  <si>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</si>
  <si>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</si>
  <si>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</si>
  <si>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</si>
  <si>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</si>
  <si>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</si>
  <si>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</si>
  <si>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</si>
  <si>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</si>
  <si>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</si>
  <si>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</si>
  <si>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</si>
  <si>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</si>
  <si>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</si>
  <si>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</si>
  <si>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</si>
  <si>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</si>
  <si>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</si>
  <si>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</si>
  <si>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</si>
  <si>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</si>
  <si>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</si>
  <si>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</si>
  <si>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</si>
  <si>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</si>
  <si>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</si>
  <si>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</si>
  <si>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</si>
  <si>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</si>
  <si>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</si>
  <si>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</si>
  <si>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</si>
  <si>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</si>
  <si>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</si>
  <si>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</si>
  <si>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</si>
  <si>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</si>
  <si>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</si>
  <si>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</si>
  <si>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</si>
  <si>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</si>
  <si>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</si>
  <si>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</si>
  <si>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</si>
  <si>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</si>
  <si>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</si>
  <si>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</si>
  <si>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</si>
  <si>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</si>
  <si>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</si>
  <si>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</si>
  <si>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</si>
  <si>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</si>
  <si>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</si>
  <si>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</si>
  <si>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</si>
  <si>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</si>
  <si>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</si>
  <si>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</si>
  <si>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</si>
  <si>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</si>
  <si>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</si>
  <si>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</si>
  <si>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</si>
  <si>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</si>
  <si>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</si>
  <si>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</si>
  <si>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</si>
  <si>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</si>
  <si>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</si>
  <si>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</si>
  <si>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</si>
  <si>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</si>
  <si>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</si>
  <si>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</si>
  <si>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</si>
  <si>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</si>
  <si>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</si>
  <si>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</si>
  <si>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</si>
  <si>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</si>
  <si>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</si>
  <si>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</si>
  <si>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</si>
  <si>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</si>
  <si>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</si>
  <si>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</si>
  <si>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</si>
  <si>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</si>
  <si>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</si>
  <si>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</si>
  <si>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</si>
  <si>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</si>
  <si>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</si>
  <si>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</si>
  <si>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</si>
  <si>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</si>
  <si>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</si>
  <si>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</si>
  <si>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</si>
  <si>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</si>
  <si>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</si>
  <si>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</si>
  <si>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</si>
  <si>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</si>
  <si>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</si>
  <si>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</si>
  <si>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</si>
  <si>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</si>
  <si>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</si>
  <si>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</si>
  <si>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</si>
  <si>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</si>
  <si>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</si>
  <si>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</si>
  <si>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</si>
  <si>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</si>
  <si>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</si>
  <si>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</si>
  <si>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</si>
  <si>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</si>
  <si>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</si>
  <si>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</si>
  <si>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</si>
  <si>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</si>
  <si>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</si>
  <si>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</si>
  <si>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</si>
  <si>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</si>
  <si>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</si>
  <si>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</si>
  <si>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</si>
  <si>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</si>
  <si>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</si>
  <si>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</si>
  <si>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</si>
  <si>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</si>
  <si>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</si>
  <si>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</si>
  <si>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</si>
  <si>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</si>
  <si>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</si>
  <si>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</si>
  <si>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</si>
  <si>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</si>
  <si>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</si>
  <si>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</si>
  <si>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</si>
  <si>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</si>
  <si>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</si>
  <si>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</si>
  <si>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</si>
  <si>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</si>
  <si>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</si>
  <si>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</si>
  <si>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</si>
  <si>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</si>
  <si>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</si>
  <si>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</si>
  <si>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</si>
  <si>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</si>
  <si>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</si>
  <si>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</si>
  <si>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</si>
  <si>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</si>
  <si>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</si>
  <si>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</si>
  <si>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</si>
  <si>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</si>
  <si>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</si>
  <si>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</si>
  <si>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</si>
  <si>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</si>
  <si>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</si>
  <si>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</si>
  <si>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</si>
  <si>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</si>
  <si>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</si>
  <si>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</si>
  <si>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</si>
  <si>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</si>
  <si>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</si>
  <si>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</si>
  <si>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</si>
  <si>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</si>
  <si>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</si>
  <si>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</si>
  <si>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</si>
  <si>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</si>
  <si>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</si>
  <si>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</si>
  <si>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</si>
  <si>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</si>
  <si>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</si>
  <si>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</si>
  <si>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</si>
  <si>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</si>
  <si>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</si>
  <si>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</si>
  <si>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</si>
  <si>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</si>
  <si>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</si>
  <si>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</si>
  <si>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</si>
  <si>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</si>
  <si>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</si>
  <si>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</si>
  <si>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</si>
  <si>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</si>
  <si>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</si>
  <si>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</si>
  <si>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</si>
  <si>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</si>
  <si>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</si>
  <si>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</si>
  <si>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</si>
  <si>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</si>
  <si>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</si>
  <si>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</si>
  <si>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</si>
  <si>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</si>
  <si>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</si>
  <si>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</si>
  <si>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</si>
  <si>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</si>
  <si>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</si>
  <si>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</si>
  <si>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</si>
  <si>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</si>
  <si>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</si>
  <si>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</si>
  <si>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</si>
  <si>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</si>
  <si>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</si>
  <si>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</si>
  <si>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</si>
  <si>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</si>
  <si>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</si>
  <si>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</si>
  <si>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</si>
  <si>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</si>
  <si>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</si>
  <si>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</si>
  <si>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</si>
  <si>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</si>
  <si>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</si>
  <si>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</si>
  <si>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</si>
  <si>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</si>
  <si>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</si>
  <si>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</si>
  <si>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</si>
  <si>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</si>
  <si>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</si>
  <si>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</si>
  <si>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</si>
  <si>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</si>
  <si>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</si>
  <si>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</si>
  <si>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</si>
  <si>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</si>
  <si>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</si>
  <si>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</si>
  <si>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</si>
  <si>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</si>
  <si>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</si>
  <si>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</si>
  <si>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</si>
  <si>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</si>
  <si>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</si>
  <si>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</si>
  <si>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</si>
  <si>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</si>
  <si>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</si>
  <si>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</si>
  <si>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</si>
  <si>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</si>
  <si>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</si>
  <si>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</si>
  <si>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</si>
  <si>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</si>
  <si>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</si>
  <si>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</si>
  <si>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</si>
  <si>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</si>
  <si>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</si>
  <si>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</si>
  <si>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</si>
  <si>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</si>
  <si>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</si>
  <si>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</si>
  <si>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</si>
  <si>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</si>
  <si>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</si>
  <si>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</si>
  <si>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</si>
  <si>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</si>
  <si>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</si>
  <si>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</si>
  <si>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</si>
  <si>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</si>
  <si>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</si>
  <si>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</si>
  <si>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</si>
  <si>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</si>
  <si>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</si>
  <si>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</si>
  <si>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</si>
  <si>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</si>
  <si>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</si>
  <si>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</si>
  <si>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</si>
  <si>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</si>
  <si>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</si>
  <si>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</si>
  <si>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</si>
  <si>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</si>
  <si>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</si>
  <si>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</si>
  <si>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</si>
  <si>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</si>
  <si>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</si>
  <si>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</si>
  <si>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</si>
  <si>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</si>
  <si>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</si>
  <si>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</si>
  <si>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</si>
  <si>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</si>
  <si>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</si>
  <si>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</si>
  <si>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</si>
  <si>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</si>
  <si>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</si>
  <si>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</si>
  <si>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</si>
  <si>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</si>
  <si>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</si>
  <si>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</si>
  <si>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</si>
  <si>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</si>
  <si>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</si>
  <si>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</si>
  <si>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</si>
  <si>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</si>
  <si>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</si>
  <si>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</si>
  <si>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</si>
  <si>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</si>
  <si>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</si>
  <si>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</si>
  <si>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</si>
  <si>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</si>
  <si>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</si>
  <si>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</si>
  <si>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</si>
  <si>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</si>
  <si>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</si>
  <si>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</si>
  <si>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</si>
  <si>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</si>
  <si>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</si>
  <si>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</si>
  <si>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</si>
  <si>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</si>
  <si>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</si>
  <si>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</si>
  <si>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</si>
  <si>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</si>
  <si>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</si>
  <si>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</si>
  <si>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</si>
  <si>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</si>
  <si>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</si>
  <si>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</si>
  <si>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</si>
  <si>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</si>
  <si>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</si>
  <si>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</si>
  <si>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</si>
  <si>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</si>
  <si>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</si>
  <si>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</si>
  <si>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</si>
  <si>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</si>
  <si>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</si>
  <si>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</si>
  <si>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</si>
  <si>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</si>
  <si>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</si>
  <si>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</si>
  <si>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</si>
  <si>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</si>
  <si>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</si>
  <si>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</si>
  <si>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</si>
  <si>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</si>
  <si>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</si>
  <si>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</si>
  <si>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</si>
  <si>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</si>
  <si>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</si>
  <si>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</si>
  <si>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</si>
  <si>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</si>
  <si>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</si>
  <si>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</si>
  <si>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</si>
  <si>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</si>
  <si>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</si>
  <si>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</si>
  <si>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</si>
  <si>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</si>
  <si>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</si>
  <si>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</si>
  <si>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</si>
  <si>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</si>
  <si>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</si>
  <si>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</si>
  <si>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</si>
  <si>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</si>
  <si>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</si>
  <si>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</si>
  <si>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</si>
  <si>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</si>
  <si>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</si>
  <si>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</si>
  <si>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</si>
  <si>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</si>
  <si>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</si>
  <si>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</si>
  <si>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</si>
  <si>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</si>
  <si>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</si>
  <si>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</si>
  <si>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</si>
  <si>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</si>
  <si>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</si>
  <si>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</si>
  <si>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</si>
  <si>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</si>
  <si>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</si>
  <si>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</si>
  <si>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</si>
  <si>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</si>
  <si>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</si>
  <si>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</si>
  <si>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</si>
  <si>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</si>
  <si>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</si>
  <si>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</si>
  <si>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</si>
  <si>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</si>
  <si>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</si>
  <si>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</si>
  <si>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</si>
  <si>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</si>
  <si>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</si>
  <si>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</si>
  <si>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</si>
  <si>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</si>
  <si>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</si>
  <si>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</si>
  <si>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</si>
  <si>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</si>
  <si>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</si>
  <si>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</si>
  <si>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</si>
  <si>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</si>
  <si>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</si>
  <si>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</si>
  <si>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</si>
  <si>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</si>
  <si>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</si>
  <si>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</si>
  <si>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</si>
  <si>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</si>
  <si>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</si>
  <si>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</si>
  <si>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</si>
  <si>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</si>
  <si>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</si>
  <si>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</si>
  <si>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</si>
  <si>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</si>
  <si>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</si>
  <si>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</si>
  <si>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</si>
  <si>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</si>
  <si>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</si>
  <si>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</si>
  <si>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</si>
  <si>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</si>
  <si>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</si>
  <si>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</si>
  <si>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</si>
  <si>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</si>
  <si>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</si>
  <si>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</si>
  <si>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</si>
  <si>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</si>
  <si>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</si>
  <si>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</si>
  <si>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</si>
  <si>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</si>
  <si>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</si>
  <si>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</si>
  <si>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</si>
  <si>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</si>
  <si>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</si>
  <si>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</si>
  <si>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</si>
  <si>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</si>
  <si>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</si>
  <si>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</si>
  <si>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</si>
  <si>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</si>
  <si>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</si>
  <si>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</si>
  <si>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</si>
  <si>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</si>
  <si>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</si>
  <si>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</si>
  <si>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</si>
  <si>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</si>
  <si>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</si>
  <si>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</si>
  <si>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</si>
  <si>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</si>
  <si>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</si>
  <si>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</si>
  <si>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</si>
  <si>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</si>
  <si>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</si>
  <si>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</si>
  <si>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</si>
  <si>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</si>
  <si>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</si>
  <si>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</si>
  <si>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</si>
  <si>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</si>
  <si>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</si>
  <si>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</si>
  <si>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</si>
  <si>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</si>
  <si>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</si>
  <si>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</si>
  <si>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</si>
  <si>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</si>
  <si>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</si>
  <si>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</si>
  <si>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</si>
  <si>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</si>
  <si>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</si>
  <si>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</si>
  <si>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</si>
  <si>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</si>
  <si>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</si>
  <si>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</si>
  <si>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</si>
  <si>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</si>
  <si>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</si>
  <si>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</si>
  <si>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</si>
  <si>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</si>
  <si>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</si>
  <si>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</si>
  <si>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</si>
  <si>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</si>
  <si>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</si>
  <si>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</si>
  <si>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</si>
  <si>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</si>
  <si>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</si>
  <si>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</si>
  <si>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</si>
  <si>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</si>
  <si>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</si>
  <si>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</si>
  <si>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</si>
  <si>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</si>
  <si>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</si>
  <si>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</si>
  <si>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</si>
  <si>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</si>
  <si>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</si>
  <si>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</si>
  <si>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</si>
  <si>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</si>
  <si>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</si>
  <si>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</si>
  <si>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</si>
  <si>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</si>
  <si>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</si>
  <si>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</si>
  <si>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</si>
  <si>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</si>
  <si>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</si>
  <si>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</si>
  <si>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</si>
  <si>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</si>
  <si>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</si>
  <si>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</si>
  <si>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</si>
  <si>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</si>
  <si>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</si>
  <si>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</si>
  <si>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</si>
  <si>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</si>
  <si>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</si>
  <si>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</si>
  <si>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</si>
  <si>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</si>
  <si>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</si>
  <si>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</si>
  <si>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</si>
  <si>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</si>
  <si>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</si>
  <si>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</si>
  <si>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</si>
  <si>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</si>
  <si>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</si>
  <si>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</si>
  <si>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</si>
  <si>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</si>
  <si>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</si>
  <si>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</si>
  <si>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</si>
  <si>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</si>
  <si>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</si>
  <si>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</si>
  <si>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</si>
  <si>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</si>
  <si>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</si>
  <si>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</si>
  <si>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</si>
  <si>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</si>
  <si>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</si>
  <si>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</si>
  <si>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</si>
  <si>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</si>
  <si>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</si>
  <si>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</si>
  <si>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</si>
  <si>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</si>
  <si>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</si>
  <si>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</si>
  <si>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</si>
  <si>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</si>
  <si>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</si>
  <si>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</si>
  <si>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</si>
  <si>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</si>
  <si>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</si>
  <si>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</si>
  <si>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</si>
  <si>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</si>
  <si>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</si>
  <si>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</si>
  <si>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</si>
  <si>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</si>
  <si>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</si>
  <si>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</si>
  <si>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</si>
  <si>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</si>
  <si>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</si>
  <si>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</si>
  <si>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</si>
  <si>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</si>
  <si>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</si>
  <si>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</si>
  <si>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</si>
  <si>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</si>
  <si>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</si>
  <si>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</si>
  <si>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</si>
  <si>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</si>
  <si>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</si>
  <si>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</si>
  <si>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</si>
  <si>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</si>
  <si>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</si>
  <si>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</si>
  <si>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</si>
  <si>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</si>
  <si>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</si>
  <si>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</si>
  <si>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</si>
  <si>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</si>
  <si>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</si>
  <si>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</si>
  <si>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</si>
  <si>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</si>
  <si>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</si>
  <si>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</si>
  <si>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</si>
  <si>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</si>
  <si>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</si>
  <si>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</si>
  <si>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</si>
  <si>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</si>
  <si>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</si>
  <si>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</si>
  <si>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</si>
  <si>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</si>
  <si>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</si>
  <si>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</si>
  <si>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</si>
  <si>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</si>
  <si>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</si>
  <si>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</si>
  <si>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</si>
  <si>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</si>
  <si>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</si>
  <si>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</si>
  <si>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</si>
  <si>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</si>
  <si>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</si>
  <si>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</si>
  <si>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</si>
  <si>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</si>
  <si>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</si>
  <si>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</si>
  <si>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</si>
  <si>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</si>
  <si>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</si>
  <si>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</si>
  <si>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</si>
  <si>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</si>
  <si>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</si>
  <si>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</si>
  <si>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</si>
  <si>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</si>
  <si>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</si>
  <si>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</si>
  <si>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</si>
  <si>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</si>
  <si>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</si>
  <si>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</si>
  <si>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</si>
  <si>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</si>
  <si>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</si>
  <si>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</si>
  <si>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</si>
  <si>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</si>
  <si>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</si>
  <si>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</si>
  <si>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</si>
  <si>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</si>
  <si>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</si>
  <si>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</si>
  <si>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</si>
  <si>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</si>
  <si>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</si>
  <si>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</si>
  <si>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</si>
  <si>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</si>
  <si>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</si>
  <si>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</si>
  <si>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</si>
  <si>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</si>
  <si>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</si>
  <si>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</si>
  <si>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</si>
  <si>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</si>
  <si>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</si>
  <si>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</si>
  <si>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</si>
  <si>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</si>
  <si>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</si>
  <si>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</si>
  <si>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</si>
  <si>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</si>
  <si>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</si>
  <si>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</si>
  <si>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</si>
  <si>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</si>
  <si>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</si>
  <si>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</si>
  <si>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</si>
  <si>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</si>
  <si>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</si>
  <si>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</si>
  <si>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</si>
  <si>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</si>
  <si>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</si>
  <si>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</si>
  <si>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</si>
  <si>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</si>
  <si>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</si>
  <si>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</si>
  <si>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</si>
  <si>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</si>
  <si>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</si>
  <si>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</si>
  <si>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</si>
  <si>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</si>
  <si>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</si>
  <si>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</si>
  <si>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</si>
  <si>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</si>
  <si>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</si>
  <si>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</si>
  <si>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</si>
  <si>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</si>
  <si>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</si>
  <si>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</si>
  <si>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</si>
  <si>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</si>
  <si>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</si>
  <si>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</si>
  <si>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</si>
  <si>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</si>
  <si>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</si>
  <si>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</si>
  <si>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</si>
  <si>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</si>
  <si>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</si>
  <si>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</si>
  <si>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</si>
  <si>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</si>
  <si>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</si>
  <si>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</si>
  <si>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</si>
  <si>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</si>
  <si>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</si>
  <si>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</si>
  <si>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</si>
  <si>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</si>
  <si>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</si>
  <si>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</si>
  <si>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</si>
  <si>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</si>
  <si>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</si>
  <si>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</si>
  <si>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</si>
  <si>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</si>
  <si>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</si>
  <si>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</si>
  <si>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</si>
  <si>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</si>
  <si>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</si>
  <si>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</si>
  <si>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</si>
  <si>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</si>
  <si>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</si>
  <si>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</si>
  <si>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</si>
  <si>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</si>
  <si>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</si>
  <si>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</si>
  <si>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</si>
  <si>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</si>
  <si>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</si>
  <si>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</si>
  <si>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</si>
  <si>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</si>
  <si>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</si>
  <si>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</si>
  <si>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</si>
  <si>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</si>
  <si>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</si>
  <si>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</si>
  <si>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</si>
  <si>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</si>
  <si>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</si>
  <si>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</si>
  <si>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</si>
  <si>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</si>
  <si>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</si>
  <si>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</si>
  <si>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</si>
  <si>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</si>
  <si>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</si>
  <si>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</si>
  <si>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</si>
  <si>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</si>
  <si>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</si>
  <si>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</si>
  <si>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</si>
  <si>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</si>
  <si>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</si>
  <si>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</si>
  <si>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</si>
  <si>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</si>
  <si>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</si>
  <si>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</si>
  <si>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</si>
  <si>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</si>
  <si>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</si>
  <si>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</si>
  <si>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</si>
  <si>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</si>
  <si>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</si>
  <si>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</si>
  <si>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</si>
  <si>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</si>
  <si>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</si>
  <si>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</si>
  <si>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</si>
  <si>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</si>
  <si>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</si>
  <si>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</si>
  <si>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</si>
  <si>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</si>
  <si>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</si>
  <si>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</si>
  <si>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</si>
  <si>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</si>
  <si>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</si>
  <si>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</si>
  <si>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</si>
  <si>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</si>
  <si>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</si>
  <si>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</si>
  <si>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</si>
  <si>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</si>
  <si>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</si>
  <si>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</si>
  <si>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</si>
  <si>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</si>
  <si>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</si>
  <si>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</si>
  <si>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</si>
  <si>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</si>
  <si>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</si>
  <si>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</si>
  <si>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</si>
  <si>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</si>
  <si>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</si>
  <si>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</si>
  <si>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</si>
  <si>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</si>
  <si>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</si>
  <si>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</si>
  <si>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</si>
  <si>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</si>
  <si>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</si>
  <si>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</si>
  <si>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</si>
  <si>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</si>
  <si>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</si>
  <si>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</si>
  <si>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</si>
  <si>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</si>
  <si>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</si>
  <si>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</si>
  <si>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</si>
  <si>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</si>
  <si>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</si>
  <si>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</si>
  <si>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</si>
  <si>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</si>
  <si>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</si>
  <si>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</si>
  <si>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</si>
  <si>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</si>
  <si>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</si>
  <si>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</si>
  <si>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</si>
  <si>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</si>
  <si>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</si>
  <si>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</si>
  <si>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</si>
  <si>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</si>
  <si>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</si>
  <si>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</si>
  <si>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</si>
  <si>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</si>
  <si>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</si>
  <si>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</si>
  <si>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</si>
  <si>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</si>
  <si>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</si>
  <si>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</si>
  <si>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</si>
  <si>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</si>
  <si>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</si>
  <si>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</si>
  <si>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</si>
  <si>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</si>
  <si>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</si>
  <si>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</si>
  <si>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</si>
  <si>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</si>
  <si>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</si>
  <si>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</si>
  <si>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</si>
  <si>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</si>
  <si>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</si>
  <si>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</si>
  <si>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</si>
  <si>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</si>
  <si>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</si>
  <si>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</si>
  <si>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</si>
  <si>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</si>
  <si>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</si>
  <si>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</si>
  <si>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</si>
  <si>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</si>
  <si>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</si>
  <si>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</si>
  <si>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</si>
  <si>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</si>
  <si>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</si>
  <si>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</si>
  <si>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</si>
  <si>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</si>
  <si>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</si>
  <si>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</si>
  <si>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</si>
  <si>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</si>
  <si>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</si>
  <si>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</si>
  <si>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</si>
  <si>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</si>
  <si>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</si>
  <si>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</si>
  <si>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</si>
  <si>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</si>
  <si>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</si>
  <si>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</si>
  <si>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</si>
  <si>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</si>
  <si>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</si>
  <si>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</si>
  <si>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</si>
  <si>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</si>
  <si>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</si>
  <si>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</si>
  <si>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</si>
  <si>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</si>
  <si>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</si>
  <si>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</si>
  <si>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</si>
  <si>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</si>
  <si>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</si>
  <si>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</si>
  <si>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</si>
  <si>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</si>
  <si>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</si>
  <si>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</si>
  <si>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</si>
  <si>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</si>
  <si>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</si>
  <si>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</si>
  <si>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</si>
  <si>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</si>
  <si>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</si>
  <si>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</si>
  <si>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</si>
  <si>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</si>
  <si>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</si>
  <si>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</si>
  <si>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</si>
  <si>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</si>
  <si>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</si>
  <si>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</si>
  <si>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</si>
  <si>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</si>
  <si>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</si>
  <si>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</si>
  <si>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</si>
  <si>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</si>
  <si>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</si>
  <si>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</si>
  <si>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</si>
  <si>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</si>
  <si>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</si>
  <si>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</si>
  <si>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</si>
  <si>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</si>
  <si>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</si>
  <si>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</si>
  <si>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</si>
  <si>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</si>
  <si>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</si>
  <si>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</si>
  <si>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</si>
  <si>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</si>
  <si>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</si>
  <si>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</si>
  <si>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</si>
  <si>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</si>
  <si>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</si>
  <si>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</si>
  <si>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</si>
  <si>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</si>
  <si>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</si>
  <si>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</si>
  <si>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</si>
  <si>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</si>
  <si>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</si>
  <si>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</si>
  <si>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</si>
  <si>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</si>
  <si>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</si>
  <si>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</si>
  <si>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</si>
  <si>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</si>
  <si>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</si>
  <si>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</si>
  <si>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</si>
  <si>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</si>
  <si>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</si>
  <si>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</si>
  <si>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</si>
  <si>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</si>
  <si>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</si>
  <si>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</si>
  <si>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</si>
  <si>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</si>
  <si>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</si>
  <si>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</si>
  <si>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</si>
  <si>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</si>
  <si>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</si>
  <si>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</si>
  <si>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</si>
  <si>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</si>
  <si>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</si>
  <si>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</si>
  <si>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</si>
  <si>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</si>
  <si>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</si>
  <si>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</si>
  <si>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</si>
  <si>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</si>
  <si>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</si>
  <si>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</si>
  <si>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</si>
  <si>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</si>
  <si>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</si>
  <si>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</si>
  <si>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</si>
  <si>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</si>
  <si>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</si>
  <si>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</si>
  <si>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</si>
  <si>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</si>
  <si>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</si>
  <si>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</si>
  <si>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</si>
  <si>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</si>
  <si>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</si>
  <si>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</si>
  <si>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</si>
  <si>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</si>
  <si>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</si>
  <si>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</si>
  <si>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</si>
  <si>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</si>
  <si>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</si>
  <si>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</si>
  <si>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</si>
  <si>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</si>
  <si>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</si>
  <si>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</si>
  <si>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</si>
  <si>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</si>
  <si>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</si>
  <si>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</si>
  <si>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</si>
  <si>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</si>
  <si>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</si>
  <si>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</si>
  <si>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</si>
  <si>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</si>
  <si>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</si>
  <si>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</si>
  <si>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</si>
  <si>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</si>
  <si>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</si>
  <si>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</si>
  <si>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</si>
  <si>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</si>
  <si>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</si>
  <si>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</si>
  <si>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</si>
  <si>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</si>
  <si>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</si>
  <si>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</si>
  <si>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</si>
  <si>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</si>
  <si>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</si>
  <si>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</si>
  <si>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</si>
  <si>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</si>
  <si>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</si>
  <si>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</si>
  <si>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</si>
  <si>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</si>
  <si>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</si>
  <si>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</si>
  <si>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</si>
  <si>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</si>
  <si>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</si>
  <si>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</si>
  <si>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</si>
  <si>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</si>
  <si>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</si>
  <si>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</si>
  <si>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</si>
  <si>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</si>
  <si>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</si>
  <si>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</si>
  <si>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</si>
  <si>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</si>
  <si>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</si>
  <si>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</si>
  <si>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</si>
  <si>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</si>
  <si>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</si>
  <si>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</si>
  <si>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</si>
  <si>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</si>
  <si>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</si>
  <si>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</si>
  <si>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</si>
  <si>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</si>
  <si>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</si>
  <si>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</si>
  <si>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</si>
  <si>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</si>
  <si>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</si>
  <si>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</si>
  <si>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</si>
  <si>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</si>
  <si>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</si>
  <si>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</si>
  <si>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</si>
  <si>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</si>
  <si>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</si>
  <si>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</si>
  <si>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</si>
  <si>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</si>
  <si>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</si>
  <si>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</si>
  <si>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</si>
  <si>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</si>
  <si>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</si>
  <si>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</si>
  <si>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</si>
  <si>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</si>
  <si>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</si>
  <si>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</si>
  <si>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</si>
  <si>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</si>
  <si>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</si>
  <si>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</si>
  <si>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</si>
  <si>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</si>
  <si>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</si>
  <si>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</si>
  <si>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</si>
  <si>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</si>
  <si>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</si>
  <si>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</si>
  <si>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</si>
  <si>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</si>
  <si>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</si>
  <si>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</si>
  <si>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</si>
  <si>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</si>
  <si>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</si>
  <si>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</si>
  <si>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</si>
  <si>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</si>
  <si>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</si>
  <si>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</si>
  <si>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</si>
  <si>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</si>
  <si>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</si>
  <si>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</si>
  <si>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</si>
  <si>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</si>
  <si>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</si>
  <si>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</si>
  <si>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</si>
  <si>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</si>
  <si>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</si>
  <si>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</si>
  <si>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</si>
  <si>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</si>
  <si>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</si>
  <si>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</si>
  <si>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</si>
  <si>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</si>
  <si>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</si>
  <si>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</si>
  <si>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</si>
  <si>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</si>
  <si>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</si>
  <si>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</si>
  <si>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</si>
  <si>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</si>
  <si>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</si>
  <si>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</si>
  <si>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</si>
  <si>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</si>
  <si>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</si>
  <si>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</si>
  <si>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</si>
  <si>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</si>
  <si>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</si>
  <si>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</si>
  <si>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</si>
  <si>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</si>
  <si>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</si>
  <si>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</si>
  <si>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</si>
  <si>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</si>
  <si>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</si>
  <si>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</si>
  <si>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</si>
  <si>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</si>
  <si>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</si>
  <si>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</si>
  <si>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</si>
  <si>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</si>
  <si>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</si>
  <si>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</si>
  <si>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</si>
  <si>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</si>
  <si>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</si>
  <si>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</si>
  <si>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</si>
  <si>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</si>
  <si>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</si>
  <si>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</si>
  <si>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</si>
  <si>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</si>
  <si>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</si>
  <si>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</si>
  <si>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</si>
  <si>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</si>
  <si>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</si>
  <si>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</si>
  <si>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</si>
  <si>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</si>
  <si>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</si>
  <si>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</si>
  <si>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</si>
  <si>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</si>
  <si>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</si>
  <si>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</si>
  <si>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</si>
  <si>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</si>
  <si>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</si>
  <si>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</si>
  <si>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</si>
  <si>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</si>
  <si>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</si>
  <si>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</si>
  <si>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</si>
  <si>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</si>
  <si>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</si>
  <si>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</si>
  <si>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</si>
  <si>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</si>
  <si>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</si>
  <si>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</si>
  <si>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</si>
  <si>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</si>
  <si>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</si>
  <si>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</si>
  <si>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</si>
  <si>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</si>
  <si>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</si>
  <si>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</si>
  <si>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</si>
  <si>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</si>
  <si>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</si>
  <si>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</si>
  <si>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</si>
  <si>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</si>
  <si>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</si>
  <si>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</si>
  <si>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</si>
  <si>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</si>
  <si>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</si>
  <si>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</si>
  <si>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</si>
  <si>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</si>
  <si>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</si>
  <si>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</si>
  <si>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</si>
  <si>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</si>
  <si>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</si>
  <si>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</si>
  <si>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</si>
  <si>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</si>
  <si>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</si>
  <si>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</si>
  <si>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</si>
  <si>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</si>
  <si>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</si>
  <si>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</si>
  <si>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</si>
  <si>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</si>
  <si>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</si>
  <si>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</si>
  <si>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</si>
  <si>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</si>
  <si>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</si>
  <si>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</si>
  <si>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</si>
  <si>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</si>
  <si>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</si>
  <si>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</si>
  <si>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</si>
  <si>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</si>
  <si>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</si>
  <si>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</si>
  <si>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</si>
  <si>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</si>
  <si>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</si>
  <si>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</si>
  <si>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</si>
  <si>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</si>
  <si>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</si>
  <si>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</si>
  <si>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</si>
  <si>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</si>
  <si>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</si>
  <si>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</si>
  <si>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</si>
  <si>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</si>
  <si>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</si>
  <si>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</si>
  <si>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</si>
  <si>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</si>
  <si>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</si>
  <si>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</si>
  <si>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</si>
  <si>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</si>
  <si>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</si>
  <si>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</si>
  <si>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</si>
  <si>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</si>
  <si>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</si>
  <si>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</si>
  <si>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</si>
  <si>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</si>
  <si>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</si>
  <si>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</si>
  <si>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</si>
  <si>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</si>
  <si>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</si>
  <si>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</si>
  <si>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</si>
  <si>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</si>
  <si>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</si>
  <si>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</si>
  <si>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</si>
  <si>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</si>
  <si>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</si>
  <si>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</si>
  <si>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</si>
  <si>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</si>
  <si>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</si>
  <si>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</si>
  <si>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</si>
  <si>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</si>
  <si>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</si>
  <si>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</si>
  <si>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</si>
  <si>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</si>
  <si>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</si>
  <si>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</si>
  <si>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</si>
  <si>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</si>
  <si>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</si>
  <si>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</si>
  <si>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</si>
  <si>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</si>
  <si>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</si>
  <si>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</si>
  <si>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</si>
  <si>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</si>
  <si>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</si>
  <si>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</si>
  <si>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</si>
  <si>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</si>
  <si>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</si>
  <si>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</si>
  <si>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</si>
  <si>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</si>
  <si>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</si>
  <si>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</si>
  <si>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</si>
  <si>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</si>
  <si>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</si>
  <si>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</si>
  <si>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</si>
  <si>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</si>
  <si>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</si>
  <si>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</si>
  <si>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</si>
  <si>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</si>
  <si>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</si>
  <si>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</si>
  <si>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</si>
  <si>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</si>
  <si>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</si>
  <si>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</si>
  <si>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</si>
  <si>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</si>
  <si>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</si>
  <si>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</si>
  <si>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</si>
  <si>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</si>
  <si>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</si>
  <si>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</si>
  <si>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</si>
  <si>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</si>
  <si>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</si>
  <si>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</si>
  <si>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</si>
  <si>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</si>
  <si>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</si>
  <si>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</si>
  <si>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</si>
  <si>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</si>
  <si>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</si>
  <si>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</si>
  <si>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</si>
  <si>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</si>
  <si>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</si>
  <si>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</si>
  <si>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</si>
  <si>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</si>
  <si>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</si>
  <si>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</si>
  <si>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</si>
  <si>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</si>
  <si>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</si>
  <si>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</si>
  <si>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</si>
  <si>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</si>
  <si>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</si>
  <si>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</si>
  <si>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</si>
  <si>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</si>
  <si>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</si>
  <si>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</si>
  <si>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</si>
  <si>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</si>
  <si>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</si>
  <si>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</si>
  <si>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</si>
  <si>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</si>
  <si>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</si>
  <si>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</si>
  <si>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</si>
  <si>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</si>
  <si>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</si>
  <si>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</si>
  <si>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</si>
  <si>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</si>
  <si>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</si>
  <si>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</si>
  <si>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</si>
  <si>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</si>
  <si>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</si>
  <si>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</si>
  <si>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</si>
  <si>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</si>
  <si>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</si>
  <si>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</si>
  <si>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</si>
  <si>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</si>
  <si>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</si>
  <si>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</si>
  <si>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</si>
  <si>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</si>
  <si>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</si>
  <si>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</si>
  <si>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</si>
  <si>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</si>
  <si>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</si>
  <si>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</si>
  <si>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</si>
  <si>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</si>
  <si>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</si>
  <si>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</si>
  <si>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</si>
  <si>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</si>
  <si>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</si>
  <si>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</si>
  <si>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</si>
  <si>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</si>
  <si>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</si>
  <si>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</si>
  <si>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</si>
  <si>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</si>
  <si>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</si>
  <si>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</si>
  <si>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</si>
  <si>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</si>
  <si>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</si>
  <si>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</si>
  <si>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</si>
  <si>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</si>
  <si>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</si>
  <si>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</si>
  <si>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</si>
  <si>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</si>
  <si>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</si>
  <si>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</si>
  <si>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</si>
  <si>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</si>
  <si>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</si>
  <si>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</si>
  <si>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</si>
  <si>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</si>
  <si>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</si>
  <si>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</si>
  <si>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</si>
  <si>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</si>
  <si>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</si>
  <si>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</si>
  <si>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</si>
  <si>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</si>
  <si>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</si>
  <si>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</si>
  <si>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</si>
  <si>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</si>
  <si>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</si>
  <si>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</si>
  <si>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</si>
  <si>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</si>
  <si>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</si>
  <si>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</si>
  <si>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</si>
  <si>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</si>
  <si>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</si>
  <si>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</si>
  <si>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</si>
  <si>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</si>
  <si>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</si>
  <si>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</si>
  <si>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</si>
  <si>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</si>
  <si>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</si>
  <si>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</si>
  <si>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</si>
  <si>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</si>
  <si>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</si>
  <si>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</si>
  <si>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</si>
  <si>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</si>
  <si>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</si>
  <si>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</si>
  <si>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</si>
  <si>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</si>
  <si>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</si>
  <si>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</si>
  <si>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</si>
  <si>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</si>
  <si>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</si>
  <si>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</si>
  <si>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</si>
  <si>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</si>
  <si>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</si>
  <si>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</si>
  <si>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</si>
  <si>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</si>
  <si>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</si>
  <si>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</si>
  <si>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</si>
  <si>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</si>
  <si>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</si>
  <si>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</si>
  <si>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</si>
  <si>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</si>
  <si>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</si>
  <si>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</si>
  <si>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</si>
  <si>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</si>
  <si>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</si>
  <si>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</si>
  <si>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</si>
  <si>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</si>
  <si>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</si>
  <si>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</si>
  <si>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</si>
  <si>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</si>
  <si>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</si>
  <si>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</si>
  <si>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</si>
  <si>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</si>
  <si>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</si>
  <si>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</si>
  <si>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</si>
  <si>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</si>
  <si>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</si>
  <si>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</si>
  <si>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</si>
  <si>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</si>
  <si>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</si>
  <si>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</si>
  <si>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</si>
  <si>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</si>
  <si>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</si>
  <si>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</si>
  <si>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</si>
  <si>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</si>
  <si>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</si>
  <si>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</si>
  <si>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</si>
  <si>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</si>
  <si>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</si>
  <si>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</si>
  <si>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</si>
  <si>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</si>
  <si>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</si>
  <si>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</si>
  <si>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</si>
  <si>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</si>
  <si>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</si>
  <si>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</si>
  <si>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</si>
  <si>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</si>
  <si>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</si>
  <si>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</si>
  <si>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</si>
  <si>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</si>
  <si>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</si>
  <si>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</si>
  <si>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</si>
  <si>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</si>
  <si>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</si>
  <si>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</si>
  <si>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</si>
  <si>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</si>
  <si>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</si>
  <si>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</si>
  <si>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</si>
  <si>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</si>
  <si>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</si>
  <si>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</si>
  <si>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</si>
  <si>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</si>
  <si>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</si>
  <si>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</si>
  <si>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</si>
  <si>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</si>
  <si>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</si>
  <si>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</si>
  <si>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</si>
  <si>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</si>
  <si>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</si>
  <si>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</si>
  <si>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</si>
  <si>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</si>
  <si>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</si>
  <si>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</si>
  <si>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</si>
  <si>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</si>
  <si>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</si>
  <si>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</si>
  <si>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</si>
  <si>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</si>
  <si>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</si>
  <si>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</si>
  <si>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</si>
  <si>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</si>
  <si>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</si>
  <si>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</si>
  <si>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</si>
  <si>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</si>
  <si>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</si>
  <si>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</si>
  <si>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</si>
  <si>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</si>
  <si>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</si>
  <si>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</si>
  <si>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</si>
  <si>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</si>
  <si>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</si>
  <si>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</si>
  <si>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</si>
  <si>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</si>
  <si>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</si>
  <si>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</si>
  <si>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</si>
  <si>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</si>
  <si>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</si>
  <si>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</si>
  <si>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</si>
  <si>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</si>
  <si>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</si>
  <si>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</si>
  <si>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</si>
  <si>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</si>
  <si>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</si>
  <si>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</si>
  <si>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</si>
  <si>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</si>
  <si>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</si>
  <si>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</si>
  <si>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</si>
  <si>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</si>
  <si>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</si>
  <si>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</si>
  <si>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</si>
  <si>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</si>
  <si>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</si>
  <si>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</si>
  <si>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</si>
  <si>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</si>
  <si>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</si>
  <si>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</si>
  <si>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</si>
  <si>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</si>
  <si>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</si>
  <si>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</si>
  <si>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</si>
  <si>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</si>
  <si>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</si>
  <si>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</si>
  <si>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</si>
  <si>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</si>
  <si>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</si>
  <si>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</si>
  <si>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</si>
  <si>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</si>
  <si>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</si>
  <si>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</si>
  <si>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</si>
  <si>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</si>
  <si>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</si>
  <si>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</si>
  <si>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</si>
  <si>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</si>
  <si>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</si>
  <si>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</si>
  <si>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</si>
  <si>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</si>
  <si>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</si>
  <si>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</si>
  <si>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</si>
  <si>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</si>
  <si>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</si>
  <si>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</si>
  <si>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</si>
  <si>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</si>
  <si>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</si>
  <si>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</si>
  <si>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</si>
  <si>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</si>
  <si>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</si>
  <si>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</si>
  <si>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</si>
  <si>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</si>
  <si>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</si>
  <si>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</si>
  <si>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</si>
  <si>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</si>
  <si>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</si>
  <si>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</si>
  <si>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</si>
  <si>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</si>
  <si>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</si>
  <si>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</si>
  <si>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</si>
  <si>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</si>
  <si>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</si>
  <si>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</si>
  <si>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</si>
  <si>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</si>
  <si>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</si>
  <si>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</si>
  <si>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</si>
  <si>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</si>
  <si>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</si>
  <si>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</si>
  <si>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</si>
  <si>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</si>
  <si>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</si>
  <si>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</si>
  <si>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</si>
  <si>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</si>
  <si>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</si>
  <si>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</si>
  <si>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</si>
  <si>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</si>
  <si>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</si>
  <si>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</si>
  <si>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</si>
  <si>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</si>
  <si>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</si>
  <si>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</si>
  <si>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</si>
  <si>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</si>
  <si>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</si>
  <si>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</si>
  <si>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</si>
  <si>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</si>
  <si>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</si>
  <si>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</si>
  <si>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</si>
  <si>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</si>
  <si>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</si>
  <si>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</si>
  <si>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</si>
  <si>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</si>
  <si>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</si>
  <si>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</si>
  <si>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</si>
  <si>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</si>
  <si>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</si>
  <si>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</si>
  <si>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</si>
  <si>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</si>
  <si>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</si>
  <si>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</si>
  <si>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</si>
  <si>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</si>
  <si>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</si>
  <si>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</si>
  <si>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</si>
  <si>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</si>
  <si>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</si>
  <si>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</si>
  <si>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</si>
  <si>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</si>
  <si>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</si>
  <si>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</si>
  <si>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</si>
  <si>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</si>
  <si>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</si>
  <si>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</si>
  <si>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</si>
  <si>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</si>
  <si>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</si>
  <si>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</si>
  <si>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</si>
  <si>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</si>
  <si>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</si>
  <si>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</si>
  <si>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</si>
  <si>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</si>
  <si>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</si>
  <si>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</si>
  <si>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</si>
  <si>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</si>
  <si>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</si>
  <si>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</si>
  <si>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</si>
  <si>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</si>
  <si>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</si>
  <si>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</si>
  <si>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</si>
  <si>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</si>
  <si>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</si>
  <si>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</si>
  <si>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</si>
  <si>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</si>
  <si>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</si>
  <si>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</si>
  <si>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</si>
  <si>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</si>
  <si>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</si>
  <si>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</si>
  <si>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</si>
  <si>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</si>
  <si>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</si>
  <si>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</si>
  <si>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</si>
  <si>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</si>
  <si>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</si>
  <si>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</si>
  <si>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</si>
  <si>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</si>
  <si>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</si>
  <si>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</si>
  <si>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</si>
  <si>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</si>
  <si>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</si>
  <si>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</si>
  <si>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</si>
  <si>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</si>
  <si>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</si>
  <si>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</si>
  <si>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</si>
  <si>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</si>
  <si>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</si>
  <si>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</si>
  <si>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</si>
  <si>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</si>
  <si>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</si>
  <si>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</si>
  <si>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</si>
  <si>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</si>
  <si>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</si>
  <si>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</si>
  <si>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</si>
  <si>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</si>
  <si>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</si>
  <si>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</si>
  <si>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</si>
  <si>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</si>
  <si>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</si>
  <si>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</si>
  <si>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</si>
  <si>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</si>
  <si>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</si>
  <si>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</si>
  <si>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</si>
  <si>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</si>
  <si>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</si>
  <si>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</si>
  <si>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</si>
  <si>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</si>
  <si>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</si>
  <si>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</si>
  <si>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</si>
  <si>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</si>
  <si>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</si>
  <si>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</si>
  <si>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</si>
  <si>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</si>
  <si>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</si>
  <si>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</si>
  <si>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</si>
  <si>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</si>
  <si>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</si>
  <si>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</si>
  <si>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</si>
  <si>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</si>
  <si>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</si>
  <si>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</si>
  <si>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</si>
  <si>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</si>
  <si>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</si>
  <si>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</si>
  <si>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</si>
  <si>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</si>
  <si>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</si>
  <si>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</si>
  <si>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</si>
  <si>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</si>
  <si>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</si>
  <si>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</si>
  <si>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</si>
  <si>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</si>
  <si>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</si>
  <si>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</si>
  <si>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</si>
  <si>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</si>
  <si>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</si>
  <si>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</si>
  <si>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</si>
  <si>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</si>
  <si>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</si>
  <si>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</si>
  <si>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</si>
  <si>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</si>
  <si>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</si>
  <si>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</si>
  <si>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</si>
  <si>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</si>
  <si>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</si>
  <si>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</si>
  <si>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</si>
  <si>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</si>
  <si>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</si>
  <si>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</si>
  <si>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</si>
  <si>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</si>
  <si>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</si>
  <si>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</si>
  <si>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</si>
  <si>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</si>
  <si>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</si>
  <si>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</si>
  <si>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</si>
  <si>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</si>
  <si>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</si>
  <si>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</si>
  <si>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</si>
  <si>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</si>
  <si>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</si>
  <si>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</si>
  <si>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</si>
  <si>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</si>
  <si>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</si>
  <si>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</si>
  <si>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</si>
  <si>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</si>
  <si>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</si>
  <si>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</si>
  <si>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</si>
  <si>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</si>
  <si>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</si>
  <si>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</si>
  <si>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</si>
  <si>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</si>
  <si>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</si>
  <si>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</si>
  <si>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</si>
  <si>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</si>
  <si>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</si>
  <si>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</si>
  <si>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</si>
  <si>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</si>
  <si>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</si>
  <si>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</si>
  <si>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</si>
  <si>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</si>
  <si>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</si>
  <si>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</si>
  <si>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</si>
  <si>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</si>
  <si>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</si>
  <si>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</si>
  <si>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</si>
  <si>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</si>
  <si>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</si>
  <si>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</si>
  <si>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</si>
  <si>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</si>
  <si>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</si>
  <si>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</si>
  <si>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</si>
  <si>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</si>
  <si>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</si>
  <si>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</si>
  <si>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</si>
  <si>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</si>
  <si>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</si>
  <si>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</si>
  <si>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</si>
  <si>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</si>
  <si>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</si>
  <si>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</si>
  <si>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</si>
  <si>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</si>
  <si>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</si>
  <si>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</si>
  <si>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</si>
  <si>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</si>
  <si>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</si>
  <si>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</si>
  <si>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</si>
  <si>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</si>
  <si>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</si>
  <si>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</si>
  <si>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</si>
  <si>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</si>
  <si>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</si>
  <si>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</si>
  <si>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</si>
  <si>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</si>
  <si>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</si>
  <si>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</si>
  <si>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</si>
  <si>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</si>
  <si>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</si>
  <si>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</si>
  <si>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</si>
  <si>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</si>
  <si>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</si>
  <si>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</si>
  <si>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</si>
  <si>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</si>
  <si>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</si>
  <si>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</si>
  <si>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</si>
  <si>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</si>
  <si>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</si>
  <si>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</si>
  <si>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</si>
  <si>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</si>
  <si>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</si>
  <si>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</si>
  <si>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</si>
  <si>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</si>
  <si>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</si>
  <si>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</si>
  <si>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</si>
  <si>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</si>
  <si>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</si>
  <si>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</si>
  <si>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</si>
  <si>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</si>
  <si>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</si>
  <si>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</si>
  <si>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</si>
  <si>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</si>
  <si>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</si>
  <si>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</si>
  <si>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</si>
  <si>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</si>
  <si>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</si>
  <si>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</si>
  <si>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</si>
  <si>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</si>
  <si>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</si>
  <si>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</si>
  <si>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</si>
  <si>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</si>
  <si>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</si>
  <si>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</si>
  <si>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</si>
  <si>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</si>
  <si>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</si>
  <si>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</si>
  <si>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</si>
  <si>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</si>
  <si>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</si>
  <si>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</si>
  <si>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</si>
  <si>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</si>
  <si>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</si>
  <si>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</si>
  <si>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</si>
  <si>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</si>
  <si>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</si>
  <si>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</si>
  <si>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</si>
  <si>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</si>
  <si>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</si>
  <si>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</si>
  <si>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</si>
  <si>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</si>
  <si>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</si>
  <si>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</si>
  <si>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</si>
  <si>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</si>
  <si>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</si>
  <si>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</si>
  <si>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</si>
  <si>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</si>
  <si>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</si>
  <si>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</si>
  <si>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</si>
  <si>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</si>
  <si>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</si>
  <si>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</si>
  <si>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</si>
  <si>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</si>
  <si>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</si>
  <si>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</si>
  <si>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</si>
  <si>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</si>
  <si>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</si>
  <si>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</si>
  <si>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</si>
  <si>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</si>
  <si>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</si>
  <si>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</si>
  <si>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</si>
  <si>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</si>
  <si>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</si>
  <si>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</si>
  <si>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</si>
  <si>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</si>
  <si>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</si>
  <si>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</si>
  <si>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</si>
  <si>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</si>
  <si>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</si>
  <si>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</si>
  <si>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</si>
  <si>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</si>
  <si>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</si>
  <si>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</si>
  <si>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</si>
  <si>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</si>
  <si>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</si>
  <si>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</si>
  <si>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</si>
  <si>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</si>
  <si>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</si>
  <si>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</si>
  <si>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</si>
  <si>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</si>
  <si>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</si>
  <si>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</si>
  <si>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</si>
  <si>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</si>
  <si>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</si>
  <si>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</si>
  <si>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</si>
  <si>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</si>
  <si>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</si>
  <si>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</si>
  <si>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</si>
  <si>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</si>
  <si>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</si>
  <si>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</si>
  <si>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</si>
  <si>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</si>
  <si>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</si>
  <si>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</si>
  <si>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</si>
  <si>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</si>
  <si>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</si>
  <si>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</si>
  <si>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</si>
  <si>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</si>
  <si>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</si>
  <si>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</si>
  <si>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</si>
  <si>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</si>
  <si>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</si>
  <si>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</si>
  <si>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</si>
  <si>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</si>
  <si>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</si>
  <si>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</si>
  <si>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</si>
  <si>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</si>
  <si>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</si>
  <si>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</si>
  <si>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</si>
  <si>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</si>
  <si>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</si>
  <si>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</si>
  <si>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</si>
  <si>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</si>
  <si>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</si>
  <si>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</si>
  <si>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</si>
  <si>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</si>
  <si>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</si>
  <si>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</si>
  <si>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</si>
  <si>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</si>
  <si>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</si>
  <si>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</si>
  <si>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</si>
  <si>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</si>
  <si>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</si>
  <si>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</si>
  <si>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</si>
  <si>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</si>
  <si>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</si>
  <si>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</si>
  <si>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</si>
  <si>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</si>
  <si>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</si>
  <si>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</si>
  <si>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</si>
  <si>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</si>
  <si>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</si>
  <si>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</si>
  <si>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</si>
  <si>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</si>
  <si>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</si>
  <si>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</si>
  <si>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</si>
  <si>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</si>
  <si>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</si>
  <si>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</si>
  <si>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</si>
  <si>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</si>
  <si>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</si>
  <si>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</si>
  <si>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</si>
  <si>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</si>
  <si>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</si>
  <si>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</si>
  <si>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</si>
  <si>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</si>
  <si>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</si>
  <si>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</si>
  <si>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</si>
  <si>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</si>
  <si>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</si>
  <si>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</si>
  <si>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</si>
  <si>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</si>
  <si>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</si>
  <si>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</si>
  <si>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</si>
  <si>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</si>
  <si>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</si>
  <si>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</si>
  <si>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</si>
  <si>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</si>
  <si>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</si>
  <si>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</si>
  <si>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</si>
  <si>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</si>
  <si>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</si>
  <si>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</si>
  <si>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</si>
  <si>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</si>
  <si>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</si>
  <si>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</si>
  <si>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</si>
  <si>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</si>
  <si>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</si>
  <si>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</si>
  <si>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</si>
  <si>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</si>
  <si>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</si>
  <si>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</si>
  <si>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</si>
  <si>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</si>
  <si>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</si>
  <si>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</si>
  <si>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</si>
  <si>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</si>
  <si>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</si>
  <si>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</si>
  <si>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</si>
  <si>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</si>
  <si>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</si>
  <si>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</si>
  <si>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</si>
  <si>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</si>
  <si>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</si>
  <si>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</si>
  <si>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</si>
  <si>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</si>
  <si>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</si>
  <si>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</si>
  <si>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</si>
  <si>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</si>
  <si>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</si>
  <si>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</si>
  <si>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</si>
  <si>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</si>
  <si>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</si>
  <si>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</si>
  <si>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</si>
  <si>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</si>
  <si>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</si>
  <si>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</si>
  <si>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</si>
  <si>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</si>
  <si>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</si>
  <si>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</si>
  <si>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</si>
  <si>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</si>
  <si>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</si>
  <si>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</si>
  <si>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</si>
  <si>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</si>
  <si>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</si>
  <si>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</si>
  <si>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</si>
  <si>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</si>
  <si>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</si>
  <si>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</si>
  <si>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</si>
  <si>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</si>
  <si>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</si>
  <si>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</si>
  <si>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</si>
  <si>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</si>
  <si>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</si>
  <si>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</si>
  <si>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</si>
  <si>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</si>
  <si>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</si>
  <si>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</si>
  <si>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</si>
  <si>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</si>
  <si>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</si>
  <si>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</si>
  <si>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</si>
  <si>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</si>
  <si>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</si>
  <si>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</si>
  <si>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</si>
  <si>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</si>
  <si>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</si>
  <si>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</si>
  <si>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</si>
  <si>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</si>
  <si>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</si>
  <si>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</si>
  <si>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</si>
  <si>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</si>
  <si>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</si>
  <si>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</si>
  <si>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</si>
  <si>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</si>
  <si>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</si>
  <si>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</si>
  <si>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</si>
  <si>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</si>
  <si>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</si>
  <si>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</si>
  <si>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</si>
  <si>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</si>
  <si>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</si>
  <si>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</si>
  <si>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</si>
  <si>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</si>
  <si>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</si>
  <si>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</si>
  <si>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</si>
  <si>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</si>
  <si>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</si>
  <si>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</si>
  <si>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</si>
  <si>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</si>
  <si>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</si>
  <si>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</si>
  <si>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</si>
  <si>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</si>
  <si>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</si>
  <si>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</si>
  <si>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</si>
  <si>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</si>
  <si>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</si>
  <si>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</si>
  <si>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</si>
  <si>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</si>
  <si>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</si>
  <si>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</si>
  <si>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</si>
  <si>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</si>
  <si>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</si>
  <si>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</si>
  <si>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</si>
  <si>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</si>
  <si>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</si>
  <si>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</si>
  <si>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</si>
  <si>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</si>
  <si>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</si>
  <si>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</si>
  <si>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</si>
  <si>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</si>
  <si>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</si>
  <si>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</si>
  <si>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</si>
  <si>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</si>
  <si>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</si>
  <si>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</si>
  <si>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</si>
  <si>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</si>
  <si>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</si>
  <si>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</si>
  <si>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</si>
  <si>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</si>
  <si>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</si>
  <si>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</si>
  <si>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</si>
  <si>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</si>
  <si>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</si>
  <si>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</si>
  <si>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</si>
  <si>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</si>
  <si>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</si>
  <si>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</si>
  <si>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</si>
  <si>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</si>
  <si>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</si>
  <si>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</si>
  <si>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</si>
  <si>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</si>
  <si>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</si>
  <si>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</si>
  <si>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</si>
  <si>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</si>
  <si>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</si>
  <si>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</si>
  <si>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</si>
  <si>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</si>
  <si>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</si>
  <si>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</si>
  <si>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</si>
  <si>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</si>
  <si>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</si>
  <si>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</si>
  <si>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</si>
  <si>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</si>
  <si>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</si>
  <si>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</si>
  <si>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</si>
  <si>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</si>
  <si>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</si>
  <si>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</si>
  <si>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</si>
  <si>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</si>
  <si>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</si>
  <si>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</si>
  <si>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</si>
  <si>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</si>
  <si>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</si>
  <si>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</si>
  <si>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</si>
  <si>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</si>
  <si>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</si>
  <si>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</si>
  <si>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</si>
  <si>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</si>
  <si>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</si>
  <si>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</si>
  <si>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</si>
  <si>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</si>
  <si>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</si>
  <si>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</si>
  <si>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</si>
  <si>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</si>
  <si>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</si>
  <si>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</si>
  <si>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</si>
  <si>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</si>
  <si>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</si>
  <si>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</si>
  <si>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</si>
  <si>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</si>
  <si>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</si>
  <si>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</si>
  <si>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</si>
  <si>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</si>
  <si>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</si>
  <si>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</si>
  <si>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</si>
  <si>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</si>
  <si>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</si>
  <si>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</si>
  <si>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</si>
  <si>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</si>
  <si>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</si>
  <si>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</si>
  <si>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</si>
  <si>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</si>
  <si>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</si>
  <si>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</si>
  <si>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</si>
  <si>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</si>
  <si>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</si>
  <si>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</si>
  <si>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</si>
  <si>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</si>
  <si>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</si>
  <si>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</si>
  <si>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</si>
  <si>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</si>
  <si>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</si>
  <si>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</si>
  <si>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</si>
  <si>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</si>
  <si>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</si>
  <si>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</si>
  <si>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</si>
  <si>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</si>
  <si>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</si>
  <si>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</si>
  <si>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</si>
  <si>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</si>
  <si>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</si>
  <si>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</si>
  <si>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</si>
  <si>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</si>
  <si>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</si>
  <si>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</si>
  <si>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</si>
  <si>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</si>
  <si>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</si>
  <si>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</si>
  <si>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</si>
  <si>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</si>
  <si>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</si>
  <si>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</si>
  <si>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</si>
  <si>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</si>
  <si>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</si>
  <si>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</si>
  <si>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</si>
  <si>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</si>
  <si>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</si>
  <si>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</si>
  <si>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</si>
  <si>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</si>
  <si>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</si>
  <si>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</si>
  <si>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</si>
  <si>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</si>
  <si>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</si>
  <si>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</si>
  <si>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</si>
  <si>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</si>
  <si>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</si>
  <si>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</si>
  <si>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</si>
  <si>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</si>
  <si>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</si>
  <si>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</si>
  <si>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</si>
  <si>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</si>
  <si>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</si>
  <si>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</si>
  <si>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</si>
  <si>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</si>
  <si>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</si>
  <si>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</si>
  <si>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</si>
  <si>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</si>
  <si>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</si>
  <si>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</si>
  <si>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</si>
  <si>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</si>
  <si>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</si>
  <si>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</si>
  <si>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</si>
  <si>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</si>
  <si>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</si>
  <si>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</si>
  <si>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</si>
  <si>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</si>
  <si>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</si>
  <si>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</si>
  <si>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</si>
  <si>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</si>
  <si>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</si>
  <si>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</si>
  <si>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</si>
  <si>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</si>
  <si>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</si>
  <si>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</si>
  <si>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</si>
  <si>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</si>
  <si>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</si>
  <si>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</si>
  <si>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</si>
  <si>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</si>
  <si>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</si>
  <si>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</si>
  <si>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</si>
  <si>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</si>
  <si>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</si>
  <si>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</si>
  <si>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</si>
  <si>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</si>
  <si>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</si>
  <si>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</si>
  <si>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</si>
  <si>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</si>
  <si>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</si>
  <si>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</si>
  <si>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</si>
  <si>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</si>
  <si>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</si>
  <si>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</si>
  <si>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</si>
  <si>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</si>
  <si>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</si>
  <si>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</si>
  <si>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</si>
  <si>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</si>
  <si>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</si>
  <si>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</si>
  <si>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</si>
  <si>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</si>
  <si>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</si>
  <si>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</si>
  <si>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</si>
  <si>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</si>
  <si>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</si>
  <si>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</si>
  <si>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</si>
  <si>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</si>
  <si>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</si>
  <si>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</si>
  <si>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</si>
  <si>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</si>
  <si>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</si>
  <si>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</si>
  <si>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</si>
  <si>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</si>
  <si>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</si>
  <si>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</si>
  <si>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</si>
  <si>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</si>
  <si>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</si>
  <si>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</si>
  <si>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</si>
  <si>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</si>
  <si>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</si>
  <si>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</si>
  <si>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</si>
  <si>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</si>
  <si>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</si>
  <si>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</si>
  <si>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</si>
  <si>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</si>
  <si>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</si>
  <si>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</si>
  <si>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</si>
  <si>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</si>
  <si>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</si>
  <si>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</si>
  <si>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</si>
  <si>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</si>
  <si>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</si>
  <si>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</si>
  <si>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</si>
  <si>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</si>
  <si>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</si>
  <si>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</si>
  <si>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</si>
  <si>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</si>
  <si>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</si>
  <si>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</si>
  <si>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</si>
  <si>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</si>
  <si>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</si>
  <si>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</si>
  <si>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</si>
  <si>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</si>
  <si>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</si>
  <si>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</si>
  <si>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</si>
  <si>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</si>
  <si>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</si>
  <si>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</si>
  <si>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</si>
  <si>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</si>
  <si>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</si>
  <si>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</si>
  <si>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</si>
  <si>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</si>
  <si>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</si>
  <si>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</si>
  <si>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</si>
  <si>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</si>
  <si>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</si>
  <si>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</si>
  <si>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</si>
  <si>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</si>
  <si>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</si>
  <si>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</si>
  <si>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</si>
  <si>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</si>
  <si>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</si>
  <si>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</si>
  <si>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</si>
  <si>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</si>
  <si>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</si>
  <si>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</si>
  <si>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</si>
  <si>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</si>
  <si>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</si>
  <si>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</si>
  <si>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</si>
  <si>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</si>
  <si>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</si>
  <si>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</si>
  <si>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</si>
  <si>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</si>
  <si>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</si>
  <si>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</si>
  <si>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</si>
  <si>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</si>
  <si>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</si>
  <si>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</si>
  <si>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</si>
  <si>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</si>
  <si>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</si>
  <si>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</si>
  <si>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</si>
  <si>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</si>
  <si>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</si>
  <si>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</si>
  <si>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</si>
  <si>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</si>
  <si>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</si>
  <si>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</si>
  <si>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</si>
  <si>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</si>
  <si>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</si>
  <si>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</si>
  <si>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</si>
  <si>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</si>
  <si>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</si>
  <si>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</si>
  <si>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</si>
  <si>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</si>
  <si>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</si>
  <si>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</si>
  <si>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</si>
  <si>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</si>
  <si>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</si>
  <si>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</si>
  <si>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</si>
  <si>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</si>
  <si>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</si>
  <si>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</si>
  <si>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</si>
  <si>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</si>
  <si>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</si>
  <si>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</si>
  <si>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</si>
  <si>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</si>
  <si>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</si>
  <si>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</si>
  <si>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</si>
  <si>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</si>
  <si>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</si>
  <si>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</si>
  <si>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</si>
  <si>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</si>
  <si>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</si>
  <si>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</si>
  <si>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</si>
  <si>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</si>
  <si>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</si>
  <si>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</si>
  <si>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</si>
  <si>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</si>
  <si>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</si>
  <si>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</si>
  <si>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</si>
  <si>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</si>
  <si>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</si>
  <si>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</si>
  <si>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</si>
  <si>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</si>
  <si>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</si>
  <si>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</si>
  <si>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</si>
  <si>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</si>
  <si>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</si>
  <si>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</si>
  <si>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</si>
  <si>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</si>
  <si>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</si>
  <si>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</si>
  <si>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</si>
  <si>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</si>
  <si>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</si>
  <si>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</si>
  <si>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</si>
  <si>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</si>
  <si>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</si>
  <si>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</si>
  <si>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</si>
  <si>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</si>
  <si>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</si>
  <si>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</si>
  <si>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</si>
  <si>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</si>
  <si>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</si>
  <si>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</si>
  <si>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</si>
  <si>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</si>
  <si>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</si>
  <si>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</si>
  <si>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</si>
  <si>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</si>
  <si>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</si>
  <si>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</si>
  <si>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</si>
  <si>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</si>
  <si>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</si>
  <si>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</si>
  <si>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</si>
  <si>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</si>
  <si>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</si>
  <si>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</si>
  <si>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</si>
  <si>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</si>
  <si>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</si>
  <si>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</si>
  <si>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</si>
  <si>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</si>
  <si>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</si>
  <si>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</si>
  <si>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</si>
  <si>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</si>
  <si>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</si>
  <si>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</si>
  <si>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</si>
  <si>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</si>
  <si>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</si>
  <si>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</si>
  <si>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</si>
  <si>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</si>
  <si>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</si>
  <si>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</si>
  <si>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</si>
  <si>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</si>
  <si>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</si>
  <si>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</si>
  <si>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</si>
  <si>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</si>
  <si>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</si>
  <si>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</si>
  <si>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</si>
  <si>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</si>
  <si>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</si>
  <si>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</si>
  <si>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</si>
  <si>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</si>
  <si>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</si>
  <si>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</si>
  <si>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</si>
  <si>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</si>
  <si>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</si>
  <si>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</si>
  <si>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</si>
  <si>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</si>
  <si>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</si>
  <si>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</si>
  <si>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</si>
  <si>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</si>
  <si>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</si>
  <si>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</si>
  <si>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</si>
  <si>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</si>
  <si>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</si>
  <si>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</si>
  <si>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</si>
  <si>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</si>
  <si>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</si>
  <si>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</si>
  <si>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</si>
  <si>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</si>
  <si>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</si>
  <si>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</si>
  <si>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</si>
  <si>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</si>
  <si>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</si>
  <si>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</si>
  <si>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</si>
  <si>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</si>
  <si>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</si>
  <si>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</si>
  <si>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</si>
  <si>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</si>
  <si>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</si>
  <si>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</si>
  <si>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</si>
  <si>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</si>
  <si>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</si>
  <si>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</si>
  <si>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</si>
  <si>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</si>
  <si>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</si>
  <si>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</si>
  <si>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</si>
  <si>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</si>
  <si>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</si>
  <si>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</si>
  <si>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</si>
  <si>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</si>
  <si>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</si>
  <si>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</si>
  <si>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</si>
  <si>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</si>
  <si>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</si>
  <si>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</si>
  <si>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</si>
  <si>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</si>
  <si>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</si>
  <si>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</si>
  <si>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</si>
  <si>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</si>
  <si>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</si>
  <si>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</si>
  <si>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</si>
  <si>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</si>
  <si>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</si>
  <si>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</si>
  <si>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</si>
  <si>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</si>
  <si>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</si>
  <si>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</si>
  <si>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</si>
  <si>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</si>
  <si>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</si>
  <si>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</si>
  <si>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</si>
  <si>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</si>
  <si>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</si>
  <si>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</si>
  <si>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</si>
  <si>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</si>
  <si>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</si>
  <si>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</si>
  <si>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</si>
  <si>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</si>
  <si>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</si>
  <si>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</si>
  <si>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</si>
  <si>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</si>
  <si>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</si>
  <si>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</si>
  <si>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</si>
  <si>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</si>
  <si>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</si>
  <si>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</si>
  <si>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</si>
  <si>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</si>
  <si>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</si>
  <si>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</si>
  <si>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</si>
  <si>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</si>
  <si>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</si>
  <si>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</si>
  <si>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</si>
  <si>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</si>
  <si>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</si>
  <si>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</si>
  <si>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</si>
  <si>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</si>
  <si>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</si>
  <si>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</si>
  <si>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</si>
  <si>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</si>
  <si>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</si>
  <si>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</si>
  <si>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</si>
  <si>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</si>
  <si>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</si>
  <si>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</si>
  <si>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</si>
  <si>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</si>
  <si>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</si>
  <si>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</si>
  <si>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</si>
  <si>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</si>
  <si>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</si>
  <si>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</si>
  <si>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</si>
  <si>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</si>
  <si>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</si>
  <si>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</si>
  <si>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</si>
  <si>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</si>
  <si>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</si>
  <si>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</si>
  <si>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</si>
  <si>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</si>
  <si>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</si>
  <si>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</si>
  <si>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</si>
  <si>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</si>
  <si>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</si>
  <si>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</si>
  <si>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</si>
  <si>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</si>
  <si>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</si>
  <si>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</si>
  <si>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</si>
  <si>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</si>
  <si>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</si>
  <si>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</si>
  <si>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</si>
  <si>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</si>
  <si>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</si>
  <si>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</si>
  <si>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</si>
  <si>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</si>
  <si>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</si>
  <si>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</si>
  <si>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</si>
  <si>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</si>
  <si>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</si>
  <si>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</si>
  <si>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</si>
  <si>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</si>
  <si>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</si>
  <si>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</si>
  <si>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</si>
  <si>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</si>
  <si>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</si>
  <si>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</si>
  <si>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</si>
  <si>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</si>
  <si>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</si>
  <si>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</si>
  <si>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</si>
  <si>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</si>
  <si>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</si>
  <si>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</si>
  <si>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</si>
  <si>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</si>
  <si>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</si>
  <si>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</si>
  <si>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</si>
  <si>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</si>
  <si>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</si>
  <si>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</si>
  <si>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</si>
  <si>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</si>
  <si>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</si>
  <si>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</si>
  <si>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</si>
  <si>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</si>
  <si>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</si>
  <si>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</si>
  <si>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</si>
  <si>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</si>
  <si>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</si>
  <si>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</si>
  <si>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</si>
  <si>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</si>
  <si>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</si>
  <si>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</si>
  <si>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</si>
  <si>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</si>
  <si>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</si>
  <si>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</si>
  <si>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</si>
  <si>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</si>
  <si>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</si>
  <si>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</si>
  <si>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</si>
  <si>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</si>
  <si>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</si>
  <si>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</si>
  <si>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</si>
  <si>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</si>
  <si>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</si>
  <si>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</si>
  <si>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</si>
  <si>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</si>
  <si>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</si>
  <si>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</si>
  <si>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</si>
  <si>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</si>
  <si>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</si>
  <si>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</si>
  <si>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</si>
  <si>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</si>
  <si>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</si>
  <si>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</si>
  <si>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</si>
  <si>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</si>
  <si>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</si>
  <si>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</si>
  <si>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</si>
  <si>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</si>
  <si>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</si>
  <si>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</si>
  <si>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</si>
  <si>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</si>
  <si>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</si>
  <si>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</si>
  <si>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</si>
  <si>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</si>
  <si>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</si>
  <si>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</si>
  <si>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</si>
  <si>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</si>
  <si>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</si>
  <si>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</si>
  <si>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</si>
  <si>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</si>
  <si>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</si>
  <si>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</si>
  <si>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</si>
  <si>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</si>
  <si>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</si>
  <si>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</si>
  <si>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</si>
  <si>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</si>
  <si>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</si>
  <si>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</si>
  <si>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</si>
  <si>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</si>
  <si>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</si>
  <si>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</si>
  <si>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</si>
  <si>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</si>
  <si>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</si>
  <si>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</si>
  <si>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</si>
  <si>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</si>
  <si>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</si>
  <si>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</si>
  <si>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</si>
  <si>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</si>
  <si>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</si>
  <si>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</si>
  <si>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</si>
  <si>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</si>
  <si>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</si>
  <si>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</si>
  <si>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</si>
  <si>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</si>
  <si>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</si>
  <si>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</si>
  <si>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</si>
  <si>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</si>
  <si>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</si>
  <si>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</si>
  <si>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</si>
  <si>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</si>
  <si>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</si>
  <si>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</si>
  <si>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</si>
  <si>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</si>
  <si>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</si>
  <si>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</si>
  <si>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</si>
  <si>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</si>
  <si>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</si>
  <si>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</si>
  <si>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</si>
  <si>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</si>
  <si>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</si>
  <si>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</si>
  <si>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</si>
  <si>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</si>
  <si>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</si>
  <si>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</si>
  <si>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</si>
  <si>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</si>
  <si>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</si>
  <si>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</si>
  <si>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</si>
  <si>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</si>
  <si>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</si>
  <si>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</si>
  <si>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</si>
  <si>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</si>
  <si>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</si>
  <si>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</si>
  <si>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</si>
  <si>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</si>
  <si>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</si>
  <si>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</si>
  <si>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</si>
  <si>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</si>
  <si>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</si>
  <si>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</si>
  <si>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</si>
  <si>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</si>
  <si>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</si>
  <si>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</si>
  <si>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</si>
  <si>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</si>
  <si>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</si>
  <si>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</si>
  <si>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</si>
  <si>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</si>
  <si>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</si>
  <si>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</si>
  <si>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</si>
  <si>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</si>
  <si>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</si>
  <si>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</si>
  <si>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</si>
  <si>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</si>
  <si>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</si>
  <si>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</si>
  <si>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</si>
  <si>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</si>
  <si>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</si>
  <si>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</si>
  <si>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</si>
  <si>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</si>
  <si>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</si>
  <si>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</si>
  <si>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</si>
  <si>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</si>
  <si>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</si>
  <si>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</si>
  <si>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</si>
  <si>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</si>
  <si>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</si>
  <si>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</si>
  <si>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</si>
  <si>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</si>
  <si>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</si>
  <si>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</si>
  <si>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</si>
  <si>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</si>
  <si>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</si>
  <si>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</si>
  <si>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</si>
  <si>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</si>
  <si>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</si>
  <si>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</si>
  <si>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</si>
  <si>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</si>
  <si>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</si>
  <si>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</si>
  <si>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</si>
  <si>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</si>
  <si>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</si>
  <si>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</si>
  <si>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</si>
  <si>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</si>
  <si>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</si>
  <si>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</si>
  <si>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</si>
  <si>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</si>
  <si>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</si>
  <si>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</si>
  <si>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</si>
  <si>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</si>
  <si>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</si>
  <si>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</si>
  <si>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</si>
  <si>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30000 to 34999</t>
  </si>
  <si>
    <t>40000 to 44999</t>
  </si>
  <si>
    <t>Greater Than 50000</t>
  </si>
  <si>
    <t>15000 to 19999</t>
  </si>
  <si>
    <t>25000 to 29999</t>
  </si>
  <si>
    <t>35000 to 39999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</si>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</sst>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Lauch 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Thearter Outcomes</a:t>
            </a:r>
            <a:r>
              <a:rPr lang="en-US" baseline="0"/>
              <a:t> Based on Launch Date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445C-B79F-D51AA602987B}"/>
            </c:ext>
          </c:extLst>
        </c:ser>
        <c:ser>
          <c:idx val="1"/>
          <c:order val="1"/>
          <c:tx>
            <c:strRef>
              <c:f>'Theater Outcomes by Lauch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445C-B79F-D51AA602987B}"/>
            </c:ext>
          </c:extLst>
        </c:ser>
        <c:ser>
          <c:idx val="2"/>
          <c:order val="2"/>
          <c:tx>
            <c:strRef>
              <c:f>'Theater Outcomes by Lauch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445C-B79F-D51AA602987B}"/>
            </c:ext>
          </c:extLst>
        </c:ser>
        <c:ser>
          <c:idx val="3"/>
          <c:order val="3"/>
          <c:tx>
            <c:strRef>
              <c:f>'Theater Outcomes by Lauch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1-445C-B79F-D51AA602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10127"/>
        <c:axId val="1509111791"/>
      </c:lineChart>
      <c:catAx>
        <c:axId val="15091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11791"/>
        <c:crosses val="autoZero"/>
        <c:auto val="1"/>
        <c:lblAlgn val="ctr"/>
        <c:lblOffset val="100"/>
        <c:noMultiLvlLbl val="0"/>
      </c:catAx>
      <c:valAx>
        <c:axId val="1509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Goals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'!$F$2:$F$13</c:f>
              <c:numCache>
                <c:formatCode>0.00%</c:formatCode>
                <c:ptCount val="12"/>
                <c:pt idx="0">
                  <c:v>0.55033557046979864</c:v>
                </c:pt>
                <c:pt idx="1">
                  <c:v>0.62686567164179108</c:v>
                </c:pt>
                <c:pt idx="2">
                  <c:v>0.56770833333333337</c:v>
                </c:pt>
                <c:pt idx="3">
                  <c:v>0.63043478260869568</c:v>
                </c:pt>
                <c:pt idx="4">
                  <c:v>0.94545454545454544</c:v>
                </c:pt>
                <c:pt idx="5">
                  <c:v>0.94736842105263153</c:v>
                </c:pt>
                <c:pt idx="6">
                  <c:v>0.8</c:v>
                </c:pt>
                <c:pt idx="7">
                  <c:v>0.92307692307692313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0.76068376068376065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3C0-8A3E-66CE4E39BBF6}"/>
            </c:ext>
          </c:extLst>
        </c:ser>
        <c:ser>
          <c:idx val="1"/>
          <c:order val="1"/>
          <c:tx>
            <c:strRef>
              <c:f>'Outcomes Based Goals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'!$G$2:$G$13</c:f>
              <c:numCache>
                <c:formatCode>0.00%</c:formatCode>
                <c:ptCount val="12"/>
                <c:pt idx="0">
                  <c:v>0.44966442953020136</c:v>
                </c:pt>
                <c:pt idx="1">
                  <c:v>0.37313432835820898</c:v>
                </c:pt>
                <c:pt idx="2">
                  <c:v>0.43229166666666669</c:v>
                </c:pt>
                <c:pt idx="3">
                  <c:v>0.36956521739130432</c:v>
                </c:pt>
                <c:pt idx="4">
                  <c:v>5.4545454545454543E-2</c:v>
                </c:pt>
                <c:pt idx="5">
                  <c:v>5.2631578947368418E-2</c:v>
                </c:pt>
                <c:pt idx="6">
                  <c:v>0.2</c:v>
                </c:pt>
                <c:pt idx="7">
                  <c:v>7.6923076923076927E-2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0.23931623931623933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3C0-8A3E-66CE4E39BBF6}"/>
            </c:ext>
          </c:extLst>
        </c:ser>
        <c:ser>
          <c:idx val="2"/>
          <c:order val="2"/>
          <c:tx>
            <c:strRef>
              <c:f>'Outcomes Based Goals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3C0-8A3E-66CE4E39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299343"/>
        <c:axId val="1718305167"/>
      </c:lineChart>
      <c:catAx>
        <c:axId val="17182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05167"/>
        <c:crosses val="autoZero"/>
        <c:auto val="1"/>
        <c:lblAlgn val="ctr"/>
        <c:lblOffset val="100"/>
        <c:noMultiLvlLbl val="0"/>
      </c:catAx>
      <c:valAx>
        <c:axId val="171830516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3</xdr:row>
      <xdr:rowOff>52386</xdr:rowOff>
    </xdr:from>
    <xdr:to>
      <xdr:col>25</xdr:col>
      <xdr:colOff>38099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91471-B822-4D6B-B922-925FB33F9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25</xdr:row>
      <xdr:rowOff>42862</xdr:rowOff>
    </xdr:from>
    <xdr:to>
      <xdr:col>9</xdr:col>
      <xdr:colOff>123825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6ECB7-5EEC-4ECA-B6BA-6D6A3DB1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en Sprissler" refreshedDate="44367.807488888888" createdVersion="7" refreshedVersion="7" minRefreshableVersion="3" recordCount="4115" xr:uid="{545D28CE-8349-4107-A998-0D2519007D12}">
  <cacheSource type="worksheet">
    <worksheetSource ref="A1:U1048576" sheet="Kickstarter Sheet 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 " numFmtId="0">
      <sharedItems containsString="0" containsBlank="1" containsNumber="1" containsInteger="1" minValue="0" maxValue="2260300"/>
    </cacheField>
    <cacheField name="Average Donation " numFmtId="0">
      <sharedItems containsString="0" containsBlank="1" containsNumber="1" minValue="0" maxValue="193963.9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6-09-06T19:15:35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6-03-16T20:48:27"/>
        <d v="2014-08-21T06:59:23"/>
        <d v="2015-01-21T03:57:17"/>
        <d v="2016-05-05T22:57:33"/>
        <d v="2014-05-16T15:16:04"/>
        <d v="2016-07-02T14:00:08"/>
        <d v="2014-09-30T15:37:03"/>
        <d v="2015-06-18T11:12:17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7-08T19:31:29"/>
        <d v="2015-04-24T08:18:52"/>
        <d v="2016-11-09T03:37:55"/>
        <d v="2016-06-17T18:07:49"/>
        <d v="2015-05-14T22:20:10"/>
        <d v="2016-06-25T20:41:37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6-06-27T15:19:29"/>
        <d v="2015-10-16T20:29:06"/>
        <d v="2015-08-26T23:43:42"/>
        <d v="2015-06-17T16:27:59"/>
        <d v="2015-05-14T19:10:18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5-05-08T13:55:54"/>
        <d v="2014-08-29T18:04:57"/>
        <d v="2015-07-16T10:28:10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4-08-14T15:50:05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1-03T14:58:48"/>
        <d v="2015-05-04T19:46:40"/>
        <d v="2014-06-18T21:08:57"/>
        <d v="2014-12-26T20:39:56"/>
        <d v="2014-05-12T19:33:18"/>
        <d v="2014-11-11T20:25:15"/>
        <d v="2014-04-18T11:18:58"/>
        <d v="2015-06-27T02:35:53"/>
        <d v="2014-04-10T12:36:26"/>
        <d v="2014-06-25T19:33:40"/>
        <d v="2014-08-03T14:27:4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4-11-03T22:29:09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8-16T17:58:47"/>
        <d v="2016-02-20T03:22:00"/>
        <d v="2016-06-10T23:32:12"/>
        <d v="2014-10-30T20:19:50"/>
        <d v="2016-04-27T00:54:35"/>
        <d v="2015-06-12T12:50:06"/>
        <d v="2015-11-25T16:41:59"/>
        <d v="2015-04-01T08:59:32"/>
        <d v="2016-10-23T16:00:23"/>
        <d v="2014-05-07T16:36:32"/>
        <d v="2015-06-15T10:43:42"/>
        <d v="2014-11-25T22:32:09"/>
        <d v="2015-01-14T22:34:19"/>
        <d v="2015-01-06T23:14:16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0T18:24:37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5-05-20T09:58:22"/>
        <d v="2016-11-08T16:15:52"/>
        <d v="2015-05-30T19:39:06"/>
        <d v="2014-06-13T10:58:33"/>
        <d v="2015-04-07T14:01:04"/>
        <d v="2017-01-21T00:26:39"/>
        <d v="2016-01-04T23:36:10"/>
        <d v="2015-04-03T20:58:47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30000"/>
    <n v="2344134.67"/>
    <x v="0"/>
    <s v="US"/>
    <s v="USD"/>
    <n v="1437620400"/>
    <n v="1434931811"/>
    <b v="0"/>
    <n v="182"/>
    <b v="1"/>
    <s v="film &amp; video/television"/>
    <n v="7814"/>
    <n v="12879.86"/>
    <x v="0"/>
    <s v="television"/>
    <x v="0"/>
    <d v="2015-07-23T03:00:00"/>
    <x v="0"/>
  </r>
  <r>
    <n v="1"/>
    <s v="FannibalFest Fan Convention"/>
    <s v="A Hannibal TV Show Fan Convention and Art Collective"/>
    <n v="5000"/>
    <n v="1076751.05"/>
    <x v="0"/>
    <s v="US"/>
    <s v="USD"/>
    <n v="1488464683"/>
    <n v="1485872683"/>
    <b v="0"/>
    <n v="79"/>
    <b v="1"/>
    <s v="film &amp; video/television"/>
    <n v="21535"/>
    <n v="13629.76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400000"/>
    <n v="1052110.8700000001"/>
    <x v="0"/>
    <s v="GB"/>
    <s v="GBP"/>
    <n v="1455555083"/>
    <n v="1454691083"/>
    <b v="0"/>
    <n v="35"/>
    <b v="1"/>
    <s v="film &amp; video/television"/>
    <n v="263"/>
    <n v="30060.3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79000"/>
    <n v="972594.99"/>
    <x v="0"/>
    <s v="US"/>
    <s v="USD"/>
    <n v="1407414107"/>
    <n v="1404822107"/>
    <b v="0"/>
    <n v="150"/>
    <b v="1"/>
    <s v="film &amp; video/television"/>
    <n v="543"/>
    <n v="6483.9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100000"/>
    <n v="800211"/>
    <x v="0"/>
    <s v="US"/>
    <s v="USD"/>
    <n v="1450555279"/>
    <n v="1447963279"/>
    <b v="0"/>
    <n v="284"/>
    <b v="1"/>
    <s v="film &amp; video/television"/>
    <n v="800"/>
    <n v="2817.64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160000"/>
    <n v="791862"/>
    <x v="0"/>
    <s v="US"/>
    <s v="USD"/>
    <n v="1469770500"/>
    <n v="1468362207"/>
    <b v="0"/>
    <n v="47"/>
    <b v="1"/>
    <s v="film &amp; video/television"/>
    <n v="495"/>
    <n v="16848.13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50000"/>
    <n v="590807.11"/>
    <x v="0"/>
    <s v="US"/>
    <s v="USD"/>
    <n v="1402710250"/>
    <n v="1401846250"/>
    <b v="0"/>
    <n v="58"/>
    <b v="1"/>
    <s v="film &amp; video/television"/>
    <n v="1182"/>
    <n v="10186.33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50000"/>
    <n v="513422.57"/>
    <x v="0"/>
    <s v="US"/>
    <s v="USD"/>
    <n v="1467680867"/>
    <n v="1464224867"/>
    <b v="0"/>
    <n v="57"/>
    <b v="1"/>
    <s v="film &amp; video/television"/>
    <n v="1027"/>
    <n v="9007.41"/>
    <x v="0"/>
    <s v="television"/>
    <x v="7"/>
    <d v="2016-07-05T01:07:47"/>
    <x v="2"/>
  </r>
  <r>
    <n v="8"/>
    <s v="Sizzling in the Kitchen Flynn Style"/>
    <s v="Help us raise the funds to film our pilot episode!"/>
    <n v="198000"/>
    <n v="508525.01"/>
    <x v="0"/>
    <s v="US"/>
    <s v="USD"/>
    <n v="1460754000"/>
    <n v="1460155212"/>
    <b v="0"/>
    <n v="12"/>
    <b v="1"/>
    <s v="film &amp; video/television"/>
    <n v="257"/>
    <n v="42377.08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261962"/>
    <n v="500784.27"/>
    <x v="0"/>
    <s v="US"/>
    <s v="USD"/>
    <n v="1460860144"/>
    <n v="1458268144"/>
    <b v="0"/>
    <n v="20"/>
    <b v="1"/>
    <s v="film &amp; video/television"/>
    <n v="191"/>
    <n v="25039.2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00"/>
    <n v="471567"/>
    <x v="0"/>
    <s v="US"/>
    <s v="USD"/>
    <n v="1403660279"/>
    <n v="1400636279"/>
    <b v="0"/>
    <n v="19"/>
    <b v="1"/>
    <s v="film &amp; video/television"/>
    <n v="157"/>
    <n v="24819.32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0"/>
    <n v="409782"/>
    <x v="0"/>
    <s v="US"/>
    <s v="USD"/>
    <n v="1471834800"/>
    <n v="1469126462"/>
    <b v="0"/>
    <n v="75"/>
    <b v="1"/>
    <s v="film &amp; video/television"/>
    <n v="820"/>
    <n v="5463.76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125000"/>
    <n v="396659"/>
    <x v="0"/>
    <s v="US"/>
    <s v="USD"/>
    <n v="1405479600"/>
    <n v="1401642425"/>
    <b v="0"/>
    <n v="827"/>
    <b v="1"/>
    <s v="film &amp; video/television"/>
    <n v="317"/>
    <n v="479.64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50000"/>
    <n v="349474"/>
    <x v="0"/>
    <s v="US"/>
    <s v="USD"/>
    <n v="1466713620"/>
    <n v="1463588109"/>
    <b v="0"/>
    <n v="51"/>
    <b v="1"/>
    <s v="film &amp; video/television"/>
    <n v="699"/>
    <n v="6852.43"/>
    <x v="0"/>
    <s v="television"/>
    <x v="13"/>
    <d v="2016-06-23T20:27:00"/>
    <x v="2"/>
  </r>
  <r>
    <n v="14"/>
    <s v="3010 | Sci-fi Series"/>
    <s v="A highly charged post apocalyptic sci fi series that pulls no punches!"/>
    <n v="100000"/>
    <n v="348018"/>
    <x v="0"/>
    <s v="AU"/>
    <s v="AUD"/>
    <n v="1405259940"/>
    <n v="1403051888"/>
    <b v="0"/>
    <n v="41"/>
    <b v="1"/>
    <s v="film &amp; video/television"/>
    <n v="348"/>
    <n v="8488.24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1000000"/>
    <n v="335597.31"/>
    <x v="0"/>
    <s v="ES"/>
    <s v="EUR"/>
    <n v="1443384840"/>
    <n v="1441790658"/>
    <b v="0"/>
    <n v="98"/>
    <b v="1"/>
    <s v="film &amp; video/television"/>
    <n v="34"/>
    <n v="3424.4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250000"/>
    <n v="315295.89"/>
    <x v="0"/>
    <s v="US"/>
    <s v="USD"/>
    <n v="1402896600"/>
    <n v="1398971211"/>
    <b v="0"/>
    <n v="70"/>
    <b v="1"/>
    <s v="film &amp; video/television"/>
    <n v="126"/>
    <n v="4504.2299999999996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40000"/>
    <n v="315222.2"/>
    <x v="0"/>
    <s v="GB"/>
    <s v="GBP"/>
    <n v="1415126022"/>
    <n v="1412530422"/>
    <b v="0"/>
    <n v="36"/>
    <b v="1"/>
    <s v="film &amp; video/television"/>
    <n v="788"/>
    <n v="8756.17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11000"/>
    <n v="306970"/>
    <x v="0"/>
    <s v="US"/>
    <s v="USD"/>
    <n v="1410958856"/>
    <n v="1408366856"/>
    <b v="0"/>
    <n v="342"/>
    <b v="1"/>
    <s v="film &amp; video/television"/>
    <n v="2791"/>
    <n v="897.57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78000"/>
    <n v="301719.59000000003"/>
    <x v="0"/>
    <s v="US"/>
    <s v="USD"/>
    <n v="1437420934"/>
    <n v="1434828934"/>
    <b v="0"/>
    <n v="22"/>
    <b v="1"/>
    <s v="film &amp; video/television"/>
    <n v="387"/>
    <n v="13714.53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0"/>
    <n v="292097"/>
    <x v="0"/>
    <s v="US"/>
    <s v="USD"/>
    <n v="1442167912"/>
    <n v="1436983912"/>
    <b v="0"/>
    <n v="25"/>
    <b v="1"/>
    <s v="film &amp; video/television"/>
    <n v="1460"/>
    <n v="11683.88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30000"/>
    <n v="285309.33"/>
    <x v="0"/>
    <s v="US"/>
    <s v="USD"/>
    <n v="1411743789"/>
    <n v="1409151789"/>
    <b v="0"/>
    <n v="101"/>
    <b v="1"/>
    <s v="film &amp; video/television"/>
    <n v="951"/>
    <n v="2824.84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25000"/>
    <n v="243778"/>
    <x v="0"/>
    <s v="US"/>
    <s v="USD"/>
    <n v="1420099140"/>
    <n v="1418766740"/>
    <b v="0"/>
    <n v="8"/>
    <b v="1"/>
    <s v="film &amp; video/television"/>
    <n v="975"/>
    <n v="30472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89200"/>
    <n v="231543.12"/>
    <x v="0"/>
    <s v="US"/>
    <s v="USD"/>
    <n v="1430407200"/>
    <n v="1428086501"/>
    <b v="0"/>
    <n v="23"/>
    <b v="1"/>
    <s v="film &amp; video/television"/>
    <n v="260"/>
    <n v="10067.09"/>
    <x v="0"/>
    <s v="television"/>
    <x v="23"/>
    <d v="2015-04-30T15:20:00"/>
    <x v="0"/>
  </r>
  <r>
    <n v="24"/>
    <s v="Bring STL Up Late to TV"/>
    <s v="STL Up Late is a weekly late night comedy talk show for St. Louis television."/>
    <n v="200000"/>
    <n v="229802.31"/>
    <x v="0"/>
    <s v="US"/>
    <s v="USD"/>
    <n v="1442345940"/>
    <n v="1439494863"/>
    <b v="0"/>
    <n v="574"/>
    <b v="1"/>
    <s v="film &amp; video/television"/>
    <n v="115"/>
    <n v="400.35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55000"/>
    <n v="210171"/>
    <x v="0"/>
    <s v="US"/>
    <s v="USD"/>
    <n v="1452299761"/>
    <n v="1447115761"/>
    <b v="0"/>
    <n v="14"/>
    <b v="1"/>
    <s v="film &amp; video/television"/>
    <n v="382"/>
    <n v="15012.2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00000"/>
    <n v="206743.09"/>
    <x v="0"/>
    <s v="US"/>
    <s v="USD"/>
    <n v="1408278144"/>
    <n v="1404822144"/>
    <b v="0"/>
    <n v="19"/>
    <b v="1"/>
    <s v="film &amp; video/television"/>
    <n v="207"/>
    <n v="10881.22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390000"/>
    <n v="205025"/>
    <x v="0"/>
    <s v="NZ"/>
    <s v="NZD"/>
    <n v="1416113833"/>
    <n v="1413518233"/>
    <b v="0"/>
    <n v="150"/>
    <b v="1"/>
    <s v="film &amp; video/television"/>
    <n v="53"/>
    <n v="1366.83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20000"/>
    <n v="202928.5"/>
    <x v="0"/>
    <s v="US"/>
    <s v="USD"/>
    <n v="1450307284"/>
    <n v="1447715284"/>
    <b v="0"/>
    <n v="71"/>
    <b v="1"/>
    <s v="film &amp; video/television"/>
    <n v="1015"/>
    <n v="2858.15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50000"/>
    <n v="201165"/>
    <x v="0"/>
    <s v="GB"/>
    <s v="GBP"/>
    <n v="1406045368"/>
    <n v="1403453368"/>
    <b v="0"/>
    <n v="117"/>
    <b v="1"/>
    <s v="film &amp; video/television"/>
    <n v="402"/>
    <n v="1719.36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21000"/>
    <n v="198415.01"/>
    <x v="0"/>
    <s v="US"/>
    <s v="USD"/>
    <n v="1408604515"/>
    <n v="1406012515"/>
    <b v="0"/>
    <n v="53"/>
    <b v="1"/>
    <s v="film &amp; video/television"/>
    <n v="945"/>
    <n v="3743.68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40000"/>
    <n v="193963.9"/>
    <x v="0"/>
    <s v="US"/>
    <s v="USD"/>
    <n v="1453748434"/>
    <n v="1452193234"/>
    <b v="0"/>
    <n v="1"/>
    <b v="1"/>
    <s v="film &amp; video/television"/>
    <n v="485"/>
    <n v="193963.9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35000"/>
    <n v="184133.01"/>
    <x v="0"/>
    <s v="US"/>
    <s v="USD"/>
    <n v="1463111940"/>
    <n v="1459523017"/>
    <b v="0"/>
    <n v="89"/>
    <b v="1"/>
    <s v="film &amp; video/television"/>
    <n v="526"/>
    <n v="2068.9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25000"/>
    <n v="180062"/>
    <x v="0"/>
    <s v="US"/>
    <s v="USD"/>
    <n v="1447001501"/>
    <n v="1444405901"/>
    <b v="0"/>
    <n v="64"/>
    <b v="1"/>
    <s v="film &amp; video/television"/>
    <n v="720"/>
    <n v="2813.47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50000"/>
    <n v="177412.01"/>
    <x v="0"/>
    <s v="US"/>
    <s v="USD"/>
    <n v="1407224601"/>
    <n v="1405928601"/>
    <b v="0"/>
    <n v="68"/>
    <b v="1"/>
    <s v="film &amp; video/television"/>
    <n v="355"/>
    <n v="2609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50000"/>
    <n v="176524"/>
    <x v="0"/>
    <s v="US"/>
    <s v="USD"/>
    <n v="1430179200"/>
    <n v="1428130814"/>
    <b v="0"/>
    <n v="28"/>
    <b v="1"/>
    <s v="film &amp; video/television"/>
    <n v="353"/>
    <n v="6304.43"/>
    <x v="0"/>
    <s v="television"/>
    <x v="35"/>
    <d v="2015-04-28T00:00:00"/>
    <x v="0"/>
  </r>
  <r>
    <n v="36"/>
    <s v="THE LISTENING BOX"/>
    <s v="A modern day priest makes an unusual discovery, setting off a chain of events."/>
    <n v="60000"/>
    <n v="176420"/>
    <x v="0"/>
    <s v="US"/>
    <s v="USD"/>
    <n v="1428128525"/>
    <n v="1425540125"/>
    <b v="0"/>
    <n v="44"/>
    <b v="1"/>
    <s v="film &amp; video/television"/>
    <n v="294"/>
    <n v="4009.55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150000"/>
    <n v="171253"/>
    <x v="0"/>
    <s v="US"/>
    <s v="USD"/>
    <n v="1425055079"/>
    <n v="1422463079"/>
    <b v="0"/>
    <n v="253"/>
    <b v="1"/>
    <s v="film &amp; video/television"/>
    <n v="114"/>
    <n v="676.89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10000"/>
    <n v="170525"/>
    <x v="0"/>
    <s v="US"/>
    <s v="USD"/>
    <n v="1368235344"/>
    <n v="1365643344"/>
    <b v="0"/>
    <n v="66"/>
    <b v="1"/>
    <s v="film &amp; video/television"/>
    <n v="1705"/>
    <n v="2583.7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125000"/>
    <n v="170271"/>
    <x v="0"/>
    <s v="GB"/>
    <s v="GBP"/>
    <n v="1401058740"/>
    <n v="1398388068"/>
    <b v="0"/>
    <n v="217"/>
    <b v="1"/>
    <s v="film &amp; video/television"/>
    <n v="136"/>
    <n v="784.66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116000"/>
    <n v="169985.91"/>
    <x v="0"/>
    <s v="US"/>
    <s v="USD"/>
    <n v="1403150400"/>
    <n v="1401426488"/>
    <b v="0"/>
    <n v="16"/>
    <b v="1"/>
    <s v="film &amp; video/television"/>
    <n v="147"/>
    <n v="10624.12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150000"/>
    <n v="169394.6"/>
    <x v="0"/>
    <s v="US"/>
    <s v="USD"/>
    <n v="1412516354"/>
    <n v="1409924354"/>
    <b v="0"/>
    <n v="19"/>
    <b v="1"/>
    <s v="film &amp; video/television"/>
    <n v="113"/>
    <n v="8915.5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80000"/>
    <n v="168829.14"/>
    <x v="0"/>
    <s v="US"/>
    <s v="USD"/>
    <n v="1419780026"/>
    <n v="1417188026"/>
    <b v="0"/>
    <n v="169"/>
    <b v="1"/>
    <s v="film &amp; video/television"/>
    <n v="211"/>
    <n v="998.99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9999"/>
    <n v="167820.6"/>
    <x v="0"/>
    <s v="US"/>
    <s v="USD"/>
    <n v="1405209600"/>
    <n v="1402599486"/>
    <b v="0"/>
    <n v="263"/>
    <b v="1"/>
    <s v="film &amp; video/television"/>
    <n v="1678"/>
    <n v="638.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42000"/>
    <n v="167410.01999999999"/>
    <x v="0"/>
    <s v="US"/>
    <s v="USD"/>
    <n v="1412648537"/>
    <n v="1408760537"/>
    <b v="0"/>
    <n v="15"/>
    <b v="1"/>
    <s v="film &amp; video/television"/>
    <n v="399"/>
    <n v="11160.67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100000"/>
    <n v="161459"/>
    <x v="0"/>
    <s v="US"/>
    <s v="USD"/>
    <n v="1461769107"/>
    <n v="1459177107"/>
    <b v="0"/>
    <n v="61"/>
    <b v="1"/>
    <s v="film &amp; video/television"/>
    <n v="161"/>
    <n v="2646.87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0000"/>
    <n v="160920"/>
    <x v="0"/>
    <s v="AU"/>
    <s v="AUD"/>
    <n v="1450220974"/>
    <n v="1447628974"/>
    <b v="0"/>
    <n v="45"/>
    <b v="1"/>
    <s v="film &amp; video/television"/>
    <n v="201"/>
    <n v="3576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150000"/>
    <n v="153362"/>
    <x v="0"/>
    <s v="US"/>
    <s v="USD"/>
    <n v="1419021607"/>
    <n v="1413834007"/>
    <b v="0"/>
    <n v="70"/>
    <b v="1"/>
    <s v="film &amp; video/television"/>
    <n v="102"/>
    <n v="2190.89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100000"/>
    <n v="152604.29999999999"/>
    <x v="0"/>
    <s v="GB"/>
    <s v="GBP"/>
    <n v="1425211200"/>
    <n v="1422534260"/>
    <b v="0"/>
    <n v="38"/>
    <b v="1"/>
    <s v="film &amp; video/television"/>
    <n v="153"/>
    <n v="4015.9"/>
    <x v="0"/>
    <s v="television"/>
    <x v="48"/>
    <d v="2015-03-01T12:00:00"/>
    <x v="0"/>
  </r>
  <r>
    <n v="49"/>
    <s v="Driving Jersey - Season Five"/>
    <s v="Driving Jersey is real people telling real stories."/>
    <n v="50000"/>
    <n v="152579"/>
    <x v="0"/>
    <s v="US"/>
    <s v="USD"/>
    <n v="1445660045"/>
    <n v="1443068045"/>
    <b v="0"/>
    <n v="87"/>
    <b v="1"/>
    <s v="film &amp; video/television"/>
    <n v="305"/>
    <n v="1753.78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300000"/>
    <n v="152165"/>
    <x v="0"/>
    <s v="GB"/>
    <s v="GBP"/>
    <n v="1422637200"/>
    <n v="1419271458"/>
    <b v="0"/>
    <n v="22"/>
    <b v="1"/>
    <s v="film &amp; video/television"/>
    <n v="51"/>
    <n v="6916.59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200000"/>
    <n v="150102"/>
    <x v="0"/>
    <s v="US"/>
    <s v="USD"/>
    <n v="1439245037"/>
    <n v="1436653037"/>
    <b v="0"/>
    <n v="119"/>
    <b v="1"/>
    <s v="film &amp; video/television"/>
    <n v="75"/>
    <n v="1261.3599999999999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0"/>
    <n v="147233.76999999999"/>
    <x v="0"/>
    <s v="US"/>
    <s v="USD"/>
    <n v="1405615846"/>
    <n v="1403023846"/>
    <b v="0"/>
    <n v="52"/>
    <b v="1"/>
    <s v="film &amp; video/television"/>
    <n v="147"/>
    <n v="2831.42"/>
    <x v="0"/>
    <s v="television"/>
    <x v="52"/>
    <d v="2014-07-17T16:50:46"/>
    <x v="3"/>
  </r>
  <r>
    <n v="53"/>
    <s v="Rolling out Vegan Mashup's Season 2"/>
    <s v="Delicious TV's Vegan Mashup launching season two on public television"/>
    <n v="50000"/>
    <n v="142483"/>
    <x v="0"/>
    <s v="US"/>
    <s v="USD"/>
    <n v="1396648800"/>
    <n v="1395407445"/>
    <b v="0"/>
    <n v="117"/>
    <b v="1"/>
    <s v="film &amp; video/television"/>
    <n v="285"/>
    <n v="1217.8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26000"/>
    <n v="137254.84"/>
    <x v="0"/>
    <s v="US"/>
    <s v="USD"/>
    <n v="1451063221"/>
    <n v="1448471221"/>
    <b v="0"/>
    <n v="52"/>
    <b v="1"/>
    <s v="film &amp; video/television"/>
    <n v="109"/>
    <n v="2639.52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30000"/>
    <n v="136924.35"/>
    <x v="0"/>
    <s v="US"/>
    <s v="USD"/>
    <n v="1464390916"/>
    <n v="1462576516"/>
    <b v="0"/>
    <n v="86"/>
    <b v="1"/>
    <s v="film &amp; video/television"/>
    <n v="456"/>
    <n v="1592.14"/>
    <x v="0"/>
    <s v="television"/>
    <x v="55"/>
    <d v="2016-05-27T23:15:16"/>
    <x v="2"/>
  </r>
  <r>
    <n v="56"/>
    <s v="Voxwomen Cycling Show"/>
    <s v="We want to see more women's cycling on TV - and we need your help to make it happen!"/>
    <n v="10000"/>
    <n v="136009.76"/>
    <x v="0"/>
    <s v="GB"/>
    <s v="GBP"/>
    <n v="1433779200"/>
    <n v="1432559424"/>
    <b v="0"/>
    <n v="174"/>
    <b v="1"/>
    <s v="film &amp; video/television"/>
    <n v="1360"/>
    <n v="781.6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2000"/>
    <n v="129748.82"/>
    <x v="0"/>
    <s v="US"/>
    <s v="USD"/>
    <n v="1429991962"/>
    <n v="1427399962"/>
    <b v="0"/>
    <n v="69"/>
    <b v="1"/>
    <s v="film &amp; video/television"/>
    <n v="1081"/>
    <n v="1880.4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85000"/>
    <n v="126082.45"/>
    <x v="0"/>
    <s v="US"/>
    <s v="USD"/>
    <n v="1416423172"/>
    <n v="1413827572"/>
    <b v="0"/>
    <n v="75"/>
    <b v="1"/>
    <s v="film &amp; video/television"/>
    <n v="148"/>
    <n v="1681.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100000"/>
    <n v="125137"/>
    <x v="0"/>
    <s v="US"/>
    <s v="USD"/>
    <n v="1442264400"/>
    <n v="1439530776"/>
    <b v="0"/>
    <n v="33"/>
    <b v="1"/>
    <s v="film &amp; video/television"/>
    <n v="125"/>
    <n v="3792.03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50000"/>
    <n v="123920"/>
    <x v="0"/>
    <s v="GB"/>
    <s v="GBP"/>
    <n v="1395532800"/>
    <n v="1393882717"/>
    <b v="0"/>
    <n v="108"/>
    <b v="1"/>
    <s v="film &amp; video/shorts"/>
    <n v="248"/>
    <n v="1147.410000000000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68000"/>
    <n v="123444.12"/>
    <x v="0"/>
    <s v="US"/>
    <s v="USD"/>
    <n v="1370547157"/>
    <n v="1368646357"/>
    <b v="0"/>
    <n v="23"/>
    <b v="1"/>
    <s v="film &amp; video/shorts"/>
    <n v="182"/>
    <n v="5367.14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100000"/>
    <n v="120249"/>
    <x v="0"/>
    <s v="US"/>
    <s v="USD"/>
    <n v="1362337878"/>
    <n v="1360177878"/>
    <b v="0"/>
    <n v="48"/>
    <b v="1"/>
    <s v="film &amp; video/shorts"/>
    <n v="120"/>
    <n v="2505.19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50000"/>
    <n v="117210.24000000001"/>
    <x v="0"/>
    <s v="US"/>
    <s v="USD"/>
    <n v="1388206740"/>
    <n v="1386194013"/>
    <b v="0"/>
    <n v="64"/>
    <b v="1"/>
    <s v="film &amp; video/shorts"/>
    <n v="234"/>
    <n v="1831.4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75000"/>
    <n v="117108"/>
    <x v="0"/>
    <s v="US"/>
    <s v="USD"/>
    <n v="1373243181"/>
    <n v="1370651181"/>
    <b v="0"/>
    <n v="24"/>
    <b v="1"/>
    <s v="film &amp; video/shorts"/>
    <n v="156"/>
    <n v="4879.5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20000"/>
    <n v="115816"/>
    <x v="0"/>
    <s v="CA"/>
    <s v="CAD"/>
    <n v="1407736740"/>
    <n v="1405453354"/>
    <b v="0"/>
    <n v="57"/>
    <b v="1"/>
    <s v="film &amp; video/shorts"/>
    <n v="579"/>
    <n v="2031.86"/>
    <x v="0"/>
    <s v="shorts"/>
    <x v="65"/>
    <d v="2014-08-11T05:59:00"/>
    <x v="3"/>
  </r>
  <r>
    <n v="66"/>
    <s v="A Stagnant Fever: Short Film"/>
    <s v="A dark comedy set in the '60s about clinical depression and one night stands."/>
    <n v="200000"/>
    <n v="115297.5"/>
    <x v="0"/>
    <s v="US"/>
    <s v="USD"/>
    <n v="1468873420"/>
    <n v="1466281420"/>
    <b v="0"/>
    <n v="26"/>
    <b v="1"/>
    <s v="film &amp; video/shorts"/>
    <n v="58"/>
    <n v="4434.5200000000004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100000"/>
    <n v="114977"/>
    <x v="0"/>
    <s v="US"/>
    <s v="USD"/>
    <n v="1342360804"/>
    <n v="1339768804"/>
    <b v="0"/>
    <n v="20"/>
    <b v="1"/>
    <s v="film &amp; video/shorts"/>
    <n v="115"/>
    <n v="5748.8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100000"/>
    <n v="113015"/>
    <x v="0"/>
    <s v="GB"/>
    <s v="GBP"/>
    <n v="1393162791"/>
    <n v="1390570791"/>
    <b v="0"/>
    <n v="36"/>
    <b v="1"/>
    <s v="film &amp; video/shorts"/>
    <n v="113"/>
    <n v="3139.3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0"/>
    <n v="112536"/>
    <x v="0"/>
    <s v="US"/>
    <s v="USD"/>
    <n v="1317538740"/>
    <n v="1314765025"/>
    <b v="0"/>
    <n v="178"/>
    <b v="1"/>
    <s v="film &amp; video/shorts"/>
    <n v="113"/>
    <n v="632.22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10000"/>
    <n v="110538.12"/>
    <x v="0"/>
    <s v="US"/>
    <s v="USD"/>
    <n v="1315171845"/>
    <n v="1309987845"/>
    <b v="0"/>
    <n v="17"/>
    <b v="1"/>
    <s v="film &amp; video/shorts"/>
    <n v="1105"/>
    <n v="6502.24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8000"/>
    <n v="110353.65"/>
    <x v="0"/>
    <s v="US"/>
    <s v="USD"/>
    <n v="1338186657"/>
    <n v="1333002657"/>
    <b v="0"/>
    <n v="32"/>
    <b v="1"/>
    <s v="film &amp; video/shorts"/>
    <n v="1379"/>
    <n v="3448.55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50000"/>
    <n v="108397.11"/>
    <x v="0"/>
    <s v="US"/>
    <s v="USD"/>
    <n v="1352937600"/>
    <n v="1351210481"/>
    <b v="0"/>
    <n v="41"/>
    <b v="1"/>
    <s v="film &amp; video/shorts"/>
    <n v="217"/>
    <n v="2643.83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100000"/>
    <n v="107421.57"/>
    <x v="0"/>
    <s v="US"/>
    <s v="USD"/>
    <n v="1304395140"/>
    <n v="1297620584"/>
    <b v="0"/>
    <n v="18"/>
    <b v="1"/>
    <s v="film &amp; video/shorts"/>
    <n v="107"/>
    <n v="5967.87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130000"/>
    <n v="107148.74"/>
    <x v="0"/>
    <s v="FR"/>
    <s v="EUR"/>
    <n v="1453376495"/>
    <n v="1450784495"/>
    <b v="0"/>
    <n v="29"/>
    <b v="1"/>
    <s v="film &amp; video/shorts"/>
    <n v="82"/>
    <n v="3694.78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0"/>
    <n v="106330.39"/>
    <x v="0"/>
    <s v="US"/>
    <s v="USD"/>
    <n v="1366693272"/>
    <n v="1364101272"/>
    <b v="0"/>
    <n v="47"/>
    <b v="1"/>
    <s v="film &amp; video/shorts"/>
    <n v="304"/>
    <n v="2262.35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50000"/>
    <n v="106222"/>
    <x v="0"/>
    <s v="US"/>
    <s v="USD"/>
    <n v="1325007358"/>
    <n v="1319819758"/>
    <b v="0"/>
    <n v="15"/>
    <b v="1"/>
    <s v="film &amp; video/shorts"/>
    <n v="212"/>
    <n v="7081.4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75000"/>
    <n v="106084.5"/>
    <x v="0"/>
    <s v="US"/>
    <s v="USD"/>
    <n v="1337569140"/>
    <n v="1332991717"/>
    <b v="0"/>
    <n v="26"/>
    <b v="1"/>
    <s v="film &amp; video/shorts"/>
    <n v="141"/>
    <n v="4080.17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4000"/>
    <n v="105881"/>
    <x v="0"/>
    <s v="FR"/>
    <s v="EUR"/>
    <n v="1472751121"/>
    <n v="1471887121"/>
    <b v="0"/>
    <n v="35"/>
    <b v="1"/>
    <s v="film &amp; video/shorts"/>
    <n v="2647"/>
    <n v="3025.17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00000"/>
    <n v="105745"/>
    <x v="0"/>
    <s v="GB"/>
    <s v="GBP"/>
    <n v="1398451093"/>
    <n v="1395859093"/>
    <b v="0"/>
    <n v="41"/>
    <b v="1"/>
    <s v="film &amp; video/shorts"/>
    <n v="106"/>
    <n v="2579.15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20000"/>
    <n v="104146.51"/>
    <x v="0"/>
    <s v="US"/>
    <s v="USD"/>
    <n v="1386640856"/>
    <n v="1383616856"/>
    <b v="0"/>
    <n v="47"/>
    <b v="1"/>
    <s v="film &amp; video/shorts"/>
    <n v="521"/>
    <n v="2215.88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98000"/>
    <n v="100939"/>
    <x v="0"/>
    <s v="US"/>
    <s v="USD"/>
    <n v="1342234920"/>
    <n v="1341892127"/>
    <b v="0"/>
    <n v="28"/>
    <b v="1"/>
    <s v="film &amp; video/shorts"/>
    <n v="103"/>
    <n v="3604.96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100000"/>
    <n v="100824"/>
    <x v="0"/>
    <s v="US"/>
    <s v="USD"/>
    <n v="1318189261"/>
    <n v="1315597261"/>
    <b v="0"/>
    <n v="100"/>
    <b v="1"/>
    <s v="film &amp; video/shorts"/>
    <n v="101"/>
    <n v="1008.24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7000"/>
    <n v="100490.02"/>
    <x v="0"/>
    <s v="GB"/>
    <s v="GBP"/>
    <n v="1424604600"/>
    <n v="1423320389"/>
    <b v="0"/>
    <n v="13"/>
    <b v="1"/>
    <s v="film &amp; video/shorts"/>
    <n v="1436"/>
    <n v="7730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100000"/>
    <n v="100036"/>
    <x v="0"/>
    <s v="US"/>
    <s v="USD"/>
    <n v="1305483086"/>
    <n v="1302891086"/>
    <b v="0"/>
    <n v="7"/>
    <b v="1"/>
    <s v="film &amp; video/shorts"/>
    <n v="100"/>
    <n v="14290.86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75000"/>
    <n v="98953.42"/>
    <x v="0"/>
    <s v="US"/>
    <s v="USD"/>
    <n v="1316746837"/>
    <n v="1314154837"/>
    <b v="0"/>
    <n v="21"/>
    <b v="1"/>
    <s v="film &amp; video/shorts"/>
    <n v="132"/>
    <n v="4712.07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172889"/>
    <n v="97273"/>
    <x v="0"/>
    <s v="FR"/>
    <s v="EUR"/>
    <n v="1451226045"/>
    <n v="1444828845"/>
    <b v="0"/>
    <n v="17"/>
    <b v="1"/>
    <s v="film &amp; video/shorts"/>
    <n v="56"/>
    <n v="5721.94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48000"/>
    <n v="96248.960000000006"/>
    <x v="0"/>
    <s v="US"/>
    <s v="USD"/>
    <n v="1275529260"/>
    <n v="1274705803"/>
    <b v="0"/>
    <n v="25"/>
    <b v="1"/>
    <s v="film &amp; video/shorts"/>
    <n v="201"/>
    <n v="3849.9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0000"/>
    <n v="96015.9"/>
    <x v="0"/>
    <s v="US"/>
    <s v="USD"/>
    <n v="1403452131"/>
    <n v="1401205731"/>
    <b v="0"/>
    <n v="60"/>
    <b v="1"/>
    <s v="film &amp; video/shorts"/>
    <n v="320"/>
    <n v="1600.27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5000"/>
    <n v="93374"/>
    <x v="0"/>
    <s v="US"/>
    <s v="USD"/>
    <n v="1370196192"/>
    <n v="1368036192"/>
    <b v="0"/>
    <n v="56"/>
    <b v="1"/>
    <s v="film &amp; video/shorts"/>
    <n v="144"/>
    <n v="1667.3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0"/>
    <n v="92848.5"/>
    <x v="0"/>
    <s v="US"/>
    <s v="USD"/>
    <n v="1310454499"/>
    <n v="1307862499"/>
    <b v="0"/>
    <n v="16"/>
    <b v="1"/>
    <s v="film &amp; video/shorts"/>
    <n v="1857"/>
    <n v="5803.03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60000"/>
    <n v="92340.21"/>
    <x v="0"/>
    <s v="US"/>
    <s v="USD"/>
    <n v="1305625164"/>
    <n v="1300354764"/>
    <b v="0"/>
    <n v="46"/>
    <b v="1"/>
    <s v="film &amp; video/shorts"/>
    <n v="154"/>
    <n v="2007.4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10000"/>
    <n v="92154.22"/>
    <x v="0"/>
    <s v="CA"/>
    <s v="CAD"/>
    <n v="1485936000"/>
    <n v="1481949983"/>
    <b v="0"/>
    <n v="43"/>
    <b v="1"/>
    <s v="film &amp; video/shorts"/>
    <n v="922"/>
    <n v="2143.12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52000"/>
    <n v="86492"/>
    <x v="0"/>
    <s v="US"/>
    <s v="USD"/>
    <n v="1341349200"/>
    <n v="1338928537"/>
    <b v="0"/>
    <n v="15"/>
    <b v="1"/>
    <s v="film &amp; video/shorts"/>
    <n v="166"/>
    <n v="5766.1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85000"/>
    <n v="86133"/>
    <x v="0"/>
    <s v="GB"/>
    <s v="GBP"/>
    <n v="1396890822"/>
    <n v="1395162822"/>
    <b v="0"/>
    <n v="12"/>
    <b v="1"/>
    <s v="film &amp; video/shorts"/>
    <n v="101"/>
    <n v="7177.75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125000"/>
    <n v="85192"/>
    <x v="0"/>
    <s v="US"/>
    <s v="USD"/>
    <n v="1330214841"/>
    <n v="1327622841"/>
    <b v="0"/>
    <n v="21"/>
    <b v="1"/>
    <s v="film &amp; video/shorts"/>
    <n v="68"/>
    <n v="4056.76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00000"/>
    <n v="84947"/>
    <x v="0"/>
    <s v="US"/>
    <s v="USD"/>
    <n v="1280631600"/>
    <n v="1274889241"/>
    <b v="0"/>
    <n v="34"/>
    <b v="1"/>
    <s v="film &amp; video/shorts"/>
    <n v="85"/>
    <n v="2498.44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70000"/>
    <n v="82532"/>
    <x v="0"/>
    <s v="US"/>
    <s v="USD"/>
    <n v="1310440482"/>
    <n v="1307848482"/>
    <b v="0"/>
    <n v="8"/>
    <b v="1"/>
    <s v="film &amp; video/shorts"/>
    <n v="118"/>
    <n v="10316.5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8000"/>
    <n v="81316"/>
    <x v="0"/>
    <s v="US"/>
    <s v="USD"/>
    <n v="1354923000"/>
    <n v="1351796674"/>
    <b v="0"/>
    <n v="60"/>
    <b v="1"/>
    <s v="film &amp; video/shorts"/>
    <n v="214"/>
    <n v="1355.2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250000"/>
    <n v="80070"/>
    <x v="0"/>
    <s v="US"/>
    <s v="USD"/>
    <n v="1390426799"/>
    <n v="1387834799"/>
    <b v="0"/>
    <n v="39"/>
    <b v="1"/>
    <s v="film &amp; video/shorts"/>
    <n v="32"/>
    <n v="2053.0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40000"/>
    <n v="79686.05"/>
    <x v="0"/>
    <s v="US"/>
    <s v="USD"/>
    <n v="1352055886"/>
    <n v="1350324286"/>
    <b v="0"/>
    <n v="26"/>
    <b v="1"/>
    <s v="film &amp; video/shorts"/>
    <n v="199"/>
    <n v="3064.85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18500"/>
    <n v="79335.360000000001"/>
    <x v="0"/>
    <s v="US"/>
    <s v="USD"/>
    <n v="1359052710"/>
    <n v="1356979110"/>
    <b v="0"/>
    <n v="35"/>
    <b v="1"/>
    <s v="film &amp; video/shorts"/>
    <n v="429"/>
    <n v="2266.7199999999998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71500"/>
    <n v="79173"/>
    <x v="0"/>
    <s v="US"/>
    <s v="USD"/>
    <n v="1293073733"/>
    <n v="1290481733"/>
    <b v="0"/>
    <n v="65"/>
    <b v="1"/>
    <s v="film &amp; video/shorts"/>
    <n v="111"/>
    <n v="1218.05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75000"/>
    <n v="77710.8"/>
    <x v="0"/>
    <s v="GB"/>
    <s v="GBP"/>
    <n v="1394220030"/>
    <n v="1392232830"/>
    <b v="0"/>
    <n v="49"/>
    <b v="1"/>
    <s v="film &amp; video/shorts"/>
    <n v="104"/>
    <n v="1585.93"/>
    <x v="0"/>
    <s v="shorts"/>
    <x v="103"/>
    <d v="2014-03-07T19:20:30"/>
    <x v="3"/>
  </r>
  <r>
    <n v="104"/>
    <s v="Good 'Ol Trumpet"/>
    <s v="UCF short film about an old man, his love for music, and his misplaced trumpet.  "/>
    <n v="70000"/>
    <n v="76949.820000000007"/>
    <x v="0"/>
    <s v="US"/>
    <s v="USD"/>
    <n v="1301792400"/>
    <n v="1299775266"/>
    <b v="0"/>
    <n v="10"/>
    <b v="1"/>
    <s v="film &amp; video/shorts"/>
    <n v="110"/>
    <n v="7694.98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50000"/>
    <n v="76726"/>
    <x v="0"/>
    <s v="US"/>
    <s v="USD"/>
    <n v="1463184000"/>
    <n v="1461605020"/>
    <b v="0"/>
    <n v="60"/>
    <b v="1"/>
    <s v="film &amp; video/shorts"/>
    <n v="153"/>
    <n v="1278.77"/>
    <x v="0"/>
    <s v="shorts"/>
    <x v="105"/>
    <d v="2016-05-14T00:00:00"/>
    <x v="2"/>
  </r>
  <r>
    <n v="106"/>
    <s v="LOST WEEKEND"/>
    <s v="A Boy. A Girl. A Car. A Serial Killer."/>
    <n v="75000"/>
    <n v="76130.2"/>
    <x v="0"/>
    <s v="US"/>
    <s v="USD"/>
    <n v="1333391901"/>
    <n v="1332182301"/>
    <b v="0"/>
    <n v="27"/>
    <b v="1"/>
    <s v="film &amp; video/shorts"/>
    <n v="102"/>
    <n v="2819.64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20000"/>
    <n v="76105"/>
    <x v="0"/>
    <s v="US"/>
    <s v="USD"/>
    <n v="1303688087"/>
    <n v="1301787287"/>
    <b v="0"/>
    <n v="69"/>
    <b v="1"/>
    <s v="film &amp; video/shorts"/>
    <n v="381"/>
    <n v="1102.97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25000"/>
    <n v="76047"/>
    <x v="0"/>
    <s v="US"/>
    <s v="USD"/>
    <n v="1370011370"/>
    <n v="1364827370"/>
    <b v="0"/>
    <n v="47"/>
    <b v="1"/>
    <s v="film &amp; video/shorts"/>
    <n v="304"/>
    <n v="1618.0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20000"/>
    <n v="75099.199999999997"/>
    <x v="0"/>
    <s v="US"/>
    <s v="USD"/>
    <n v="1298680630"/>
    <n v="1296088630"/>
    <b v="0"/>
    <n v="47"/>
    <b v="1"/>
    <s v="film &amp; video/shorts"/>
    <n v="375"/>
    <n v="1597.86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25000"/>
    <n v="75029.48"/>
    <x v="0"/>
    <s v="US"/>
    <s v="USD"/>
    <n v="1384408740"/>
    <n v="1381445253"/>
    <b v="0"/>
    <n v="26"/>
    <b v="1"/>
    <s v="film &amp; video/shorts"/>
    <n v="300"/>
    <n v="2885.75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2768"/>
    <n v="74134"/>
    <x v="0"/>
    <s v="AU"/>
    <s v="AUD"/>
    <n v="1433059187"/>
    <n v="1430467187"/>
    <b v="0"/>
    <n v="53"/>
    <b v="1"/>
    <s v="film &amp; video/shorts"/>
    <n v="226"/>
    <n v="1398.75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20000"/>
    <n v="74026"/>
    <x v="0"/>
    <s v="US"/>
    <s v="USD"/>
    <n v="1397354400"/>
    <n v="1395277318"/>
    <b v="0"/>
    <n v="81"/>
    <b v="1"/>
    <s v="film &amp; video/shorts"/>
    <n v="370"/>
    <n v="913.9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30000"/>
    <n v="73818.240000000005"/>
    <x v="0"/>
    <s v="US"/>
    <s v="USD"/>
    <n v="1312642800"/>
    <n v="1311963128"/>
    <b v="0"/>
    <n v="78"/>
    <b v="1"/>
    <s v="film &amp; video/shorts"/>
    <n v="246"/>
    <n v="946.39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25000"/>
    <n v="73552"/>
    <x v="0"/>
    <s v="US"/>
    <s v="USD"/>
    <n v="1326436488"/>
    <n v="1321252488"/>
    <b v="0"/>
    <n v="35"/>
    <b v="1"/>
    <s v="film &amp; video/shorts"/>
    <n v="294"/>
    <n v="2101.4899999999998"/>
    <x v="0"/>
    <s v="shorts"/>
    <x v="114"/>
    <d v="2012-01-13T06:34:48"/>
    <x v="6"/>
  </r>
  <r>
    <n v="115"/>
    <s v="The World's Greatest Lover"/>
    <s v="Never judge a book (or a lover) by their cover."/>
    <n v="110000"/>
    <n v="71771"/>
    <x v="0"/>
    <s v="US"/>
    <s v="USD"/>
    <n v="1328377444"/>
    <n v="1326217444"/>
    <b v="0"/>
    <n v="22"/>
    <b v="1"/>
    <s v="film &amp; video/shorts"/>
    <n v="65"/>
    <n v="3262.32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65000"/>
    <n v="71748"/>
    <x v="0"/>
    <s v="US"/>
    <s v="USD"/>
    <n v="1302260155"/>
    <n v="1298289355"/>
    <b v="0"/>
    <n v="57"/>
    <b v="1"/>
    <s v="film &amp; video/shorts"/>
    <n v="110"/>
    <n v="1258.74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35000"/>
    <n v="69465.33"/>
    <x v="0"/>
    <s v="US"/>
    <s v="USD"/>
    <n v="1276110000"/>
    <n v="1268337744"/>
    <b v="0"/>
    <n v="27"/>
    <b v="1"/>
    <s v="film &amp; video/shorts"/>
    <n v="198"/>
    <n v="2572.7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15000"/>
    <n v="67856"/>
    <x v="0"/>
    <s v="US"/>
    <s v="USD"/>
    <n v="1311902236"/>
    <n v="1309310236"/>
    <b v="0"/>
    <n v="39"/>
    <b v="1"/>
    <s v="film &amp; video/shorts"/>
    <n v="452"/>
    <n v="1739.9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50000"/>
    <n v="66554.559999999998"/>
    <x v="0"/>
    <s v="US"/>
    <s v="USD"/>
    <n v="1313276400"/>
    <n v="1310693986"/>
    <b v="0"/>
    <n v="37"/>
    <b v="1"/>
    <s v="film &amp; video/shorts"/>
    <n v="133"/>
    <n v="1798.77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65000"/>
    <n v="66458.23"/>
    <x v="1"/>
    <s v="HK"/>
    <s v="HKD"/>
    <n v="1475457107"/>
    <n v="1472865107"/>
    <b v="0"/>
    <n v="1"/>
    <b v="0"/>
    <s v="film &amp; video/science fiction"/>
    <n v="102"/>
    <n v="66458.23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65000"/>
    <n v="65924.38"/>
    <x v="1"/>
    <s v="US"/>
    <s v="USD"/>
    <n v="1429352160"/>
    <n v="1427993710"/>
    <b v="0"/>
    <n v="1"/>
    <b v="0"/>
    <s v="film &amp; video/science fiction"/>
    <n v="101"/>
    <n v="65924.38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45000"/>
    <n v="65313"/>
    <x v="1"/>
    <s v="US"/>
    <s v="USD"/>
    <n v="1476094907"/>
    <n v="1470910907"/>
    <b v="0"/>
    <n v="0"/>
    <b v="0"/>
    <s v="film &amp; video/science fiction"/>
    <n v="145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0000"/>
    <n v="64974"/>
    <x v="1"/>
    <s v="US"/>
    <s v="USD"/>
    <n v="1414533600"/>
    <n v="1411411564"/>
    <b v="0"/>
    <n v="6"/>
    <b v="0"/>
    <s v="film &amp; video/science fiction"/>
    <n v="130"/>
    <n v="10829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50000"/>
    <n v="64203.33"/>
    <x v="1"/>
    <s v="US"/>
    <s v="USD"/>
    <n v="1431728242"/>
    <n v="1429568242"/>
    <b v="0"/>
    <n v="0"/>
    <b v="0"/>
    <s v="film &amp; video/science fiction"/>
    <n v="128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18000"/>
    <n v="63527"/>
    <x v="1"/>
    <s v="CA"/>
    <s v="CAD"/>
    <n v="1486165880"/>
    <n v="1480981880"/>
    <b v="0"/>
    <n v="6"/>
    <b v="0"/>
    <s v="film &amp; video/science fiction"/>
    <n v="353"/>
    <n v="10587.83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58425"/>
    <n v="63460.18"/>
    <x v="1"/>
    <s v="US"/>
    <s v="USD"/>
    <n v="1433988000"/>
    <n v="1431353337"/>
    <b v="0"/>
    <n v="13"/>
    <b v="0"/>
    <s v="film &amp; video/science fiction"/>
    <n v="109"/>
    <n v="4881.55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43500"/>
    <n v="60450.1"/>
    <x v="1"/>
    <s v="US"/>
    <s v="USD"/>
    <n v="1428069541"/>
    <n v="1425481141"/>
    <b v="0"/>
    <n v="4"/>
    <b v="0"/>
    <s v="film &amp; video/science fiction"/>
    <n v="139"/>
    <n v="15112.53"/>
    <x v="0"/>
    <s v="science fiction"/>
    <x v="127"/>
    <d v="2015-04-03T13:59:01"/>
    <x v="0"/>
  </r>
  <r>
    <n v="128"/>
    <s v="Ralphi3 (Canceled)"/>
    <s v="A Science Fiction film filled with entertainment and Excitement"/>
    <n v="35000"/>
    <n v="60180"/>
    <x v="1"/>
    <s v="US"/>
    <s v="USD"/>
    <n v="1476941293"/>
    <n v="1473917293"/>
    <b v="0"/>
    <n v="6"/>
    <b v="0"/>
    <s v="film &amp; video/science fiction"/>
    <n v="172"/>
    <n v="1003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50000"/>
    <n v="60175"/>
    <x v="1"/>
    <s v="US"/>
    <s v="USD"/>
    <n v="1414708183"/>
    <n v="1409524183"/>
    <b v="0"/>
    <n v="0"/>
    <b v="0"/>
    <s v="film &amp; video/science fiction"/>
    <n v="12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50000"/>
    <n v="60095.35"/>
    <x v="1"/>
    <s v="GB"/>
    <s v="GBP"/>
    <n v="1402949760"/>
    <n v="1400536692"/>
    <b v="0"/>
    <n v="0"/>
    <b v="0"/>
    <s v="film &amp; video/science fiction"/>
    <n v="120"/>
    <n v="0"/>
    <x v="0"/>
    <s v="science fiction"/>
    <x v="130"/>
    <d v="2014-06-16T20:16:00"/>
    <x v="3"/>
  </r>
  <r>
    <n v="131"/>
    <s v="I (Canceled)"/>
    <s v="I"/>
    <n v="30000"/>
    <n v="60046"/>
    <x v="1"/>
    <s v="US"/>
    <s v="USD"/>
    <n v="1467763200"/>
    <n v="1466453161"/>
    <b v="0"/>
    <n v="0"/>
    <b v="0"/>
    <s v="film &amp; video/science fiction"/>
    <n v="20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50000"/>
    <n v="58520.2"/>
    <x v="1"/>
    <s v="US"/>
    <s v="USD"/>
    <n v="1415392207"/>
    <n v="1411500607"/>
    <b v="0"/>
    <n v="81"/>
    <b v="0"/>
    <s v="film &amp; video/science fiction"/>
    <n v="117"/>
    <n v="722.47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40000"/>
    <n v="57817"/>
    <x v="1"/>
    <s v="US"/>
    <s v="USD"/>
    <n v="1464715860"/>
    <n v="1462130584"/>
    <b v="0"/>
    <n v="0"/>
    <b v="0"/>
    <s v="film &amp; video/science fiction"/>
    <n v="145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0"/>
    <n v="57754"/>
    <x v="1"/>
    <s v="US"/>
    <s v="USD"/>
    <n v="1441386000"/>
    <n v="1438811418"/>
    <b v="0"/>
    <n v="0"/>
    <b v="0"/>
    <s v="film &amp; video/science fiction"/>
    <n v="116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0"/>
    <n v="57342"/>
    <x v="1"/>
    <s v="US"/>
    <s v="USD"/>
    <n v="1404241200"/>
    <n v="1401354597"/>
    <b v="0"/>
    <n v="5"/>
    <b v="0"/>
    <s v="film &amp; video/science fiction"/>
    <n v="191"/>
    <n v="11468.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250000"/>
    <n v="57197"/>
    <x v="1"/>
    <s v="US"/>
    <s v="USD"/>
    <n v="1431771360"/>
    <n v="1427968234"/>
    <b v="0"/>
    <n v="0"/>
    <b v="0"/>
    <s v="film &amp; video/science fiction"/>
    <n v="23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20000"/>
    <n v="56618"/>
    <x v="1"/>
    <s v="DK"/>
    <s v="DKK"/>
    <n v="1444657593"/>
    <n v="1440337593"/>
    <b v="0"/>
    <n v="0"/>
    <b v="0"/>
    <s v="film &amp; video/science fiction"/>
    <n v="283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5000"/>
    <n v="56590"/>
    <x v="1"/>
    <s v="US"/>
    <s v="USD"/>
    <n v="1438405140"/>
    <n v="1435731041"/>
    <b v="0"/>
    <n v="58"/>
    <b v="0"/>
    <s v="film &amp; video/science fiction"/>
    <n v="1132"/>
    <n v="975.69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20000"/>
    <n v="56146"/>
    <x v="1"/>
    <s v="US"/>
    <s v="USD"/>
    <n v="1436738772"/>
    <n v="1435874772"/>
    <b v="0"/>
    <n v="1"/>
    <b v="0"/>
    <s v="film &amp; video/science fiction"/>
    <n v="281"/>
    <n v="56146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35000"/>
    <n v="56079.83"/>
    <x v="1"/>
    <s v="US"/>
    <s v="USD"/>
    <n v="1426823132"/>
    <n v="1424234732"/>
    <b v="0"/>
    <n v="0"/>
    <b v="0"/>
    <s v="film &amp; video/science fiction"/>
    <n v="16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50000"/>
    <n v="55223"/>
    <x v="1"/>
    <s v="US"/>
    <s v="USD"/>
    <n v="1433043623"/>
    <n v="1429155623"/>
    <b v="0"/>
    <n v="28"/>
    <b v="0"/>
    <s v="film &amp; video/science fiction"/>
    <n v="110"/>
    <n v="1972.25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55000"/>
    <n v="55201.52"/>
    <x v="1"/>
    <s v="US"/>
    <s v="USD"/>
    <n v="1416176778"/>
    <n v="1414358778"/>
    <b v="0"/>
    <n v="1"/>
    <b v="0"/>
    <s v="film &amp; video/science fiction"/>
    <n v="100"/>
    <n v="55201.52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44000"/>
    <n v="54116.28"/>
    <x v="1"/>
    <s v="AU"/>
    <s v="AUD"/>
    <n v="1472882100"/>
    <n v="1467941542"/>
    <b v="0"/>
    <n v="0"/>
    <b v="0"/>
    <s v="film &amp; video/science fiction"/>
    <n v="123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47000"/>
    <n v="53771"/>
    <x v="1"/>
    <s v="CA"/>
    <s v="CAD"/>
    <n v="1428945472"/>
    <n v="1423765072"/>
    <b v="0"/>
    <n v="37"/>
    <b v="0"/>
    <s v="film &amp; video/science fiction"/>
    <n v="114"/>
    <n v="1453.27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50000"/>
    <n v="53769"/>
    <x v="1"/>
    <s v="US"/>
    <s v="USD"/>
    <n v="1439298052"/>
    <n v="1436965252"/>
    <b v="0"/>
    <n v="9"/>
    <b v="0"/>
    <s v="film &amp; video/science fiction"/>
    <n v="108"/>
    <n v="5974.33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10000"/>
    <n v="53737"/>
    <x v="1"/>
    <s v="US"/>
    <s v="USD"/>
    <n v="1484698998"/>
    <n v="1479514998"/>
    <b v="0"/>
    <n v="3"/>
    <b v="0"/>
    <s v="film &amp; video/science fiction"/>
    <n v="537"/>
    <n v="17912.330000000002"/>
    <x v="0"/>
    <s v="science fiction"/>
    <x v="146"/>
    <d v="2017-01-18T00:23:18"/>
    <x v="2"/>
  </r>
  <r>
    <n v="147"/>
    <s v="Consumed (Static Air) (Canceled)"/>
    <s v="Film makers catch live footage beyond their wildest dreams."/>
    <n v="68000"/>
    <n v="53670.6"/>
    <x v="1"/>
    <s v="GB"/>
    <s v="GBP"/>
    <n v="1420741080"/>
    <n v="1417026340"/>
    <b v="0"/>
    <n v="0"/>
    <b v="0"/>
    <s v="film &amp; video/science fiction"/>
    <n v="79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40000"/>
    <n v="53157"/>
    <x v="1"/>
    <s v="US"/>
    <s v="USD"/>
    <n v="1456555536"/>
    <n v="1453963536"/>
    <b v="0"/>
    <n v="2"/>
    <b v="0"/>
    <s v="film &amp; video/science fiction"/>
    <n v="133"/>
    <n v="26578.5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50000"/>
    <n v="53001.3"/>
    <x v="1"/>
    <s v="US"/>
    <s v="USD"/>
    <n v="1419494400"/>
    <n v="1416888470"/>
    <b v="0"/>
    <n v="6"/>
    <b v="0"/>
    <s v="film &amp; video/science fiction"/>
    <n v="106"/>
    <n v="8833.549999999999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40000"/>
    <n v="52576"/>
    <x v="1"/>
    <s v="US"/>
    <s v="USD"/>
    <n v="1432612382"/>
    <n v="1427428382"/>
    <b v="0"/>
    <n v="67"/>
    <b v="0"/>
    <s v="film &amp; video/science fiction"/>
    <n v="131"/>
    <n v="784.72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50000"/>
    <n v="52198"/>
    <x v="1"/>
    <s v="AU"/>
    <s v="AUD"/>
    <n v="1434633191"/>
    <n v="1429449191"/>
    <b v="0"/>
    <n v="5"/>
    <b v="0"/>
    <s v="film &amp; video/science fiction"/>
    <n v="104"/>
    <n v="10439.6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50000"/>
    <n v="51906"/>
    <x v="1"/>
    <s v="US"/>
    <s v="USD"/>
    <n v="1411437100"/>
    <n v="1408845100"/>
    <b v="0"/>
    <n v="2"/>
    <b v="0"/>
    <s v="film &amp; video/science fiction"/>
    <n v="104"/>
    <n v="25953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n v="1413900244"/>
    <b v="0"/>
    <n v="10"/>
    <b v="0"/>
    <s v="film &amp; video/science fiction"/>
    <n v="103"/>
    <n v="5160.53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50000"/>
    <n v="51544"/>
    <x v="1"/>
    <s v="US"/>
    <s v="USD"/>
    <n v="1433336895"/>
    <n v="1429621695"/>
    <b v="0"/>
    <n v="3"/>
    <b v="0"/>
    <s v="film &amp; video/science fiction"/>
    <n v="103"/>
    <n v="17181.330000000002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50000"/>
    <n v="51514.5"/>
    <x v="1"/>
    <s v="US"/>
    <s v="USD"/>
    <n v="1437657935"/>
    <n v="1434201935"/>
    <b v="0"/>
    <n v="4"/>
    <b v="0"/>
    <s v="film &amp; video/science fiction"/>
    <n v="103"/>
    <n v="12878.63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40000"/>
    <n v="51184"/>
    <x v="1"/>
    <s v="CA"/>
    <s v="CAD"/>
    <n v="1407034796"/>
    <n v="1401850796"/>
    <b v="0"/>
    <n v="15"/>
    <b v="0"/>
    <s v="film &amp; video/science fiction"/>
    <n v="128"/>
    <n v="3412.27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50000"/>
    <n v="51149"/>
    <x v="1"/>
    <s v="US"/>
    <s v="USD"/>
    <n v="1456523572"/>
    <n v="1453931572"/>
    <b v="0"/>
    <n v="2"/>
    <b v="0"/>
    <s v="film &amp; video/science fiction"/>
    <n v="102"/>
    <n v="25574.5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20000"/>
    <n v="50863"/>
    <x v="1"/>
    <s v="US"/>
    <s v="USD"/>
    <n v="1413942628"/>
    <n v="1411350628"/>
    <b v="0"/>
    <n v="0"/>
    <b v="0"/>
    <s v="film &amp; video/science fiction"/>
    <n v="254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"/>
    <n v="50803"/>
    <x v="1"/>
    <s v="US"/>
    <s v="USD"/>
    <n v="1467541545"/>
    <n v="1464085545"/>
    <b v="0"/>
    <n v="1"/>
    <b v="0"/>
    <s v="film &amp; video/science fiction"/>
    <n v="102"/>
    <n v="50803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0"/>
    <n v="50653.11"/>
    <x v="2"/>
    <s v="US"/>
    <s v="USD"/>
    <n v="1439675691"/>
    <n v="1434491691"/>
    <b v="0"/>
    <n v="0"/>
    <b v="0"/>
    <s v="film &amp; video/drama"/>
    <n v="101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30000"/>
    <n v="50251.41"/>
    <x v="2"/>
    <s v="US"/>
    <s v="USD"/>
    <n v="1404318595"/>
    <n v="1401726595"/>
    <b v="0"/>
    <n v="1"/>
    <b v="0"/>
    <s v="film &amp; video/drama"/>
    <n v="168"/>
    <n v="50251.41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40000"/>
    <n v="50091"/>
    <x v="2"/>
    <s v="US"/>
    <s v="USD"/>
    <n v="1408232520"/>
    <n v="1405393356"/>
    <b v="0"/>
    <n v="10"/>
    <b v="0"/>
    <s v="film &amp; video/drama"/>
    <n v="125"/>
    <n v="5009.1000000000004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42000"/>
    <n v="49830"/>
    <x v="2"/>
    <s v="US"/>
    <s v="USD"/>
    <n v="1443657600"/>
    <n v="1440716654"/>
    <b v="0"/>
    <n v="0"/>
    <b v="0"/>
    <s v="film &amp; video/drama"/>
    <n v="119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25000"/>
    <n v="49811"/>
    <x v="2"/>
    <s v="US"/>
    <s v="USD"/>
    <n v="1411150701"/>
    <n v="1405966701"/>
    <b v="0"/>
    <n v="7"/>
    <b v="0"/>
    <s v="film &amp; video/drama"/>
    <n v="199"/>
    <n v="7115.86"/>
    <x v="0"/>
    <s v="drama"/>
    <x v="164"/>
    <d v="2014-09-19T18:18:21"/>
    <x v="3"/>
  </r>
  <r>
    <n v="165"/>
    <s v="NET"/>
    <s v="A teacher. A boy. The beach and a heatwave that drove them all insane."/>
    <n v="30000"/>
    <n v="49588"/>
    <x v="2"/>
    <s v="GB"/>
    <s v="GBP"/>
    <n v="1452613724"/>
    <n v="1450021724"/>
    <b v="0"/>
    <n v="0"/>
    <b v="0"/>
    <s v="film &amp; video/drama"/>
    <n v="165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10000"/>
    <n v="49321"/>
    <x v="2"/>
    <s v="US"/>
    <s v="USD"/>
    <n v="1484531362"/>
    <n v="1481939362"/>
    <b v="0"/>
    <n v="1"/>
    <b v="0"/>
    <s v="film &amp; video/drama"/>
    <n v="493"/>
    <n v="49321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25000"/>
    <n v="49100"/>
    <x v="2"/>
    <s v="US"/>
    <s v="USD"/>
    <n v="1438726535"/>
    <n v="1433542535"/>
    <b v="0"/>
    <n v="2"/>
    <b v="0"/>
    <s v="film &amp; video/drama"/>
    <n v="196"/>
    <n v="2455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48000"/>
    <n v="48434"/>
    <x v="2"/>
    <s v="US"/>
    <s v="USD"/>
    <n v="1426791770"/>
    <n v="1424203370"/>
    <b v="0"/>
    <n v="3"/>
    <b v="0"/>
    <s v="film &amp; video/drama"/>
    <n v="101"/>
    <n v="16144.67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44250"/>
    <n v="47978"/>
    <x v="2"/>
    <s v="GB"/>
    <s v="GBP"/>
    <n v="1413634059"/>
    <n v="1411042059"/>
    <b v="0"/>
    <n v="10"/>
    <b v="0"/>
    <s v="film &amp; video/drama"/>
    <n v="108"/>
    <n v="4797.8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40000"/>
    <n v="47665"/>
    <x v="2"/>
    <s v="US"/>
    <s v="USD"/>
    <n v="1440912480"/>
    <n v="1438385283"/>
    <b v="0"/>
    <n v="10"/>
    <b v="0"/>
    <s v="film &amp; video/drama"/>
    <n v="119"/>
    <n v="4766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10000"/>
    <n v="47327"/>
    <x v="2"/>
    <s v="US"/>
    <s v="USD"/>
    <n v="1470975614"/>
    <n v="1465791614"/>
    <b v="0"/>
    <n v="1"/>
    <b v="0"/>
    <s v="film &amp; video/drama"/>
    <n v="473"/>
    <n v="47327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35000"/>
    <n v="47189"/>
    <x v="2"/>
    <s v="US"/>
    <s v="USD"/>
    <n v="1426753723"/>
    <n v="1423733323"/>
    <b v="0"/>
    <n v="0"/>
    <b v="0"/>
    <s v="film &amp; video/drama"/>
    <n v="135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75000"/>
    <n v="47074"/>
    <x v="2"/>
    <s v="GB"/>
    <s v="GBP"/>
    <n v="1425131108"/>
    <n v="1422539108"/>
    <b v="0"/>
    <n v="0"/>
    <b v="0"/>
    <s v="film &amp; video/drama"/>
    <n v="63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20000"/>
    <n v="46643.07"/>
    <x v="2"/>
    <s v="NL"/>
    <s v="EUR"/>
    <n v="1431108776"/>
    <n v="1425924776"/>
    <b v="0"/>
    <n v="0"/>
    <b v="0"/>
    <s v="film &amp; video/drama"/>
    <n v="233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45000"/>
    <n v="46100.69"/>
    <x v="2"/>
    <s v="GB"/>
    <s v="GBP"/>
    <n v="1409337611"/>
    <n v="1407177611"/>
    <b v="0"/>
    <n v="26"/>
    <b v="0"/>
    <s v="film &amp; video/drama"/>
    <n v="102"/>
    <n v="1773.1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40000"/>
    <n v="46032"/>
    <x v="2"/>
    <s v="US"/>
    <s v="USD"/>
    <n v="1438803999"/>
    <n v="1436211999"/>
    <b v="0"/>
    <n v="0"/>
    <b v="0"/>
    <s v="film &amp; video/drama"/>
    <n v="115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27000"/>
    <n v="45979.01"/>
    <x v="2"/>
    <s v="US"/>
    <s v="USD"/>
    <n v="1427155726"/>
    <n v="1425690526"/>
    <b v="0"/>
    <n v="7"/>
    <b v="0"/>
    <s v="film &amp; video/drama"/>
    <n v="170"/>
    <n v="6568.43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45000"/>
    <n v="45535"/>
    <x v="2"/>
    <s v="ES"/>
    <s v="EUR"/>
    <n v="1448582145"/>
    <n v="1445986545"/>
    <b v="0"/>
    <n v="0"/>
    <b v="0"/>
    <s v="film &amp; video/drama"/>
    <n v="101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40000"/>
    <n v="45126"/>
    <x v="2"/>
    <s v="US"/>
    <s v="USD"/>
    <n v="1457056555"/>
    <n v="1454464555"/>
    <b v="0"/>
    <n v="2"/>
    <b v="0"/>
    <s v="film &amp; video/drama"/>
    <n v="113"/>
    <n v="22563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2500"/>
    <n v="45041"/>
    <x v="2"/>
    <s v="GB"/>
    <s v="GBP"/>
    <n v="1428951600"/>
    <n v="1425512843"/>
    <b v="0"/>
    <n v="13"/>
    <b v="0"/>
    <s v="film &amp; video/drama"/>
    <n v="1802"/>
    <n v="3464.69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25000"/>
    <n v="44669"/>
    <x v="2"/>
    <s v="GB"/>
    <s v="GBP"/>
    <n v="1434995295"/>
    <n v="1432403295"/>
    <b v="0"/>
    <n v="4"/>
    <b v="0"/>
    <s v="film &amp; video/drama"/>
    <n v="179"/>
    <n v="11167.2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40000"/>
    <n v="44636.2"/>
    <x v="2"/>
    <s v="US"/>
    <s v="USD"/>
    <n v="1483748232"/>
    <n v="1481156232"/>
    <b v="0"/>
    <n v="0"/>
    <b v="0"/>
    <s v="film &amp; video/drama"/>
    <n v="112"/>
    <n v="0"/>
    <x v="0"/>
    <s v="drama"/>
    <x v="182"/>
    <d v="2017-01-07T00:17:12"/>
    <x v="2"/>
  </r>
  <r>
    <n v="183"/>
    <s v="Three Little Words"/>
    <s v="Don't kill me until I meet my Dad"/>
    <n v="35000"/>
    <n v="44388"/>
    <x v="2"/>
    <s v="GB"/>
    <s v="GBP"/>
    <n v="1417033610"/>
    <n v="1414438010"/>
    <b v="0"/>
    <n v="12"/>
    <b v="0"/>
    <s v="film &amp; video/drama"/>
    <n v="127"/>
    <n v="3699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35000"/>
    <n v="43758"/>
    <x v="2"/>
    <s v="CA"/>
    <s v="CAD"/>
    <n v="1409543940"/>
    <n v="1404586762"/>
    <b v="0"/>
    <n v="2"/>
    <b v="0"/>
    <s v="film &amp; video/drama"/>
    <n v="125"/>
    <n v="21879"/>
    <x v="0"/>
    <s v="drama"/>
    <x v="184"/>
    <d v="2014-09-01T03:59:00"/>
    <x v="3"/>
  </r>
  <r>
    <n v="185"/>
    <s v="BLANK Short Movie"/>
    <s v="Love has no boundaries!"/>
    <n v="34000"/>
    <n v="43296"/>
    <x v="2"/>
    <s v="NO"/>
    <s v="NOK"/>
    <n v="1471557139"/>
    <n v="1468965139"/>
    <b v="0"/>
    <n v="10"/>
    <b v="0"/>
    <s v="film &amp; video/drama"/>
    <n v="127"/>
    <n v="4329.6000000000004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30000"/>
    <n v="43037"/>
    <x v="2"/>
    <s v="US"/>
    <s v="USD"/>
    <n v="1488571200"/>
    <n v="1485977434"/>
    <b v="0"/>
    <n v="0"/>
    <b v="0"/>
    <s v="film &amp; video/drama"/>
    <n v="143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200000"/>
    <n v="43015"/>
    <x v="2"/>
    <s v="US"/>
    <s v="USD"/>
    <n v="1437461940"/>
    <n v="1435383457"/>
    <b v="0"/>
    <n v="5"/>
    <b v="0"/>
    <s v="film &amp; video/drama"/>
    <n v="22"/>
    <n v="8603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40000"/>
    <n v="42642"/>
    <x v="2"/>
    <s v="US"/>
    <s v="USD"/>
    <n v="1409891015"/>
    <n v="1407299015"/>
    <b v="0"/>
    <n v="0"/>
    <b v="0"/>
    <s v="film &amp; video/drama"/>
    <n v="107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40000"/>
    <n v="42311"/>
    <x v="2"/>
    <s v="US"/>
    <s v="USD"/>
    <n v="1472920477"/>
    <n v="1467736477"/>
    <b v="0"/>
    <n v="5"/>
    <b v="0"/>
    <s v="film &amp; video/drama"/>
    <n v="106"/>
    <n v="8462.2000000000007"/>
    <x v="0"/>
    <s v="drama"/>
    <x v="189"/>
    <d v="2016-09-03T16:34:37"/>
    <x v="2"/>
  </r>
  <r>
    <n v="190"/>
    <s v="REGIONRAT, the movie"/>
    <s v="Because hope can be a 4 letter word"/>
    <n v="500000"/>
    <n v="42086.42"/>
    <x v="2"/>
    <s v="US"/>
    <s v="USD"/>
    <n v="1466091446"/>
    <n v="1465227446"/>
    <b v="0"/>
    <n v="1"/>
    <b v="0"/>
    <s v="film &amp; video/drama"/>
    <n v="8"/>
    <n v="42086.42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350000"/>
    <n v="41950"/>
    <x v="2"/>
    <s v="AU"/>
    <s v="AUD"/>
    <n v="1443782138"/>
    <n v="1440326138"/>
    <b v="0"/>
    <n v="3"/>
    <b v="0"/>
    <s v="film &amp; video/drama"/>
    <n v="12"/>
    <n v="139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40000"/>
    <n v="41850.46"/>
    <x v="2"/>
    <s v="US"/>
    <s v="USD"/>
    <n v="1413572432"/>
    <n v="1410980432"/>
    <b v="0"/>
    <n v="3"/>
    <b v="0"/>
    <s v="film &amp; video/drama"/>
    <n v="105"/>
    <n v="13950.15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40000"/>
    <n v="41500"/>
    <x v="2"/>
    <s v="GB"/>
    <s v="GBP"/>
    <n v="1417217166"/>
    <n v="1412029566"/>
    <b v="0"/>
    <n v="0"/>
    <b v="0"/>
    <s v="film &amp; video/drama"/>
    <n v="104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36400"/>
    <n v="41000"/>
    <x v="2"/>
    <s v="GB"/>
    <s v="GBP"/>
    <n v="1457308531"/>
    <n v="1452124531"/>
    <b v="0"/>
    <n v="3"/>
    <b v="0"/>
    <s v="film &amp; video/drama"/>
    <n v="113"/>
    <n v="13666.67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"/>
    <n v="40850"/>
    <x v="2"/>
    <s v="US"/>
    <s v="USD"/>
    <n v="1436544332"/>
    <n v="1431360332"/>
    <b v="0"/>
    <n v="0"/>
    <b v="0"/>
    <s v="film &amp; video/drama"/>
    <n v="2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0"/>
    <n v="40690"/>
    <x v="2"/>
    <s v="GB"/>
    <s v="GBP"/>
    <n v="1444510800"/>
    <n v="1442062898"/>
    <b v="0"/>
    <n v="19"/>
    <b v="0"/>
    <s v="film &amp; video/drama"/>
    <n v="116"/>
    <n v="2141.58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7000"/>
    <n v="40594"/>
    <x v="2"/>
    <s v="GB"/>
    <s v="GBP"/>
    <n v="1487365200"/>
    <n v="1483734100"/>
    <b v="0"/>
    <n v="8"/>
    <b v="0"/>
    <s v="film &amp; video/drama"/>
    <n v="150"/>
    <n v="5074.2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0000"/>
    <n v="40502.99"/>
    <x v="2"/>
    <s v="US"/>
    <s v="USD"/>
    <n v="1412500322"/>
    <n v="1409908322"/>
    <b v="0"/>
    <n v="6"/>
    <b v="0"/>
    <s v="film &amp; video/drama"/>
    <n v="203"/>
    <n v="6750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0"/>
    <n v="40404"/>
    <x v="2"/>
    <s v="US"/>
    <s v="USD"/>
    <n v="1472698702"/>
    <n v="1470106702"/>
    <b v="0"/>
    <n v="0"/>
    <b v="0"/>
    <s v="film &amp; video/drama"/>
    <n v="4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22000"/>
    <n v="40357"/>
    <x v="2"/>
    <s v="US"/>
    <s v="USD"/>
    <n v="1410746403"/>
    <n v="1408154403"/>
    <b v="0"/>
    <n v="18"/>
    <b v="0"/>
    <s v="film &amp; video/drama"/>
    <n v="183"/>
    <n v="2242.06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12500"/>
    <n v="40280"/>
    <x v="2"/>
    <s v="US"/>
    <s v="USD"/>
    <n v="1423424329"/>
    <n v="1421696329"/>
    <b v="0"/>
    <n v="7"/>
    <b v="0"/>
    <s v="film &amp; video/drama"/>
    <n v="322"/>
    <n v="5754.29"/>
    <x v="0"/>
    <s v="drama"/>
    <x v="201"/>
    <d v="2015-02-08T19:38:49"/>
    <x v="0"/>
  </r>
  <r>
    <n v="202"/>
    <s v="Modern Gangsters"/>
    <s v="new web series created by jonney terry"/>
    <n v="40000"/>
    <n v="40153"/>
    <x v="2"/>
    <s v="US"/>
    <s v="USD"/>
    <n v="1444337940"/>
    <n v="1441750564"/>
    <b v="0"/>
    <n v="0"/>
    <b v="0"/>
    <s v="film &amp; video/drama"/>
    <n v="10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4900"/>
    <n v="40140.01"/>
    <x v="2"/>
    <s v="GB"/>
    <s v="GBP"/>
    <n v="1422562864"/>
    <n v="1417378864"/>
    <b v="0"/>
    <n v="8"/>
    <b v="0"/>
    <s v="film &amp; video/drama"/>
    <n v="819"/>
    <n v="5017.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95000"/>
    <n v="40079"/>
    <x v="2"/>
    <s v="AU"/>
    <s v="AUD"/>
    <n v="1470319203"/>
    <n v="1467727203"/>
    <b v="0"/>
    <n v="1293"/>
    <b v="0"/>
    <s v="film &amp; video/drama"/>
    <n v="42"/>
    <n v="31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37500"/>
    <n v="40055"/>
    <x v="2"/>
    <s v="US"/>
    <s v="USD"/>
    <n v="1444144222"/>
    <n v="1441120222"/>
    <b v="0"/>
    <n v="17"/>
    <b v="0"/>
    <s v="film &amp; video/drama"/>
    <n v="107"/>
    <n v="2356.1799999999998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35000"/>
    <n v="40043.25"/>
    <x v="2"/>
    <s v="US"/>
    <s v="USD"/>
    <n v="1470441983"/>
    <n v="1468627583"/>
    <b v="0"/>
    <n v="0"/>
    <b v="0"/>
    <s v="film &amp; video/drama"/>
    <n v="114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35000"/>
    <n v="39757"/>
    <x v="2"/>
    <s v="CA"/>
    <s v="CAD"/>
    <n v="1420346638"/>
    <n v="1417754638"/>
    <b v="0"/>
    <n v="13"/>
    <b v="0"/>
    <s v="film &amp; video/drama"/>
    <n v="114"/>
    <n v="3058.23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6000"/>
    <n v="39693.279999999999"/>
    <x v="2"/>
    <s v="AU"/>
    <s v="AUD"/>
    <n v="1418719967"/>
    <n v="1416127967"/>
    <b v="0"/>
    <n v="0"/>
    <b v="0"/>
    <s v="film &amp; video/drama"/>
    <n v="662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9800"/>
    <n v="39550.5"/>
    <x v="2"/>
    <s v="US"/>
    <s v="USD"/>
    <n v="1436566135"/>
    <n v="1433974135"/>
    <b v="0"/>
    <n v="0"/>
    <b v="0"/>
    <s v="film &amp; video/drama"/>
    <n v="404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30000"/>
    <n v="39500.5"/>
    <x v="2"/>
    <s v="US"/>
    <s v="USD"/>
    <n v="1443675600"/>
    <n v="1441157592"/>
    <b v="0"/>
    <n v="33"/>
    <b v="0"/>
    <s v="film &amp; video/drama"/>
    <n v="132"/>
    <n v="1196.98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n v="1440042617"/>
    <b v="0"/>
    <n v="12"/>
    <b v="0"/>
    <s v="film &amp; video/drama"/>
    <n v="786"/>
    <n v="3275.3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35000"/>
    <n v="39304"/>
    <x v="2"/>
    <s v="US"/>
    <s v="USD"/>
    <n v="1460837320"/>
    <n v="1455656920"/>
    <b v="0"/>
    <n v="1"/>
    <b v="0"/>
    <s v="film &amp; video/drama"/>
    <n v="112"/>
    <n v="39304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14500"/>
    <n v="39137"/>
    <x v="2"/>
    <s v="US"/>
    <s v="USD"/>
    <n v="1439734001"/>
    <n v="1437142547"/>
    <b v="0"/>
    <n v="1"/>
    <b v="0"/>
    <s v="film &amp; video/drama"/>
    <n v="270"/>
    <n v="39137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000"/>
    <n v="39131"/>
    <x v="2"/>
    <s v="US"/>
    <s v="USD"/>
    <n v="1425655349"/>
    <n v="1420471349"/>
    <b v="0"/>
    <n v="1"/>
    <b v="0"/>
    <s v="film &amp; video/drama"/>
    <n v="326"/>
    <n v="3913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35000"/>
    <n v="38876.949999999997"/>
    <x v="2"/>
    <s v="GB"/>
    <s v="GBP"/>
    <n v="1455753540"/>
    <n v="1452058282"/>
    <b v="0"/>
    <n v="1"/>
    <b v="0"/>
    <s v="film &amp; video/drama"/>
    <n v="111"/>
    <n v="38876.949999999997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25000"/>
    <n v="38743.839999999997"/>
    <x v="2"/>
    <s v="US"/>
    <s v="USD"/>
    <n v="1429740037"/>
    <n v="1425423637"/>
    <b v="0"/>
    <n v="84"/>
    <b v="0"/>
    <s v="film &amp; video/drama"/>
    <n v="155"/>
    <n v="461.24"/>
    <x v="0"/>
    <s v="drama"/>
    <x v="216"/>
    <d v="2015-04-22T22:00:37"/>
    <x v="0"/>
  </r>
  <r>
    <n v="217"/>
    <s v="Bitch"/>
    <s v="A roadmovie by paw"/>
    <n v="38000"/>
    <n v="38500"/>
    <x v="2"/>
    <s v="SE"/>
    <s v="SEK"/>
    <n v="1419780149"/>
    <n v="1417101749"/>
    <b v="0"/>
    <n v="38"/>
    <b v="0"/>
    <s v="film &amp; video/drama"/>
    <n v="101"/>
    <n v="1013.16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35000"/>
    <n v="38082.69"/>
    <x v="2"/>
    <s v="US"/>
    <s v="USD"/>
    <n v="1431702289"/>
    <n v="1426518289"/>
    <b v="0"/>
    <n v="1"/>
    <b v="0"/>
    <s v="film &amp; video/drama"/>
    <n v="109"/>
    <n v="38082.69"/>
    <x v="0"/>
    <s v="drama"/>
    <x v="218"/>
    <d v="2015-05-15T15:04:49"/>
    <x v="0"/>
  </r>
  <r>
    <n v="219"/>
    <s v="True Colors"/>
    <s v="An hour-long pilot about a group of suburban LGBT teens coming of age in the early 90's."/>
    <n v="15000"/>
    <n v="37994"/>
    <x v="2"/>
    <s v="US"/>
    <s v="USD"/>
    <n v="1459493940"/>
    <n v="1456732225"/>
    <b v="0"/>
    <n v="76"/>
    <b v="0"/>
    <s v="film &amp; video/drama"/>
    <n v="253"/>
    <n v="499.92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35000"/>
    <n v="37354.269999999997"/>
    <x v="2"/>
    <s v="US"/>
    <s v="USD"/>
    <n v="1440101160"/>
    <n v="1436542030"/>
    <b v="0"/>
    <n v="3"/>
    <b v="0"/>
    <s v="film &amp; video/drama"/>
    <n v="107"/>
    <n v="12451.42"/>
    <x v="0"/>
    <s v="drama"/>
    <x v="220"/>
    <d v="2015-08-20T20:06:00"/>
    <x v="0"/>
  </r>
  <r>
    <n v="221"/>
    <s v="Archetypes"/>
    <s v="Film about Schizophrenia with Surreal Twists!"/>
    <n v="30000"/>
    <n v="37104.03"/>
    <x v="2"/>
    <s v="US"/>
    <s v="USD"/>
    <n v="1427569564"/>
    <n v="1422389164"/>
    <b v="0"/>
    <n v="0"/>
    <b v="0"/>
    <s v="film &amp; video/drama"/>
    <n v="124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35000"/>
    <n v="36082"/>
    <x v="2"/>
    <s v="US"/>
    <s v="USD"/>
    <n v="1427423940"/>
    <n v="1422383318"/>
    <b v="0"/>
    <n v="2"/>
    <b v="0"/>
    <s v="film &amp; video/drama"/>
    <n v="103"/>
    <n v="18041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35000"/>
    <n v="35932"/>
    <x v="2"/>
    <s v="US"/>
    <s v="USD"/>
    <n v="1463879100"/>
    <n v="1461287350"/>
    <b v="0"/>
    <n v="0"/>
    <b v="0"/>
    <s v="film &amp; video/drama"/>
    <n v="103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35000"/>
    <n v="35848"/>
    <x v="2"/>
    <s v="AU"/>
    <s v="AUD"/>
    <n v="1436506726"/>
    <n v="1431322726"/>
    <b v="0"/>
    <n v="0"/>
    <b v="0"/>
    <s v="film &amp; video/drama"/>
    <n v="102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35000"/>
    <n v="35640"/>
    <x v="2"/>
    <s v="US"/>
    <s v="USD"/>
    <n v="1460153054"/>
    <n v="1457564654"/>
    <b v="0"/>
    <n v="0"/>
    <b v="0"/>
    <s v="film &amp; video/drama"/>
    <n v="102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30000"/>
    <n v="35389.129999999997"/>
    <x v="2"/>
    <s v="GB"/>
    <s v="GBP"/>
    <n v="1433064540"/>
    <n v="1428854344"/>
    <b v="0"/>
    <n v="2"/>
    <b v="0"/>
    <s v="film &amp; video/drama"/>
    <n v="118"/>
    <n v="17694.57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100000"/>
    <n v="35338"/>
    <x v="2"/>
    <s v="US"/>
    <s v="USD"/>
    <n v="1436477241"/>
    <n v="1433885241"/>
    <b v="0"/>
    <n v="0"/>
    <b v="0"/>
    <s v="film &amp; video/drama"/>
    <n v="35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20000"/>
    <n v="35307"/>
    <x v="2"/>
    <s v="GB"/>
    <s v="GBP"/>
    <n v="1433176105"/>
    <n v="1427992105"/>
    <b v="0"/>
    <n v="0"/>
    <b v="0"/>
    <s v="film &amp; video/drama"/>
    <n v="177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5000"/>
    <n v="35296"/>
    <x v="2"/>
    <s v="DE"/>
    <s v="EUR"/>
    <n v="1455402297"/>
    <n v="1452810297"/>
    <b v="0"/>
    <n v="0"/>
    <b v="0"/>
    <s v="film &amp; video/drama"/>
    <n v="101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35000"/>
    <n v="35275.64"/>
    <x v="2"/>
    <s v="US"/>
    <s v="USD"/>
    <n v="1433443151"/>
    <n v="1430851151"/>
    <b v="0"/>
    <n v="2"/>
    <b v="0"/>
    <s v="film &amp; video/drama"/>
    <n v="101"/>
    <n v="17637.82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60000"/>
    <n v="35135"/>
    <x v="2"/>
    <s v="US"/>
    <s v="USD"/>
    <n v="1451775651"/>
    <n v="1449183651"/>
    <b v="0"/>
    <n v="0"/>
    <b v="0"/>
    <s v="film &amp; video/drama"/>
    <n v="59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35000"/>
    <n v="35123"/>
    <x v="2"/>
    <s v="GB"/>
    <s v="GBP"/>
    <n v="1425066546"/>
    <n v="1422474546"/>
    <b v="0"/>
    <n v="7"/>
    <b v="0"/>
    <s v="film &amp; video/drama"/>
    <n v="100"/>
    <n v="5017.57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19000"/>
    <n v="35076"/>
    <x v="2"/>
    <s v="US"/>
    <s v="USD"/>
    <n v="1475185972"/>
    <n v="1472593972"/>
    <b v="0"/>
    <n v="0"/>
    <b v="0"/>
    <s v="film &amp; video/drama"/>
    <n v="185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25000"/>
    <n v="34676"/>
    <x v="2"/>
    <s v="US"/>
    <s v="USD"/>
    <n v="1434847859"/>
    <n v="1431391859"/>
    <b v="0"/>
    <n v="5"/>
    <b v="0"/>
    <s v="film &amp; video/drama"/>
    <n v="139"/>
    <n v="6935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25000"/>
    <n v="34660"/>
    <x v="2"/>
    <s v="US"/>
    <s v="USD"/>
    <n v="1436478497"/>
    <n v="1433886497"/>
    <b v="0"/>
    <n v="0"/>
    <b v="0"/>
    <s v="film &amp; video/drama"/>
    <n v="139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33500"/>
    <n v="34198"/>
    <x v="2"/>
    <s v="US"/>
    <s v="USD"/>
    <n v="1451952000"/>
    <n v="1447380099"/>
    <b v="0"/>
    <n v="0"/>
    <b v="0"/>
    <s v="film &amp; video/drama"/>
    <n v="102"/>
    <n v="0"/>
    <x v="0"/>
    <s v="drama"/>
    <x v="236"/>
    <d v="2016-01-05T00:00:00"/>
    <x v="0"/>
  </r>
  <r>
    <n v="237"/>
    <s v="Making The Choice"/>
    <s v="Making The Choice is a christian short film series."/>
    <n v="32360"/>
    <n v="34090.629999999997"/>
    <x v="2"/>
    <s v="US"/>
    <s v="USD"/>
    <n v="1457445069"/>
    <n v="1452261069"/>
    <b v="0"/>
    <n v="1"/>
    <b v="0"/>
    <s v="film &amp; video/drama"/>
    <n v="105"/>
    <n v="34090.629999999997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15000"/>
    <n v="33892"/>
    <x v="2"/>
    <s v="US"/>
    <s v="USD"/>
    <n v="1483088400"/>
    <n v="1481324760"/>
    <b v="0"/>
    <n v="0"/>
    <b v="0"/>
    <s v="film &amp; video/drama"/>
    <n v="226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00"/>
    <n v="33791"/>
    <x v="2"/>
    <s v="AU"/>
    <s v="AUD"/>
    <n v="1446984000"/>
    <n v="1445308730"/>
    <b v="0"/>
    <n v="5"/>
    <b v="0"/>
    <s v="film &amp; video/drama"/>
    <n v="34"/>
    <n v="6758.2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8000"/>
    <n v="33641"/>
    <x v="0"/>
    <s v="US"/>
    <s v="USD"/>
    <n v="1367773211"/>
    <n v="1363885211"/>
    <b v="1"/>
    <n v="137"/>
    <b v="1"/>
    <s v="film &amp; video/documentary"/>
    <n v="421"/>
    <n v="245.5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85000"/>
    <n v="33486"/>
    <x v="0"/>
    <s v="US"/>
    <s v="USD"/>
    <n v="1419180304"/>
    <n v="1415292304"/>
    <b v="1"/>
    <n v="376"/>
    <b v="1"/>
    <s v="film &amp; video/documentary"/>
    <n v="39"/>
    <n v="89.06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6000"/>
    <n v="33393.339999999997"/>
    <x v="0"/>
    <s v="US"/>
    <s v="USD"/>
    <n v="1324381790"/>
    <n v="1321357790"/>
    <b v="1"/>
    <n v="202"/>
    <b v="1"/>
    <s v="film &amp; video/documentary"/>
    <n v="209"/>
    <n v="165.3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30000"/>
    <n v="33393"/>
    <x v="0"/>
    <s v="US"/>
    <s v="USD"/>
    <n v="1393031304"/>
    <n v="1390439304"/>
    <b v="1"/>
    <n v="328"/>
    <b v="1"/>
    <s v="film &amp; video/documentary"/>
    <n v="111"/>
    <n v="101.8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25000"/>
    <n v="33370.769999999997"/>
    <x v="0"/>
    <s v="US"/>
    <s v="USD"/>
    <n v="1268723160"/>
    <n v="1265269559"/>
    <b v="1"/>
    <n v="84"/>
    <b v="1"/>
    <s v="film &amp; video/documentary"/>
    <n v="133"/>
    <n v="397.27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32000"/>
    <n v="33229"/>
    <x v="0"/>
    <s v="US"/>
    <s v="USD"/>
    <n v="1345079785"/>
    <n v="1342487785"/>
    <b v="1"/>
    <n v="96"/>
    <b v="1"/>
    <s v="film &amp; video/documentary"/>
    <n v="104"/>
    <n v="346.14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25000"/>
    <n v="33006"/>
    <x v="0"/>
    <s v="US"/>
    <s v="USD"/>
    <n v="1292665405"/>
    <n v="1288341805"/>
    <b v="1"/>
    <n v="223"/>
    <b v="1"/>
    <s v="film &amp; video/documentary"/>
    <n v="132"/>
    <n v="148.0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30000"/>
    <n v="32903"/>
    <x v="0"/>
    <s v="US"/>
    <s v="USD"/>
    <n v="1287200340"/>
    <n v="1284042614"/>
    <b v="1"/>
    <n v="62"/>
    <b v="1"/>
    <s v="film &amp; video/documentary"/>
    <n v="110"/>
    <n v="530.6900000000000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27800"/>
    <n v="32865.300000000003"/>
    <x v="0"/>
    <s v="US"/>
    <s v="USD"/>
    <n v="1325961309"/>
    <n v="1322073309"/>
    <b v="1"/>
    <n v="146"/>
    <b v="1"/>
    <s v="film &amp; video/documentary"/>
    <n v="118"/>
    <n v="225.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25000"/>
    <n v="32745"/>
    <x v="0"/>
    <s v="US"/>
    <s v="USD"/>
    <n v="1282498800"/>
    <n v="1275603020"/>
    <b v="1"/>
    <n v="235"/>
    <b v="1"/>
    <s v="film &amp; video/documentary"/>
    <n v="131"/>
    <n v="139.34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8000"/>
    <n v="32616"/>
    <x v="0"/>
    <s v="US"/>
    <s v="USD"/>
    <n v="1370525691"/>
    <n v="1367933691"/>
    <b v="1"/>
    <n v="437"/>
    <b v="1"/>
    <s v="film &amp; video/documentary"/>
    <n v="408"/>
    <n v="74.64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22765"/>
    <n v="32172.66"/>
    <x v="0"/>
    <s v="US"/>
    <s v="USD"/>
    <n v="1337194800"/>
    <n v="1334429646"/>
    <b v="1"/>
    <n v="77"/>
    <b v="1"/>
    <s v="film &amp; video/documentary"/>
    <n v="141"/>
    <n v="417.83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12000"/>
    <n v="32075"/>
    <x v="0"/>
    <s v="US"/>
    <s v="USD"/>
    <n v="1275364740"/>
    <n v="1269878058"/>
    <b v="1"/>
    <n v="108"/>
    <b v="1"/>
    <s v="film &amp; video/documentary"/>
    <n v="267"/>
    <n v="296.99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4000"/>
    <n v="32035.51"/>
    <x v="0"/>
    <s v="US"/>
    <s v="USD"/>
    <n v="1329320235"/>
    <n v="1326728235"/>
    <b v="1"/>
    <n v="7"/>
    <b v="1"/>
    <s v="film &amp; video/documentary"/>
    <n v="229"/>
    <n v="4576.5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5000"/>
    <n v="32006.67"/>
    <x v="0"/>
    <s v="US"/>
    <s v="USD"/>
    <n v="1445047200"/>
    <n v="1442443910"/>
    <b v="1"/>
    <n v="314"/>
    <b v="1"/>
    <s v="film &amp; video/documentary"/>
    <n v="128"/>
    <n v="101.93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30000"/>
    <n v="31896.33"/>
    <x v="0"/>
    <s v="US"/>
    <s v="USD"/>
    <n v="1300275482"/>
    <n v="1297687082"/>
    <b v="1"/>
    <n v="188"/>
    <b v="1"/>
    <s v="film &amp; video/documentary"/>
    <n v="106"/>
    <n v="169.66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31000"/>
    <n v="31820.5"/>
    <x v="0"/>
    <s v="US"/>
    <s v="USD"/>
    <n v="1363458467"/>
    <n v="1360866467"/>
    <b v="1"/>
    <n v="275"/>
    <b v="1"/>
    <s v="film &amp; video/documentary"/>
    <n v="103"/>
    <n v="115.7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12000"/>
    <n v="31754.69"/>
    <x v="0"/>
    <s v="US"/>
    <s v="USD"/>
    <n v="1463670162"/>
    <n v="1461078162"/>
    <b v="1"/>
    <n v="560"/>
    <b v="1"/>
    <s v="film &amp; video/documentary"/>
    <n v="265"/>
    <n v="5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25000"/>
    <n v="31683"/>
    <x v="0"/>
    <s v="US"/>
    <s v="USD"/>
    <n v="1308359666"/>
    <n v="1305767666"/>
    <b v="1"/>
    <n v="688"/>
    <b v="1"/>
    <s v="film &amp; video/documentary"/>
    <n v="127"/>
    <n v="46.0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30000"/>
    <n v="31675"/>
    <x v="0"/>
    <s v="US"/>
    <s v="USD"/>
    <n v="1428514969"/>
    <n v="1425922969"/>
    <b v="1"/>
    <n v="942"/>
    <b v="1"/>
    <s v="film &amp; video/documentary"/>
    <n v="106"/>
    <n v="33.630000000000003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30000"/>
    <n v="31522"/>
    <x v="0"/>
    <s v="US"/>
    <s v="USD"/>
    <n v="1279360740"/>
    <n v="1275415679"/>
    <b v="1"/>
    <n v="88"/>
    <b v="1"/>
    <s v="film &amp; video/documentary"/>
    <n v="105"/>
    <n v="358.2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30000"/>
    <n v="31404"/>
    <x v="0"/>
    <s v="US"/>
    <s v="USD"/>
    <n v="1339080900"/>
    <n v="1334783704"/>
    <b v="1"/>
    <n v="220"/>
    <b v="1"/>
    <s v="film &amp; video/documentary"/>
    <n v="105"/>
    <n v="142.75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7500"/>
    <n v="31330"/>
    <x v="0"/>
    <s v="US"/>
    <s v="USD"/>
    <n v="1298699828"/>
    <n v="1294811828"/>
    <b v="1"/>
    <n v="145"/>
    <b v="1"/>
    <s v="film &amp; video/documentary"/>
    <n v="418"/>
    <n v="216.07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30000"/>
    <n v="31291"/>
    <x v="0"/>
    <s v="US"/>
    <s v="USD"/>
    <n v="1348786494"/>
    <n v="1346194494"/>
    <b v="1"/>
    <n v="963"/>
    <b v="1"/>
    <s v="film &amp; video/documentary"/>
    <n v="104"/>
    <n v="32.49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25000"/>
    <n v="31275.599999999999"/>
    <x v="0"/>
    <s v="US"/>
    <s v="USD"/>
    <n v="1336747995"/>
    <n v="1334155995"/>
    <b v="1"/>
    <n v="91"/>
    <b v="1"/>
    <s v="film &amp; video/documentary"/>
    <n v="125"/>
    <n v="343.69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88000"/>
    <n v="31272.92"/>
    <x v="0"/>
    <s v="US"/>
    <s v="USD"/>
    <n v="1273522560"/>
    <n v="1269928430"/>
    <b v="1"/>
    <n v="58"/>
    <b v="1"/>
    <s v="film &amp; video/documentary"/>
    <n v="36"/>
    <n v="539.19000000000005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30000"/>
    <n v="30891.1"/>
    <x v="0"/>
    <s v="US"/>
    <s v="USD"/>
    <n v="1271994660"/>
    <n v="1264565507"/>
    <b v="1"/>
    <n v="36"/>
    <b v="1"/>
    <s v="film &amp; video/documentary"/>
    <n v="103"/>
    <n v="858.09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10000"/>
    <n v="30866"/>
    <x v="0"/>
    <s v="GB"/>
    <s v="GBP"/>
    <n v="1403693499"/>
    <n v="1401101499"/>
    <b v="1"/>
    <n v="165"/>
    <b v="1"/>
    <s v="film &amp; video/documentary"/>
    <n v="309"/>
    <n v="187.07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15000"/>
    <n v="30805"/>
    <x v="0"/>
    <s v="US"/>
    <s v="USD"/>
    <n v="1320640778"/>
    <n v="1316749178"/>
    <b v="1"/>
    <n v="111"/>
    <b v="1"/>
    <s v="film &amp; video/documentary"/>
    <n v="205"/>
    <n v="277.52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4219"/>
    <n v="30751"/>
    <x v="0"/>
    <s v="AU"/>
    <s v="AUD"/>
    <n v="1487738622"/>
    <n v="1485146622"/>
    <b v="1"/>
    <n v="1596"/>
    <b v="1"/>
    <s v="film &amp; video/documentary"/>
    <n v="30"/>
    <n v="19.27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30000"/>
    <n v="30675"/>
    <x v="0"/>
    <s v="US"/>
    <s v="USD"/>
    <n v="1306296000"/>
    <n v="1301950070"/>
    <b v="1"/>
    <n v="61"/>
    <b v="1"/>
    <s v="film &amp; video/documentary"/>
    <n v="102"/>
    <n v="502.87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n v="1386123861"/>
    <b v="1"/>
    <n v="287"/>
    <b v="1"/>
    <s v="film &amp; video/documentary"/>
    <n v="102"/>
    <n v="106.66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0"/>
    <n v="30608.59"/>
    <x v="0"/>
    <s v="US"/>
    <s v="USD"/>
    <n v="1272480540"/>
    <n v="1267220191"/>
    <b v="1"/>
    <n v="65"/>
    <b v="1"/>
    <s v="film &amp; video/documentary"/>
    <n v="102"/>
    <n v="470.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25000"/>
    <n v="30505"/>
    <x v="0"/>
    <s v="US"/>
    <s v="USD"/>
    <n v="1309694266"/>
    <n v="1307102266"/>
    <b v="1"/>
    <n v="118"/>
    <b v="1"/>
    <s v="film &amp; video/documentary"/>
    <n v="122"/>
    <n v="258.52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10"/>
    <n v="30383.32"/>
    <x v="0"/>
    <s v="US"/>
    <s v="USD"/>
    <n v="1333609140"/>
    <n v="1330638829"/>
    <b v="1"/>
    <n v="113"/>
    <b v="1"/>
    <s v="film &amp; video/documentary"/>
    <n v="303833"/>
    <n v="268.88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15000"/>
    <n v="30334.83"/>
    <x v="0"/>
    <s v="US"/>
    <s v="USD"/>
    <n v="1352511966"/>
    <n v="1349916366"/>
    <b v="1"/>
    <n v="332"/>
    <b v="1"/>
    <s v="film &amp; video/documentary"/>
    <n v="202"/>
    <n v="91.37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30000"/>
    <n v="30315"/>
    <x v="0"/>
    <s v="US"/>
    <s v="USD"/>
    <n v="1335574674"/>
    <n v="1330394274"/>
    <b v="1"/>
    <n v="62"/>
    <b v="1"/>
    <s v="film &amp; video/documentary"/>
    <n v="101"/>
    <n v="488.95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2500"/>
    <n v="30303.24"/>
    <x v="0"/>
    <s v="US"/>
    <s v="USD"/>
    <n v="1432416219"/>
    <n v="1429824219"/>
    <b v="1"/>
    <n v="951"/>
    <b v="1"/>
    <s v="film &amp; video/documentary"/>
    <n v="1212"/>
    <n v="31.86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15000"/>
    <n v="30274"/>
    <x v="0"/>
    <s v="US"/>
    <s v="USD"/>
    <n v="1350003539"/>
    <n v="1347411539"/>
    <b v="1"/>
    <n v="415"/>
    <b v="1"/>
    <s v="film &amp; video/documentary"/>
    <n v="202"/>
    <n v="72.95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30000"/>
    <n v="30241"/>
    <x v="0"/>
    <s v="US"/>
    <s v="USD"/>
    <n v="1488160860"/>
    <n v="1485237096"/>
    <b v="1"/>
    <n v="305"/>
    <b v="1"/>
    <s v="film &amp; video/documentary"/>
    <n v="101"/>
    <n v="99.15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24000"/>
    <n v="30226"/>
    <x v="0"/>
    <s v="US"/>
    <s v="USD"/>
    <n v="1401459035"/>
    <n v="1397571035"/>
    <b v="1"/>
    <n v="2139"/>
    <b v="1"/>
    <s v="film &amp; video/documentary"/>
    <n v="126"/>
    <n v="14.13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28888"/>
    <n v="30177"/>
    <x v="0"/>
    <s v="US"/>
    <s v="USD"/>
    <n v="1249932360"/>
    <n v="1242532513"/>
    <b v="1"/>
    <n v="79"/>
    <b v="1"/>
    <s v="film &amp; video/documentary"/>
    <n v="104"/>
    <n v="381.99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130000"/>
    <n v="30112"/>
    <x v="0"/>
    <s v="US"/>
    <s v="USD"/>
    <n v="1266876000"/>
    <n v="1263679492"/>
    <b v="1"/>
    <n v="179"/>
    <b v="1"/>
    <s v="film &amp; video/documentary"/>
    <n v="23"/>
    <n v="168.22"/>
    <x v="0"/>
    <s v="documentary"/>
    <x v="282"/>
    <d v="2010-02-22T22:00:00"/>
    <x v="7"/>
  </r>
  <r>
    <n v="283"/>
    <s v="SOLE SURVIVOR"/>
    <s v="What is the impact of survivorship on the human condition?"/>
    <n v="10000"/>
    <n v="30047.64"/>
    <x v="0"/>
    <s v="US"/>
    <s v="USD"/>
    <n v="1306904340"/>
    <n v="1305219744"/>
    <b v="1"/>
    <n v="202"/>
    <b v="1"/>
    <s v="film &amp; video/documentary"/>
    <n v="300"/>
    <n v="148.75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12000"/>
    <n v="30037.01"/>
    <x v="0"/>
    <s v="US"/>
    <s v="USD"/>
    <n v="1327167780"/>
    <n v="1325007780"/>
    <b v="1"/>
    <n v="760"/>
    <b v="1"/>
    <s v="film &amp; video/documentary"/>
    <n v="250"/>
    <n v="39.520000000000003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25000"/>
    <n v="30026"/>
    <x v="0"/>
    <s v="US"/>
    <s v="USD"/>
    <n v="1379614128"/>
    <n v="1377022128"/>
    <b v="1"/>
    <n v="563"/>
    <b v="1"/>
    <s v="film &amp; video/documentary"/>
    <n v="120"/>
    <n v="53.33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25000"/>
    <n v="29939"/>
    <x v="0"/>
    <s v="US"/>
    <s v="USD"/>
    <n v="1364236524"/>
    <n v="1360352124"/>
    <b v="1"/>
    <n v="135"/>
    <b v="1"/>
    <s v="film &amp; video/documentary"/>
    <n v="120"/>
    <n v="221.77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25000"/>
    <n v="29681.55"/>
    <x v="0"/>
    <s v="US"/>
    <s v="USD"/>
    <n v="1351828800"/>
    <n v="1349160018"/>
    <b v="1"/>
    <n v="290"/>
    <b v="1"/>
    <s v="film &amp; video/documentary"/>
    <n v="119"/>
    <n v="102.35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25000"/>
    <n v="29531"/>
    <x v="0"/>
    <s v="US"/>
    <s v="USD"/>
    <n v="1340683393"/>
    <n v="1337659393"/>
    <b v="1"/>
    <n v="447"/>
    <b v="1"/>
    <s v="film &amp; video/documentary"/>
    <n v="118"/>
    <n v="66.06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25000"/>
    <n v="29520.27"/>
    <x v="0"/>
    <s v="GB"/>
    <s v="GBP"/>
    <n v="1383389834"/>
    <n v="1380797834"/>
    <b v="1"/>
    <n v="232"/>
    <b v="1"/>
    <s v="film &amp; video/documentary"/>
    <n v="118"/>
    <n v="127.24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25000"/>
    <n v="29209.78"/>
    <x v="0"/>
    <s v="US"/>
    <s v="USD"/>
    <n v="1296633540"/>
    <n v="1292316697"/>
    <b v="1"/>
    <n v="168"/>
    <b v="1"/>
    <s v="film &amp; video/documentary"/>
    <n v="117"/>
    <n v="173.87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25000"/>
    <n v="29089"/>
    <x v="0"/>
    <s v="US"/>
    <s v="USD"/>
    <n v="1367366460"/>
    <n v="1365791246"/>
    <b v="1"/>
    <n v="128"/>
    <b v="1"/>
    <s v="film &amp; video/documentary"/>
    <n v="116"/>
    <n v="227.26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35000"/>
    <n v="28986.16"/>
    <x v="0"/>
    <s v="US"/>
    <s v="USD"/>
    <n v="1319860740"/>
    <n v="1317064599"/>
    <b v="1"/>
    <n v="493"/>
    <b v="1"/>
    <s v="film &amp; video/documentary"/>
    <n v="83"/>
    <n v="58.8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10000"/>
    <n v="28817"/>
    <x v="0"/>
    <s v="US"/>
    <s v="USD"/>
    <n v="1398009714"/>
    <n v="1395417714"/>
    <b v="1"/>
    <n v="131"/>
    <b v="1"/>
    <s v="film &amp; video/documentary"/>
    <n v="288"/>
    <n v="219.98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28000"/>
    <n v="28728"/>
    <x v="0"/>
    <s v="US"/>
    <s v="USD"/>
    <n v="1279555200"/>
    <n v="1276480894"/>
    <b v="1"/>
    <n v="50"/>
    <b v="1"/>
    <s v="film &amp; video/documentary"/>
    <n v="103"/>
    <n v="574.55999999999995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25000"/>
    <n v="28690"/>
    <x v="0"/>
    <s v="US"/>
    <s v="USD"/>
    <n v="1383264000"/>
    <n v="1378080409"/>
    <b v="1"/>
    <n v="665"/>
    <b v="1"/>
    <s v="film &amp; video/documentary"/>
    <n v="115"/>
    <n v="43.14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n v="1344857083"/>
    <b v="1"/>
    <n v="129"/>
    <b v="1"/>
    <s v="film &amp; video/documentary"/>
    <n v="115"/>
    <n v="221.97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8450"/>
    <n v="28520"/>
    <x v="0"/>
    <s v="US"/>
    <s v="USD"/>
    <n v="1430452740"/>
    <n v="1427390901"/>
    <b v="1"/>
    <n v="142"/>
    <b v="1"/>
    <s v="film &amp; video/documentary"/>
    <n v="100"/>
    <n v="200.8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0000"/>
    <n v="28474"/>
    <x v="0"/>
    <s v="US"/>
    <s v="USD"/>
    <n v="1399669200"/>
    <n v="1394536048"/>
    <b v="1"/>
    <n v="2436"/>
    <b v="1"/>
    <s v="film &amp; video/documentary"/>
    <n v="285"/>
    <n v="11.69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5000"/>
    <n v="28300.45"/>
    <x v="0"/>
    <s v="US"/>
    <s v="USD"/>
    <n v="1289975060"/>
    <n v="1287379460"/>
    <b v="1"/>
    <n v="244"/>
    <b v="1"/>
    <s v="film &amp; video/documentary"/>
    <n v="189"/>
    <n v="115.99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n v="1301007738"/>
    <b v="1"/>
    <n v="298"/>
    <b v="1"/>
    <s v="film &amp; video/documentary"/>
    <n v="113"/>
    <n v="94.89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4000"/>
    <n v="28167.25"/>
    <x v="0"/>
    <s v="US"/>
    <s v="USD"/>
    <n v="1363711335"/>
    <n v="1360258935"/>
    <b v="1"/>
    <n v="251"/>
    <b v="1"/>
    <s v="film &amp; video/documentary"/>
    <n v="704"/>
    <n v="112.22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8000"/>
    <n v="28067.57"/>
    <x v="0"/>
    <s v="US"/>
    <s v="USD"/>
    <n v="1330115638"/>
    <n v="1327523638"/>
    <b v="1"/>
    <n v="108"/>
    <b v="1"/>
    <s v="film &amp; video/documentary"/>
    <n v="351"/>
    <n v="259.88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24000"/>
    <n v="28067.34"/>
    <x v="0"/>
    <s v="US"/>
    <s v="USD"/>
    <n v="1338601346"/>
    <n v="1336009346"/>
    <b v="1"/>
    <n v="82"/>
    <b v="1"/>
    <s v="film &amp; video/documentary"/>
    <n v="117"/>
    <n v="342.28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50000"/>
    <n v="27849.22"/>
    <x v="0"/>
    <s v="US"/>
    <s v="USD"/>
    <n v="1346464800"/>
    <n v="1343096197"/>
    <b v="1"/>
    <n v="74"/>
    <b v="1"/>
    <s v="film &amp; video/documentary"/>
    <n v="56"/>
    <n v="376.34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23000"/>
    <n v="27675"/>
    <x v="0"/>
    <s v="US"/>
    <s v="USD"/>
    <n v="1331392049"/>
    <n v="1328800049"/>
    <b v="1"/>
    <n v="189"/>
    <b v="1"/>
    <s v="film &amp; video/documentary"/>
    <n v="120"/>
    <n v="146.43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25000"/>
    <n v="27600.2"/>
    <x v="0"/>
    <s v="US"/>
    <s v="USD"/>
    <n v="1363806333"/>
    <n v="1362081933"/>
    <b v="1"/>
    <n v="80"/>
    <b v="1"/>
    <s v="film &amp; video/documentary"/>
    <n v="110"/>
    <n v="345"/>
    <x v="0"/>
    <s v="documentary"/>
    <x v="306"/>
    <d v="2013-03-20T19:05:33"/>
    <x v="4"/>
  </r>
  <r>
    <n v="307"/>
    <s v="Grammar Revolution"/>
    <s v="Why is grammar important?"/>
    <n v="23000"/>
    <n v="27541"/>
    <x v="0"/>
    <s v="US"/>
    <s v="USD"/>
    <n v="1360276801"/>
    <n v="1357684801"/>
    <b v="1"/>
    <n v="576"/>
    <b v="1"/>
    <s v="film &amp; video/documentary"/>
    <n v="120"/>
    <n v="47.8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20000"/>
    <n v="27197.22"/>
    <x v="0"/>
    <s v="US"/>
    <s v="USD"/>
    <n v="1299775210"/>
    <n v="1295887210"/>
    <b v="1"/>
    <n v="202"/>
    <b v="1"/>
    <s v="film &amp; video/documentary"/>
    <n v="136"/>
    <n v="134.63999999999999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25000"/>
    <n v="27196.71"/>
    <x v="0"/>
    <s v="US"/>
    <s v="USD"/>
    <n v="1346695334"/>
    <n v="1344880934"/>
    <b v="1"/>
    <n v="238"/>
    <b v="1"/>
    <s v="film &amp; video/documentary"/>
    <n v="109"/>
    <n v="114.27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26500"/>
    <n v="27189"/>
    <x v="0"/>
    <s v="US"/>
    <s v="USD"/>
    <n v="1319076000"/>
    <n v="1317788623"/>
    <b v="1"/>
    <n v="36"/>
    <b v="1"/>
    <s v="film &amp; video/documentary"/>
    <n v="103"/>
    <n v="755.25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5000"/>
    <n v="26978"/>
    <x v="0"/>
    <s v="US"/>
    <s v="USD"/>
    <n v="1325404740"/>
    <n v="1321852592"/>
    <b v="1"/>
    <n v="150"/>
    <b v="1"/>
    <s v="film &amp; video/documentary"/>
    <n v="108"/>
    <n v="179.85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17000"/>
    <n v="26744.11"/>
    <x v="0"/>
    <s v="US"/>
    <s v="USD"/>
    <n v="1365973432"/>
    <n v="1363381432"/>
    <b v="1"/>
    <n v="146"/>
    <b v="1"/>
    <s v="film &amp; video/documentary"/>
    <n v="157"/>
    <n v="183.18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25000"/>
    <n v="26619"/>
    <x v="0"/>
    <s v="US"/>
    <s v="USD"/>
    <n v="1281542340"/>
    <n v="1277702894"/>
    <b v="1"/>
    <n v="222"/>
    <b v="1"/>
    <s v="film &amp; video/documentary"/>
    <n v="106"/>
    <n v="119.9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25000"/>
    <n v="26577"/>
    <x v="0"/>
    <s v="US"/>
    <s v="USD"/>
    <n v="1362167988"/>
    <n v="1359575988"/>
    <b v="1"/>
    <n v="120"/>
    <b v="1"/>
    <s v="film &amp; video/documentary"/>
    <n v="106"/>
    <n v="221.48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n v="1343068334"/>
    <b v="1"/>
    <n v="126"/>
    <b v="1"/>
    <s v="film &amp; video/documentary"/>
    <n v="106"/>
    <n v="210.28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25000"/>
    <n v="26480"/>
    <x v="0"/>
    <s v="CA"/>
    <s v="CAD"/>
    <n v="1418273940"/>
    <n v="1415398197"/>
    <b v="1"/>
    <n v="158"/>
    <b v="1"/>
    <s v="film &amp; video/documentary"/>
    <n v="106"/>
    <n v="167.59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25000"/>
    <n v="26452"/>
    <x v="0"/>
    <s v="US"/>
    <s v="USD"/>
    <n v="1386778483"/>
    <n v="1384186483"/>
    <b v="1"/>
    <n v="316"/>
    <b v="1"/>
    <s v="film &amp; video/documentary"/>
    <n v="106"/>
    <n v="83.7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15000"/>
    <n v="26445"/>
    <x v="0"/>
    <s v="US"/>
    <s v="USD"/>
    <n v="1364342151"/>
    <n v="1361753751"/>
    <b v="1"/>
    <n v="284"/>
    <b v="1"/>
    <s v="film &amp; video/documentary"/>
    <n v="176"/>
    <n v="93.12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20000"/>
    <n v="26438"/>
    <x v="0"/>
    <s v="US"/>
    <s v="USD"/>
    <n v="1265097540"/>
    <n v="1257538029"/>
    <b v="1"/>
    <n v="51"/>
    <b v="1"/>
    <s v="film &amp; video/documentary"/>
    <n v="132"/>
    <n v="518.39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6000"/>
    <n v="26360"/>
    <x v="0"/>
    <s v="GB"/>
    <s v="GBP"/>
    <n v="1450825200"/>
    <n v="1448284433"/>
    <b v="1"/>
    <n v="158"/>
    <b v="1"/>
    <s v="film &amp; video/documentary"/>
    <n v="101"/>
    <n v="166.84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90000"/>
    <n v="26349"/>
    <x v="0"/>
    <s v="DE"/>
    <s v="EUR"/>
    <n v="1478605386"/>
    <n v="1475577786"/>
    <b v="1"/>
    <n v="337"/>
    <b v="1"/>
    <s v="film &amp; video/documentary"/>
    <n v="29"/>
    <n v="78.19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n v="1460554848"/>
    <b v="1"/>
    <n v="186"/>
    <b v="1"/>
    <s v="film &amp; video/documentary"/>
    <n v="105"/>
    <n v="141.43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20000"/>
    <n v="26241"/>
    <x v="0"/>
    <s v="US"/>
    <s v="USD"/>
    <n v="1482307140"/>
    <n v="1479886966"/>
    <b v="1"/>
    <n v="58"/>
    <b v="1"/>
    <s v="film &amp; video/documentary"/>
    <n v="131"/>
    <n v="452.43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25000"/>
    <n v="26233.45"/>
    <x v="0"/>
    <s v="US"/>
    <s v="USD"/>
    <n v="1438441308"/>
    <n v="1435590108"/>
    <b v="1"/>
    <n v="82"/>
    <b v="1"/>
    <s v="film &amp; video/documentary"/>
    <n v="105"/>
    <n v="319.9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25000"/>
    <n v="26182.5"/>
    <x v="0"/>
    <s v="US"/>
    <s v="USD"/>
    <n v="1482208233"/>
    <n v="1479184233"/>
    <b v="1"/>
    <n v="736"/>
    <b v="1"/>
    <s v="film &amp; video/documentary"/>
    <n v="105"/>
    <n v="35.57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"/>
    <n v="26100"/>
    <x v="0"/>
    <s v="US"/>
    <s v="USD"/>
    <n v="1489532220"/>
    <n v="1486625606"/>
    <b v="1"/>
    <n v="1151"/>
    <b v="1"/>
    <s v="film &amp; video/documentary"/>
    <n v="174"/>
    <n v="22.68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16350"/>
    <n v="26024"/>
    <x v="0"/>
    <s v="US"/>
    <s v="USD"/>
    <n v="1427011200"/>
    <n v="1424669929"/>
    <b v="1"/>
    <n v="34"/>
    <b v="1"/>
    <s v="film &amp; video/documentary"/>
    <n v="159"/>
    <n v="765.4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25000"/>
    <n v="25800"/>
    <x v="0"/>
    <s v="US"/>
    <s v="USD"/>
    <n v="1446350400"/>
    <n v="1443739388"/>
    <b v="1"/>
    <n v="498"/>
    <b v="1"/>
    <s v="film &amp; video/documentary"/>
    <n v="103"/>
    <n v="51.8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20000"/>
    <n v="25740"/>
    <x v="0"/>
    <s v="US"/>
    <s v="USD"/>
    <n v="1446868800"/>
    <n v="1444821127"/>
    <b v="1"/>
    <n v="167"/>
    <b v="1"/>
    <s v="film &amp; video/documentary"/>
    <n v="129"/>
    <n v="154.13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55650"/>
    <n v="25655"/>
    <x v="0"/>
    <s v="US"/>
    <s v="USD"/>
    <n v="1368763140"/>
    <n v="1366028563"/>
    <b v="1"/>
    <n v="340"/>
    <b v="1"/>
    <s v="film &amp; video/documentary"/>
    <n v="46"/>
    <n v="75.459999999999994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25000"/>
    <n v="25648"/>
    <x v="0"/>
    <s v="US"/>
    <s v="USD"/>
    <n v="1466171834"/>
    <n v="1463493434"/>
    <b v="1"/>
    <n v="438"/>
    <b v="1"/>
    <s v="film &amp; video/documentary"/>
    <n v="103"/>
    <n v="58.5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2000"/>
    <n v="25577.56"/>
    <x v="0"/>
    <s v="US"/>
    <s v="USD"/>
    <n v="1446019200"/>
    <n v="1442420377"/>
    <b v="1"/>
    <n v="555"/>
    <b v="1"/>
    <s v="film &amp; video/documentary"/>
    <n v="213"/>
    <n v="46.09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25000"/>
    <n v="25568"/>
    <x v="0"/>
    <s v="US"/>
    <s v="USD"/>
    <n v="1460038591"/>
    <n v="1457450191"/>
    <b v="1"/>
    <n v="266"/>
    <b v="1"/>
    <s v="film &amp; video/documentary"/>
    <n v="102"/>
    <n v="96.12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n v="1428423757"/>
    <b v="1"/>
    <n v="69"/>
    <b v="1"/>
    <s v="film &amp; video/documentary"/>
    <n v="254"/>
    <n v="368.77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25000"/>
    <n v="25430.66"/>
    <x v="0"/>
    <s v="US"/>
    <s v="USD"/>
    <n v="1431122400"/>
    <n v="1428428515"/>
    <b v="1"/>
    <n v="80"/>
    <b v="1"/>
    <s v="film &amp; video/documentary"/>
    <n v="102"/>
    <n v="317.88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n v="1444832318"/>
    <b v="1"/>
    <n v="493"/>
    <b v="1"/>
    <s v="film &amp; video/documentary"/>
    <n v="102"/>
    <n v="51.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24200"/>
    <n v="25375"/>
    <x v="0"/>
    <s v="US"/>
    <s v="USD"/>
    <n v="1426298708"/>
    <n v="1423710308"/>
    <b v="1"/>
    <n v="31"/>
    <b v="1"/>
    <s v="film &amp; video/documentary"/>
    <n v="105"/>
    <n v="818.55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25000"/>
    <n v="25312"/>
    <x v="0"/>
    <s v="US"/>
    <s v="USD"/>
    <n v="1472864400"/>
    <n v="1468001290"/>
    <b v="1"/>
    <n v="236"/>
    <b v="1"/>
    <s v="film &amp; video/documentary"/>
    <n v="101"/>
    <n v="107.25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500000"/>
    <n v="25174"/>
    <x v="0"/>
    <s v="US"/>
    <s v="USD"/>
    <n v="1430331268"/>
    <n v="1427739268"/>
    <b v="1"/>
    <n v="89"/>
    <b v="1"/>
    <s v="film &amp; video/documentary"/>
    <n v="5"/>
    <n v="282.85000000000002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25000"/>
    <n v="25132"/>
    <x v="0"/>
    <s v="US"/>
    <s v="USD"/>
    <n v="1489006800"/>
    <n v="1486397007"/>
    <b v="1"/>
    <n v="299"/>
    <b v="1"/>
    <s v="film &amp; video/documentary"/>
    <n v="101"/>
    <n v="84.0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25000"/>
    <n v="25088"/>
    <x v="0"/>
    <s v="US"/>
    <s v="USD"/>
    <n v="1412135940"/>
    <n v="1410555998"/>
    <b v="1"/>
    <n v="55"/>
    <b v="1"/>
    <s v="film &amp; video/documentary"/>
    <n v="100"/>
    <n v="456.15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000"/>
    <n v="24790"/>
    <x v="0"/>
    <s v="US"/>
    <s v="USD"/>
    <n v="1461955465"/>
    <n v="1459363465"/>
    <b v="1"/>
    <n v="325"/>
    <b v="1"/>
    <s v="film &amp; video/documentary"/>
    <n v="496"/>
    <n v="76.28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50000"/>
    <n v="24691"/>
    <x v="0"/>
    <s v="US"/>
    <s v="USD"/>
    <n v="1415934000"/>
    <n v="1413308545"/>
    <b v="1"/>
    <n v="524"/>
    <b v="1"/>
    <s v="film &amp; video/documentary"/>
    <n v="49"/>
    <n v="47.12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97000"/>
    <n v="24651"/>
    <x v="0"/>
    <s v="US"/>
    <s v="USD"/>
    <n v="1433125200"/>
    <n v="1429312694"/>
    <b v="1"/>
    <n v="285"/>
    <b v="1"/>
    <s v="film &amp; video/documentary"/>
    <n v="25"/>
    <n v="86.4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9000"/>
    <n v="24505"/>
    <x v="0"/>
    <s v="US"/>
    <s v="USD"/>
    <n v="1432161590"/>
    <n v="1429569590"/>
    <b v="1"/>
    <n v="179"/>
    <b v="1"/>
    <s v="film &amp; video/documentary"/>
    <n v="272"/>
    <n v="136.9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22000"/>
    <n v="24490"/>
    <x v="0"/>
    <s v="US"/>
    <s v="USD"/>
    <n v="1444824021"/>
    <n v="1442232021"/>
    <b v="1"/>
    <n v="188"/>
    <b v="1"/>
    <s v="film &amp; video/documentary"/>
    <n v="111"/>
    <n v="130.2700000000000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23000"/>
    <n v="24418.6"/>
    <x v="0"/>
    <s v="US"/>
    <s v="USD"/>
    <n v="1447505609"/>
    <n v="1444910009"/>
    <b v="1"/>
    <n v="379"/>
    <b v="1"/>
    <s v="film &amp; video/documentary"/>
    <n v="106"/>
    <n v="64.43000000000000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5000"/>
    <n v="24321.1"/>
    <x v="0"/>
    <s v="US"/>
    <s v="USD"/>
    <n v="1440165916"/>
    <n v="1437573916"/>
    <b v="1"/>
    <n v="119"/>
    <b v="1"/>
    <s v="film &amp; video/documentary"/>
    <n v="162"/>
    <n v="204.38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0000"/>
    <n v="24315"/>
    <x v="0"/>
    <s v="US"/>
    <s v="USD"/>
    <n v="1487937508"/>
    <n v="1485345508"/>
    <b v="1"/>
    <n v="167"/>
    <b v="1"/>
    <s v="film &amp; video/documentary"/>
    <n v="243"/>
    <n v="145.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15000"/>
    <n v="24297"/>
    <x v="0"/>
    <s v="US"/>
    <s v="USD"/>
    <n v="1473566340"/>
    <n v="1470274509"/>
    <b v="1"/>
    <n v="221"/>
    <b v="1"/>
    <s v="film &amp; video/documentary"/>
    <n v="162"/>
    <n v="109.94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5000"/>
    <n v="24201"/>
    <x v="0"/>
    <s v="ES"/>
    <s v="EUR"/>
    <n v="1460066954"/>
    <n v="1456614554"/>
    <b v="1"/>
    <n v="964"/>
    <b v="1"/>
    <s v="film &amp; video/documentary"/>
    <n v="484"/>
    <n v="25.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9000"/>
    <n v="24108"/>
    <x v="0"/>
    <s v="US"/>
    <s v="USD"/>
    <n v="1412740868"/>
    <n v="1410148868"/>
    <b v="1"/>
    <n v="286"/>
    <b v="1"/>
    <s v="film &amp; video/documentary"/>
    <n v="127"/>
    <n v="84.29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320000"/>
    <n v="23948"/>
    <x v="0"/>
    <s v="US"/>
    <s v="USD"/>
    <n v="1447963219"/>
    <n v="1445367619"/>
    <b v="1"/>
    <n v="613"/>
    <b v="1"/>
    <s v="film &amp; video/documentary"/>
    <n v="7"/>
    <n v="39.07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20000"/>
    <n v="23727.55"/>
    <x v="0"/>
    <s v="US"/>
    <s v="USD"/>
    <n v="1460141521"/>
    <n v="1457553121"/>
    <b v="1"/>
    <n v="29"/>
    <b v="1"/>
    <s v="film &amp; video/documentary"/>
    <n v="119"/>
    <n v="818.19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23000"/>
    <n v="23530"/>
    <x v="0"/>
    <s v="US"/>
    <s v="USD"/>
    <n v="1417420994"/>
    <n v="1414738994"/>
    <b v="1"/>
    <n v="165"/>
    <b v="1"/>
    <s v="film &amp; video/documentary"/>
    <n v="102"/>
    <n v="142.61000000000001"/>
    <x v="0"/>
    <s v="documentary"/>
    <x v="355"/>
    <d v="2014-12-01T08:03:14"/>
    <x v="3"/>
  </r>
  <r>
    <n v="356"/>
    <s v="43 and 80"/>
    <s v="A documentary about halibut conservation and how it impacts communities of Southeast Alaska."/>
    <n v="20000"/>
    <n v="23505"/>
    <x v="0"/>
    <s v="US"/>
    <s v="USD"/>
    <n v="1458152193"/>
    <n v="1455563793"/>
    <b v="1"/>
    <n v="97"/>
    <b v="1"/>
    <s v="film &amp; video/documentary"/>
    <n v="118"/>
    <n v="242.32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4000"/>
    <n v="23414"/>
    <x v="0"/>
    <s v="US"/>
    <s v="USD"/>
    <n v="1429852797"/>
    <n v="1426396797"/>
    <b v="1"/>
    <n v="303"/>
    <b v="1"/>
    <s v="film &amp; video/documentary"/>
    <n v="585"/>
    <n v="77.27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22000"/>
    <n v="23285"/>
    <x v="0"/>
    <s v="US"/>
    <s v="USD"/>
    <n v="1466002800"/>
    <n v="1463517521"/>
    <b v="1"/>
    <n v="267"/>
    <b v="1"/>
    <s v="film &amp; video/documentary"/>
    <n v="106"/>
    <n v="87.2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18500"/>
    <n v="23096"/>
    <x v="0"/>
    <s v="US"/>
    <s v="USD"/>
    <n v="1415941920"/>
    <n v="1414028490"/>
    <b v="1"/>
    <n v="302"/>
    <b v="1"/>
    <s v="film &amp; video/documentary"/>
    <n v="125"/>
    <n v="76.48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22000"/>
    <n v="23086"/>
    <x v="0"/>
    <s v="US"/>
    <s v="USD"/>
    <n v="1437621060"/>
    <n v="1433799180"/>
    <b v="0"/>
    <n v="87"/>
    <b v="1"/>
    <s v="film &amp; video/documentary"/>
    <n v="105"/>
    <n v="265.36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7214"/>
    <n v="22991.01"/>
    <x v="0"/>
    <s v="US"/>
    <s v="USD"/>
    <n v="1416704506"/>
    <n v="1414108906"/>
    <b v="0"/>
    <n v="354"/>
    <b v="1"/>
    <s v="film &amp; video/documentary"/>
    <n v="319"/>
    <n v="64.95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20000"/>
    <n v="22933.05"/>
    <x v="0"/>
    <s v="US"/>
    <s v="USD"/>
    <n v="1407456000"/>
    <n v="1405573391"/>
    <b v="0"/>
    <n v="86"/>
    <b v="1"/>
    <s v="film &amp; video/documentary"/>
    <n v="115"/>
    <n v="266.6600000000000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5494"/>
    <n v="22645"/>
    <x v="0"/>
    <s v="US"/>
    <s v="USD"/>
    <n v="1272828120"/>
    <n v="1268934736"/>
    <b v="0"/>
    <n v="26"/>
    <b v="1"/>
    <s v="film &amp; video/documentary"/>
    <n v="412"/>
    <n v="870.96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1"/>
    <n v="22603"/>
    <x v="0"/>
    <s v="US"/>
    <s v="USD"/>
    <n v="1403323140"/>
    <n v="1400704672"/>
    <b v="0"/>
    <n v="113"/>
    <b v="1"/>
    <s v="film &amp; video/documentary"/>
    <n v="2260300"/>
    <n v="200.03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22400"/>
    <n v="22542"/>
    <x v="0"/>
    <s v="GB"/>
    <s v="GBP"/>
    <n v="1393597999"/>
    <n v="1391005999"/>
    <b v="0"/>
    <n v="65"/>
    <b v="1"/>
    <s v="film &amp; video/documentary"/>
    <n v="101"/>
    <n v="346.8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20000"/>
    <n v="22421"/>
    <x v="0"/>
    <s v="US"/>
    <s v="USD"/>
    <n v="1337540518"/>
    <n v="1334948518"/>
    <b v="0"/>
    <n v="134"/>
    <b v="1"/>
    <s v="film &amp; video/documentary"/>
    <n v="112"/>
    <n v="167.32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22000"/>
    <n v="22396"/>
    <x v="0"/>
    <s v="US"/>
    <s v="USD"/>
    <n v="1367384340"/>
    <n v="1363960278"/>
    <b v="0"/>
    <n v="119"/>
    <b v="1"/>
    <s v="film &amp; video/documentary"/>
    <n v="102"/>
    <n v="188.2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20000"/>
    <n v="22345"/>
    <x v="0"/>
    <s v="US"/>
    <s v="USD"/>
    <n v="1426426322"/>
    <n v="1423405922"/>
    <b v="0"/>
    <n v="159"/>
    <b v="1"/>
    <s v="film &amp; video/documentary"/>
    <n v="112"/>
    <n v="140.53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22000"/>
    <n v="22318"/>
    <x v="0"/>
    <s v="US"/>
    <s v="USD"/>
    <n v="1326633269"/>
    <n v="1324041269"/>
    <b v="0"/>
    <n v="167"/>
    <b v="1"/>
    <s v="film &amp; video/documentary"/>
    <n v="101"/>
    <n v="133.63999999999999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15000"/>
    <n v="22215"/>
    <x v="0"/>
    <s v="US"/>
    <s v="USD"/>
    <n v="1483729500"/>
    <n v="1481137500"/>
    <b v="0"/>
    <n v="43"/>
    <b v="1"/>
    <s v="film &amp; video/documentary"/>
    <n v="148"/>
    <n v="516.63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9800"/>
    <n v="22197"/>
    <x v="0"/>
    <s v="US"/>
    <s v="USD"/>
    <n v="1359743139"/>
    <n v="1355855139"/>
    <b v="0"/>
    <n v="1062"/>
    <b v="1"/>
    <s v="film &amp; video/documentary"/>
    <n v="112"/>
    <n v="20.9"/>
    <x v="0"/>
    <s v="documentary"/>
    <x v="371"/>
    <d v="2013-02-01T18:25:39"/>
    <x v="5"/>
  </r>
  <r>
    <n v="372"/>
    <s v="Wild Equus"/>
    <s v="A short documentary exploring the uses of 'Natural Horsemanship' across Europe"/>
    <n v="35000"/>
    <n v="21994"/>
    <x v="0"/>
    <s v="GB"/>
    <s v="GBP"/>
    <n v="1459872000"/>
    <n v="1456408244"/>
    <b v="0"/>
    <n v="9"/>
    <b v="1"/>
    <s v="film &amp; video/documentary"/>
    <n v="63"/>
    <n v="2443.7800000000002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20000"/>
    <n v="21935"/>
    <x v="0"/>
    <s v="US"/>
    <s v="USD"/>
    <n v="1342648398"/>
    <n v="1340056398"/>
    <b v="0"/>
    <n v="89"/>
    <b v="1"/>
    <s v="film &amp; video/documentary"/>
    <n v="110"/>
    <n v="246.46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20000"/>
    <n v="21905"/>
    <x v="0"/>
    <s v="US"/>
    <s v="USD"/>
    <n v="1316208031"/>
    <n v="1312320031"/>
    <b v="0"/>
    <n v="174"/>
    <b v="1"/>
    <s v="film &amp; video/documentary"/>
    <n v="110"/>
    <n v="125.89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21000"/>
    <n v="21904"/>
    <x v="0"/>
    <s v="US"/>
    <s v="USD"/>
    <n v="1393694280"/>
    <n v="1390088311"/>
    <b v="0"/>
    <n v="14"/>
    <b v="1"/>
    <s v="film &amp; video/documentary"/>
    <n v="104"/>
    <n v="1564.57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18000"/>
    <n v="21884.69"/>
    <x v="0"/>
    <s v="GB"/>
    <s v="GBP"/>
    <n v="1472122316"/>
    <n v="1469443916"/>
    <b v="0"/>
    <n v="48"/>
    <b v="1"/>
    <s v="film &amp; video/documentary"/>
    <n v="122"/>
    <n v="455.93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5000"/>
    <n v="21882"/>
    <x v="0"/>
    <s v="US"/>
    <s v="USD"/>
    <n v="1447484460"/>
    <n v="1444888868"/>
    <b v="0"/>
    <n v="133"/>
    <b v="1"/>
    <s v="film &amp; video/documentary"/>
    <n v="146"/>
    <n v="164.53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21000"/>
    <n v="21831"/>
    <x v="0"/>
    <s v="CA"/>
    <s v="CAD"/>
    <n v="1453765920"/>
    <n v="1451655808"/>
    <b v="0"/>
    <n v="83"/>
    <b v="1"/>
    <s v="film &amp; video/documentary"/>
    <n v="104"/>
    <n v="263.02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20000"/>
    <n v="21742.78"/>
    <x v="0"/>
    <s v="US"/>
    <s v="USD"/>
    <n v="1336062672"/>
    <n v="1332174672"/>
    <b v="0"/>
    <n v="149"/>
    <b v="1"/>
    <s v="film &amp; video/documentary"/>
    <n v="109"/>
    <n v="145.91999999999999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18000"/>
    <n v="21684.2"/>
    <x v="0"/>
    <s v="US"/>
    <s v="USD"/>
    <n v="1453569392"/>
    <n v="1451409392"/>
    <b v="0"/>
    <n v="49"/>
    <b v="1"/>
    <s v="film &amp; video/documentary"/>
    <n v="120"/>
    <n v="442.53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0000"/>
    <n v="21679"/>
    <x v="0"/>
    <s v="US"/>
    <s v="USD"/>
    <n v="1343624400"/>
    <n v="1340642717"/>
    <b v="0"/>
    <n v="251"/>
    <b v="1"/>
    <s v="film &amp; video/documentary"/>
    <n v="108"/>
    <n v="86.37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17500"/>
    <n v="21637.22"/>
    <x v="0"/>
    <s v="US"/>
    <s v="USD"/>
    <n v="1346950900"/>
    <n v="1345741300"/>
    <b v="0"/>
    <n v="22"/>
    <b v="1"/>
    <s v="film &amp; video/documentary"/>
    <n v="124"/>
    <n v="983.5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12000"/>
    <n v="21588"/>
    <x v="0"/>
    <s v="US"/>
    <s v="USD"/>
    <n v="1400467759"/>
    <n v="1398480559"/>
    <b v="0"/>
    <n v="48"/>
    <b v="1"/>
    <s v="film &amp; video/documentary"/>
    <n v="180"/>
    <n v="449.75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n v="1417977947"/>
    <b v="0"/>
    <n v="383"/>
    <b v="1"/>
    <s v="film &amp; video/documentary"/>
    <n v="108"/>
    <n v="56.33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0000"/>
    <n v="21480"/>
    <x v="0"/>
    <s v="US"/>
    <s v="USD"/>
    <n v="1416582101"/>
    <n v="1413986501"/>
    <b v="0"/>
    <n v="237"/>
    <b v="1"/>
    <s v="film &amp; video/documentary"/>
    <n v="107"/>
    <n v="90.63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18000"/>
    <n v="21410"/>
    <x v="0"/>
    <s v="US"/>
    <s v="USD"/>
    <n v="1439246991"/>
    <n v="1437950991"/>
    <b v="0"/>
    <n v="13"/>
    <b v="1"/>
    <s v="film &amp; video/documentary"/>
    <n v="119"/>
    <n v="1646.92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50000"/>
    <n v="21380"/>
    <x v="0"/>
    <s v="US"/>
    <s v="USD"/>
    <n v="1439618400"/>
    <n v="1436976858"/>
    <b v="0"/>
    <n v="562"/>
    <b v="1"/>
    <s v="film &amp; video/documentary"/>
    <n v="43"/>
    <n v="38.04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20000"/>
    <n v="21361"/>
    <x v="0"/>
    <s v="US"/>
    <s v="USD"/>
    <n v="1469670580"/>
    <n v="1467078580"/>
    <b v="0"/>
    <n v="71"/>
    <b v="1"/>
    <s v="film &amp; video/documentary"/>
    <n v="107"/>
    <n v="300.86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20000"/>
    <n v="21360"/>
    <x v="0"/>
    <s v="US"/>
    <s v="USD"/>
    <n v="1394233140"/>
    <n v="1391477450"/>
    <b v="0"/>
    <n v="1510"/>
    <b v="1"/>
    <s v="film &amp; video/documentary"/>
    <n v="107"/>
    <n v="14.1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20000"/>
    <n v="21316"/>
    <x v="0"/>
    <s v="US"/>
    <s v="USD"/>
    <n v="1431046372"/>
    <n v="1429318372"/>
    <b v="0"/>
    <n v="14"/>
    <b v="1"/>
    <s v="film &amp; video/documentary"/>
    <n v="107"/>
    <n v="1522.5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45000"/>
    <n v="21300"/>
    <x v="0"/>
    <s v="US"/>
    <s v="USD"/>
    <n v="1324169940"/>
    <n v="1321578051"/>
    <b v="0"/>
    <n v="193"/>
    <b v="1"/>
    <s v="film &amp; video/documentary"/>
    <n v="47"/>
    <n v="110.3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32500"/>
    <n v="21158"/>
    <x v="0"/>
    <s v="US"/>
    <s v="USD"/>
    <n v="1315450800"/>
    <n v="1312823571"/>
    <b v="0"/>
    <n v="206"/>
    <b v="1"/>
    <s v="film &amp; video/documentary"/>
    <n v="65"/>
    <n v="102.7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75000"/>
    <n v="21144"/>
    <x v="0"/>
    <s v="US"/>
    <s v="USD"/>
    <n v="1381424452"/>
    <n v="1378746052"/>
    <b v="0"/>
    <n v="351"/>
    <b v="1"/>
    <s v="film &amp; video/documentary"/>
    <n v="28"/>
    <n v="60.24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20000"/>
    <n v="20919.25"/>
    <x v="0"/>
    <s v="ES"/>
    <s v="EUR"/>
    <n v="1460918282"/>
    <n v="1455737882"/>
    <b v="0"/>
    <n v="50"/>
    <b v="1"/>
    <s v="film &amp; video/documentary"/>
    <n v="105"/>
    <n v="418.39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20000"/>
    <n v="20843.599999999999"/>
    <x v="0"/>
    <s v="US"/>
    <s v="USD"/>
    <n v="1335562320"/>
    <n v="1332452960"/>
    <b v="0"/>
    <n v="184"/>
    <b v="1"/>
    <s v="film &amp; video/documentary"/>
    <n v="104"/>
    <n v="113.28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20000"/>
    <n v="20820.330000000002"/>
    <x v="0"/>
    <s v="US"/>
    <s v="USD"/>
    <n v="1341668006"/>
    <n v="1340372006"/>
    <b v="0"/>
    <n v="196"/>
    <b v="1"/>
    <s v="film &amp; video/documentary"/>
    <n v="104"/>
    <n v="106.2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20000"/>
    <n v="20755"/>
    <x v="0"/>
    <s v="US"/>
    <s v="USD"/>
    <n v="1283312640"/>
    <n v="1279651084"/>
    <b v="0"/>
    <n v="229"/>
    <b v="1"/>
    <s v="film &amp; video/documentary"/>
    <n v="104"/>
    <n v="90.63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15000"/>
    <n v="20689"/>
    <x v="0"/>
    <s v="US"/>
    <s v="USD"/>
    <n v="1430334126"/>
    <n v="1426446126"/>
    <b v="0"/>
    <n v="67"/>
    <b v="1"/>
    <s v="film &amp; video/documentary"/>
    <n v="138"/>
    <n v="308.79000000000002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19500"/>
    <n v="20631"/>
    <x v="0"/>
    <s v="GB"/>
    <s v="GBP"/>
    <n v="1481716800"/>
    <n v="1479070867"/>
    <b v="0"/>
    <n v="95"/>
    <b v="1"/>
    <s v="film &amp; video/documentary"/>
    <n v="106"/>
    <n v="217.17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8000"/>
    <n v="20569.05"/>
    <x v="0"/>
    <s v="US"/>
    <s v="USD"/>
    <n v="1400297400"/>
    <n v="1397661347"/>
    <b v="0"/>
    <n v="62"/>
    <b v="1"/>
    <s v="film &amp; video/documentary"/>
    <n v="114"/>
    <n v="331.76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25000"/>
    <n v="20552"/>
    <x v="0"/>
    <s v="US"/>
    <s v="USD"/>
    <n v="1312747970"/>
    <n v="1310155970"/>
    <b v="0"/>
    <n v="73"/>
    <b v="1"/>
    <s v="film &amp; video/documentary"/>
    <n v="82"/>
    <n v="281.52999999999997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18500"/>
    <n v="20491"/>
    <x v="0"/>
    <s v="US"/>
    <s v="USD"/>
    <n v="1446731817"/>
    <n v="1444913817"/>
    <b v="0"/>
    <n v="43"/>
    <b v="1"/>
    <s v="film &amp; video/documentary"/>
    <n v="111"/>
    <n v="476.53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13000"/>
    <n v="20459"/>
    <x v="0"/>
    <s v="US"/>
    <s v="USD"/>
    <n v="1312960080"/>
    <n v="1308900441"/>
    <b v="0"/>
    <n v="70"/>
    <b v="1"/>
    <s v="film &amp; video/documentary"/>
    <n v="157"/>
    <n v="292.27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18800"/>
    <n v="20426"/>
    <x v="0"/>
    <s v="US"/>
    <s v="USD"/>
    <n v="1391641440"/>
    <n v="1389107062"/>
    <b v="0"/>
    <n v="271"/>
    <b v="1"/>
    <s v="film &amp; video/documentary"/>
    <n v="109"/>
    <n v="75.37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14000"/>
    <n v="20398"/>
    <x v="0"/>
    <s v="US"/>
    <s v="USD"/>
    <n v="1394071339"/>
    <n v="1391479339"/>
    <b v="0"/>
    <n v="55"/>
    <b v="1"/>
    <s v="film &amp; video/documentary"/>
    <n v="146"/>
    <n v="370.87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0000"/>
    <n v="20365"/>
    <x v="0"/>
    <s v="US"/>
    <s v="USD"/>
    <n v="1304920740"/>
    <n v="1301975637"/>
    <b v="0"/>
    <n v="35"/>
    <b v="1"/>
    <s v="film &amp; video/documentary"/>
    <n v="102"/>
    <n v="581.8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18000"/>
    <n v="20343.169999999998"/>
    <x v="0"/>
    <s v="US"/>
    <s v="USD"/>
    <n v="1321739650"/>
    <n v="1316552050"/>
    <b v="0"/>
    <n v="22"/>
    <b v="1"/>
    <s v="film &amp; video/documentary"/>
    <n v="113"/>
    <n v="924.69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20000"/>
    <n v="20253"/>
    <x v="0"/>
    <s v="US"/>
    <s v="USD"/>
    <n v="1383676790"/>
    <n v="1380217190"/>
    <b v="0"/>
    <n v="38"/>
    <b v="1"/>
    <s v="film &amp; video/documentary"/>
    <n v="101"/>
    <n v="532.97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18500"/>
    <n v="20190"/>
    <x v="0"/>
    <s v="GB"/>
    <s v="GBP"/>
    <n v="1469220144"/>
    <n v="1466628144"/>
    <b v="0"/>
    <n v="15"/>
    <b v="1"/>
    <s v="film &amp; video/documentary"/>
    <n v="109"/>
    <n v="134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20000"/>
    <n v="20128"/>
    <x v="0"/>
    <s v="CA"/>
    <s v="CAD"/>
    <n v="1434670397"/>
    <n v="1429486397"/>
    <b v="0"/>
    <n v="7"/>
    <b v="1"/>
    <s v="film &amp; video/documentary"/>
    <n v="101"/>
    <n v="2875.43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20000"/>
    <n v="20122"/>
    <x v="0"/>
    <s v="US"/>
    <s v="USD"/>
    <n v="1387688400"/>
    <n v="1384920804"/>
    <b v="0"/>
    <n v="241"/>
    <b v="1"/>
    <s v="film &amp; video/documentary"/>
    <n v="101"/>
    <n v="83.4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0000"/>
    <n v="20120"/>
    <x v="0"/>
    <s v="US"/>
    <s v="USD"/>
    <n v="1343238578"/>
    <n v="1341856178"/>
    <b v="0"/>
    <n v="55"/>
    <b v="1"/>
    <s v="film &amp; video/documentary"/>
    <n v="101"/>
    <n v="365.82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20000"/>
    <n v="20070"/>
    <x v="0"/>
    <s v="US"/>
    <s v="USD"/>
    <n v="1342731811"/>
    <n v="1340139811"/>
    <b v="0"/>
    <n v="171"/>
    <b v="1"/>
    <s v="film &amp; video/documentary"/>
    <n v="100"/>
    <n v="117.37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20000"/>
    <n v="20032"/>
    <x v="0"/>
    <s v="US"/>
    <s v="USD"/>
    <n v="1381541465"/>
    <n v="1378949465"/>
    <b v="0"/>
    <n v="208"/>
    <b v="1"/>
    <s v="film &amp; video/documentary"/>
    <n v="100"/>
    <n v="96.3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20000"/>
    <n v="20025.14"/>
    <x v="0"/>
    <s v="CA"/>
    <s v="CAD"/>
    <n v="1413547200"/>
    <n v="1411417602"/>
    <b v="0"/>
    <n v="21"/>
    <b v="1"/>
    <s v="film &amp; video/documentary"/>
    <n v="100"/>
    <n v="953.58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20000"/>
    <n v="20022"/>
    <x v="0"/>
    <s v="US"/>
    <s v="USD"/>
    <n v="1391851831"/>
    <n v="1389259831"/>
    <b v="0"/>
    <n v="25"/>
    <b v="1"/>
    <s v="film &amp; video/documentary"/>
    <n v="100"/>
    <n v="800.88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3000"/>
    <n v="19931"/>
    <x v="0"/>
    <s v="US"/>
    <s v="USD"/>
    <n v="1365395580"/>
    <n v="1364426260"/>
    <b v="0"/>
    <n v="52"/>
    <b v="1"/>
    <s v="film &amp; video/documentary"/>
    <n v="153"/>
    <n v="383.29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14000"/>
    <n v="19860"/>
    <x v="0"/>
    <s v="US"/>
    <s v="USD"/>
    <n v="1437633997"/>
    <n v="1435041997"/>
    <b v="0"/>
    <n v="104"/>
    <b v="1"/>
    <s v="film &amp; video/documentary"/>
    <n v="142"/>
    <n v="190.96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94700"/>
    <n v="19824"/>
    <x v="0"/>
    <s v="US"/>
    <s v="USD"/>
    <n v="1372536787"/>
    <n v="1367352787"/>
    <b v="0"/>
    <n v="73"/>
    <b v="1"/>
    <s v="film &amp; video/documentary"/>
    <n v="2"/>
    <n v="271.56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00000"/>
    <n v="19770.11"/>
    <x v="2"/>
    <s v="US"/>
    <s v="USD"/>
    <n v="1394772031"/>
    <n v="1392183631"/>
    <b v="0"/>
    <n v="3"/>
    <b v="0"/>
    <s v="film &amp; video/animation"/>
    <n v="7"/>
    <n v="6590.04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49000"/>
    <n v="19572"/>
    <x v="2"/>
    <s v="US"/>
    <s v="USD"/>
    <n v="1440157656"/>
    <n v="1434973656"/>
    <b v="0"/>
    <n v="6"/>
    <b v="0"/>
    <s v="film &amp; video/animation"/>
    <n v="40"/>
    <n v="3262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3500"/>
    <n v="19557"/>
    <x v="2"/>
    <s v="US"/>
    <s v="USD"/>
    <n v="1410416097"/>
    <n v="1407824097"/>
    <b v="0"/>
    <n v="12"/>
    <b v="0"/>
    <s v="film &amp; video/animation"/>
    <n v="559"/>
    <n v="1629.75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18000"/>
    <n v="19523.310000000001"/>
    <x v="2"/>
    <s v="US"/>
    <s v="USD"/>
    <n v="1370470430"/>
    <n v="1367878430"/>
    <b v="0"/>
    <n v="13"/>
    <b v="0"/>
    <s v="film &amp; video/animation"/>
    <n v="108"/>
    <n v="1501.79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75000"/>
    <n v="19434"/>
    <x v="2"/>
    <s v="US"/>
    <s v="USD"/>
    <n v="1332748899"/>
    <n v="1327568499"/>
    <b v="0"/>
    <n v="5"/>
    <b v="0"/>
    <s v="film &amp; video/animation"/>
    <n v="26"/>
    <n v="3886.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n v="1443472804"/>
    <b v="0"/>
    <n v="2"/>
    <b v="0"/>
    <s v="film &amp; video/animation"/>
    <n v="39"/>
    <n v="9715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8500"/>
    <n v="19324"/>
    <x v="2"/>
    <s v="US"/>
    <s v="USD"/>
    <n v="1456851914"/>
    <n v="1454259914"/>
    <b v="0"/>
    <n v="8"/>
    <b v="0"/>
    <s v="film &amp; video/animation"/>
    <n v="104"/>
    <n v="2415.5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10000"/>
    <n v="19292.5"/>
    <x v="2"/>
    <s v="US"/>
    <s v="USD"/>
    <n v="1445540340"/>
    <n v="1444340940"/>
    <b v="0"/>
    <n v="0"/>
    <b v="0"/>
    <s v="film &amp; video/animation"/>
    <n v="193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50000"/>
    <n v="19195"/>
    <x v="2"/>
    <s v="US"/>
    <s v="USD"/>
    <n v="1402956000"/>
    <n v="1400523845"/>
    <b v="0"/>
    <n v="13"/>
    <b v="0"/>
    <s v="film &amp; video/animation"/>
    <n v="38"/>
    <n v="1476.54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19000"/>
    <n v="19129"/>
    <x v="2"/>
    <s v="US"/>
    <s v="USD"/>
    <n v="1259297940"/>
    <n v="1252964282"/>
    <b v="0"/>
    <n v="0"/>
    <b v="0"/>
    <s v="film &amp; video/animation"/>
    <n v="101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8500"/>
    <n v="19028"/>
    <x v="2"/>
    <s v="US"/>
    <s v="USD"/>
    <n v="1378866867"/>
    <n v="1377570867"/>
    <b v="0"/>
    <n v="5"/>
    <b v="0"/>
    <s v="film &amp; video/animation"/>
    <n v="103"/>
    <n v="3805.6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15000"/>
    <n v="18855"/>
    <x v="2"/>
    <s v="GB"/>
    <s v="GBP"/>
    <n v="1467752083"/>
    <n v="1465160083"/>
    <b v="0"/>
    <n v="8"/>
    <b v="0"/>
    <s v="film &amp; video/animation"/>
    <n v="126"/>
    <n v="2356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5000"/>
    <n v="18851"/>
    <x v="2"/>
    <s v="US"/>
    <s v="USD"/>
    <n v="1445448381"/>
    <n v="1440264381"/>
    <b v="0"/>
    <n v="8"/>
    <b v="0"/>
    <s v="film &amp; video/animation"/>
    <n v="377"/>
    <n v="2356.38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1000"/>
    <n v="18671"/>
    <x v="2"/>
    <s v="US"/>
    <s v="USD"/>
    <n v="1444576022"/>
    <n v="1439392022"/>
    <b v="0"/>
    <n v="0"/>
    <b v="0"/>
    <s v="film &amp; video/animation"/>
    <n v="1867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18500"/>
    <n v="18667"/>
    <x v="2"/>
    <s v="US"/>
    <s v="USD"/>
    <n v="1385931702"/>
    <n v="1383076902"/>
    <b v="0"/>
    <n v="2"/>
    <b v="0"/>
    <s v="film &amp; video/animation"/>
    <n v="101"/>
    <n v="9333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8000"/>
    <n v="18645"/>
    <x v="2"/>
    <s v="US"/>
    <s v="USD"/>
    <n v="1379094980"/>
    <n v="1376502980"/>
    <b v="0"/>
    <n v="3"/>
    <b v="0"/>
    <s v="film &amp; video/animation"/>
    <n v="104"/>
    <n v="6215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8000"/>
    <n v="18625"/>
    <x v="2"/>
    <s v="US"/>
    <s v="USD"/>
    <n v="1375260113"/>
    <n v="1372668113"/>
    <b v="0"/>
    <n v="0"/>
    <b v="0"/>
    <s v="film &amp; video/animation"/>
    <n v="103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15000"/>
    <n v="18542"/>
    <x v="2"/>
    <s v="CA"/>
    <s v="CAD"/>
    <n v="1475912326"/>
    <n v="1470728326"/>
    <b v="0"/>
    <n v="0"/>
    <b v="0"/>
    <s v="film &amp; video/animation"/>
    <n v="124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17000"/>
    <n v="18472"/>
    <x v="2"/>
    <s v="US"/>
    <s v="USD"/>
    <n v="1447830958"/>
    <n v="1445235358"/>
    <b v="0"/>
    <n v="11"/>
    <b v="0"/>
    <s v="film &amp; video/animation"/>
    <n v="109"/>
    <n v="1679.27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18000"/>
    <n v="18221"/>
    <x v="2"/>
    <s v="US"/>
    <s v="USD"/>
    <n v="1413569818"/>
    <n v="1412705818"/>
    <b v="0"/>
    <n v="0"/>
    <b v="0"/>
    <s v="film &amp; video/animation"/>
    <n v="101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15000"/>
    <n v="18185"/>
    <x v="2"/>
    <s v="US"/>
    <s v="USD"/>
    <n v="1458859153"/>
    <n v="1456270753"/>
    <b v="0"/>
    <n v="1"/>
    <b v="0"/>
    <s v="film &amp; video/animation"/>
    <n v="121"/>
    <n v="1818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17500"/>
    <n v="18100"/>
    <x v="2"/>
    <s v="GB"/>
    <s v="GBP"/>
    <n v="1383418996"/>
    <n v="1380826996"/>
    <b v="0"/>
    <n v="0"/>
    <b v="0"/>
    <s v="film &amp; video/animation"/>
    <n v="103"/>
    <n v="0"/>
    <x v="0"/>
    <s v="animation"/>
    <x v="441"/>
    <d v="2013-11-02T19:03:16"/>
    <x v="4"/>
  </r>
  <r>
    <n v="442"/>
    <s v="The Paranormal Idiot"/>
    <s v="Doomsday is here"/>
    <n v="13000"/>
    <n v="18083"/>
    <x v="2"/>
    <s v="US"/>
    <s v="USD"/>
    <n v="1424380783"/>
    <n v="1421788783"/>
    <b v="0"/>
    <n v="17"/>
    <b v="0"/>
    <s v="film &amp; video/animation"/>
    <n v="139"/>
    <n v="1063.71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6500"/>
    <n v="18066"/>
    <x v="2"/>
    <s v="CA"/>
    <s v="CAD"/>
    <n v="1391991701"/>
    <n v="1389399701"/>
    <b v="0"/>
    <n v="2"/>
    <b v="0"/>
    <s v="film &amp; video/animation"/>
    <n v="278"/>
    <n v="9033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8000"/>
    <n v="17914"/>
    <x v="2"/>
    <s v="US"/>
    <s v="USD"/>
    <n v="1329342361"/>
    <n v="1324158361"/>
    <b v="0"/>
    <n v="1"/>
    <b v="0"/>
    <s v="film &amp; video/animation"/>
    <n v="224"/>
    <n v="17914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10000"/>
    <n v="17895.25"/>
    <x v="2"/>
    <s v="US"/>
    <s v="USD"/>
    <n v="1432195375"/>
    <n v="1430899375"/>
    <b v="0"/>
    <n v="2"/>
    <b v="0"/>
    <s v="film &amp; video/animation"/>
    <n v="179"/>
    <n v="8947.6299999999992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4500"/>
    <n v="17875"/>
    <x v="2"/>
    <s v="US"/>
    <s v="USD"/>
    <n v="1425434420"/>
    <n v="1422842420"/>
    <b v="0"/>
    <n v="16"/>
    <b v="0"/>
    <s v="film &amp; video/animation"/>
    <n v="123"/>
    <n v="1117.19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17000"/>
    <n v="17805"/>
    <x v="2"/>
    <s v="GB"/>
    <s v="GBP"/>
    <n v="1364041163"/>
    <n v="1361884763"/>
    <b v="0"/>
    <n v="1"/>
    <b v="0"/>
    <s v="film &amp; video/animation"/>
    <n v="105"/>
    <n v="1780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5000"/>
    <n v="17731"/>
    <x v="2"/>
    <s v="US"/>
    <s v="USD"/>
    <n v="1400091095"/>
    <n v="1398363095"/>
    <b v="0"/>
    <n v="4"/>
    <b v="0"/>
    <s v="film &amp; video/animation"/>
    <n v="355"/>
    <n v="4432.7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15000"/>
    <n v="17680"/>
    <x v="2"/>
    <s v="GB"/>
    <s v="GBP"/>
    <n v="1382017085"/>
    <n v="1379425085"/>
    <b v="0"/>
    <n v="5"/>
    <b v="0"/>
    <s v="film &amp; video/animation"/>
    <n v="118"/>
    <n v="3536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25000"/>
    <n v="17590"/>
    <x v="2"/>
    <s v="US"/>
    <s v="USD"/>
    <n v="1392417800"/>
    <n v="1389825800"/>
    <b v="0"/>
    <n v="7"/>
    <b v="0"/>
    <s v="film &amp; video/animation"/>
    <n v="70"/>
    <n v="2512.86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70000"/>
    <n v="17561"/>
    <x v="2"/>
    <s v="US"/>
    <s v="USD"/>
    <n v="1390669791"/>
    <n v="1388077791"/>
    <b v="0"/>
    <n v="0"/>
    <b v="0"/>
    <s v="film &amp; video/animation"/>
    <n v="25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15000"/>
    <n v="17545"/>
    <x v="2"/>
    <s v="US"/>
    <s v="USD"/>
    <n v="1431536015"/>
    <n v="1428944015"/>
    <b v="0"/>
    <n v="12"/>
    <b v="0"/>
    <s v="film &amp; video/animation"/>
    <n v="117"/>
    <n v="1462.08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17482"/>
    <n v="17482"/>
    <x v="2"/>
    <s v="US"/>
    <s v="USD"/>
    <n v="1424375279"/>
    <n v="1422992879"/>
    <b v="0"/>
    <n v="2"/>
    <b v="0"/>
    <s v="film &amp; video/animation"/>
    <n v="100"/>
    <n v="8741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5000"/>
    <n v="17444"/>
    <x v="2"/>
    <s v="US"/>
    <s v="USD"/>
    <n v="1417007640"/>
    <n v="1414343571"/>
    <b v="0"/>
    <n v="5"/>
    <b v="0"/>
    <s v="film &amp; video/animation"/>
    <n v="116"/>
    <n v="3488.8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15000"/>
    <n v="17412"/>
    <x v="2"/>
    <s v="US"/>
    <s v="USD"/>
    <n v="1334622660"/>
    <n v="1330733022"/>
    <b v="0"/>
    <n v="2"/>
    <b v="0"/>
    <s v="film &amp; video/animation"/>
    <n v="116"/>
    <n v="8706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16700"/>
    <n v="17396"/>
    <x v="2"/>
    <s v="US"/>
    <s v="USD"/>
    <n v="1382414340"/>
    <n v="1380559201"/>
    <b v="0"/>
    <n v="3"/>
    <b v="0"/>
    <s v="film &amp; video/animation"/>
    <n v="104"/>
    <n v="5798.67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15000"/>
    <n v="17390"/>
    <x v="2"/>
    <s v="CA"/>
    <s v="CAD"/>
    <n v="1408213512"/>
    <n v="1405621512"/>
    <b v="0"/>
    <n v="0"/>
    <b v="0"/>
    <s v="film &amp; video/animation"/>
    <n v="116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2000"/>
    <n v="17350.13"/>
    <x v="2"/>
    <s v="GB"/>
    <s v="GBP"/>
    <n v="1368550060"/>
    <n v="1365958060"/>
    <b v="0"/>
    <n v="49"/>
    <b v="0"/>
    <s v="film &amp; video/animation"/>
    <n v="145"/>
    <n v="354.08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9500"/>
    <n v="17277"/>
    <x v="2"/>
    <s v="US"/>
    <s v="USD"/>
    <n v="1321201327"/>
    <n v="1316013727"/>
    <b v="0"/>
    <n v="1"/>
    <b v="0"/>
    <s v="film &amp; video/animation"/>
    <n v="182"/>
    <n v="17277"/>
    <x v="0"/>
    <s v="animation"/>
    <x v="459"/>
    <d v="2011-11-13T16:22:07"/>
    <x v="6"/>
  </r>
  <r>
    <n v="460"/>
    <s v="Darwin's Kiss"/>
    <s v="An animated web series about biological evolution gone haywire."/>
    <n v="16000"/>
    <n v="17260.37"/>
    <x v="2"/>
    <s v="US"/>
    <s v="USD"/>
    <n v="1401595200"/>
    <n v="1398862875"/>
    <b v="0"/>
    <n v="2"/>
    <b v="0"/>
    <s v="film &amp; video/animation"/>
    <n v="108"/>
    <n v="8630.19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10000"/>
    <n v="17176.13"/>
    <x v="2"/>
    <s v="GB"/>
    <s v="GBP"/>
    <n v="1370204367"/>
    <n v="1368476367"/>
    <b v="0"/>
    <n v="0"/>
    <b v="0"/>
    <s v="film &amp; video/animation"/>
    <n v="172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6000"/>
    <n v="17170"/>
    <x v="2"/>
    <s v="US"/>
    <s v="USD"/>
    <n v="1312945341"/>
    <n v="1307761341"/>
    <b v="0"/>
    <n v="0"/>
    <b v="0"/>
    <s v="film &amp; video/animation"/>
    <n v="107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150000"/>
    <n v="17155"/>
    <x v="2"/>
    <s v="US"/>
    <s v="USD"/>
    <n v="1316883753"/>
    <n v="1311699753"/>
    <b v="0"/>
    <n v="11"/>
    <b v="0"/>
    <s v="film &amp; video/animation"/>
    <n v="11"/>
    <n v="1559.55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5000"/>
    <n v="17066"/>
    <x v="2"/>
    <s v="DE"/>
    <s v="EUR"/>
    <n v="1463602935"/>
    <n v="1461874935"/>
    <b v="0"/>
    <n v="1"/>
    <b v="0"/>
    <s v="film &amp; video/animation"/>
    <n v="114"/>
    <n v="17066"/>
    <x v="0"/>
    <s v="animation"/>
    <x v="464"/>
    <d v="2016-05-18T20:22:15"/>
    <x v="2"/>
  </r>
  <r>
    <n v="465"/>
    <s v="&quot;Amp&quot; A Story About a Robot"/>
    <s v="&quot;Amp&quot; is a short film about a robot with needs."/>
    <n v="10000"/>
    <n v="17028.88"/>
    <x v="2"/>
    <s v="US"/>
    <s v="USD"/>
    <n v="1403837574"/>
    <n v="1402455174"/>
    <b v="0"/>
    <n v="8"/>
    <b v="0"/>
    <s v="film &amp; video/animation"/>
    <n v="170"/>
    <n v="2128.61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300000"/>
    <n v="16984"/>
    <x v="2"/>
    <s v="US"/>
    <s v="USD"/>
    <n v="1347057464"/>
    <n v="1344465464"/>
    <b v="0"/>
    <n v="5"/>
    <b v="0"/>
    <s v="film &amp; video/animation"/>
    <n v="6"/>
    <n v="3396.8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500"/>
    <n v="16862"/>
    <x v="2"/>
    <s v="US"/>
    <s v="USD"/>
    <n v="1348849134"/>
    <n v="1344961134"/>
    <b v="0"/>
    <n v="39"/>
    <b v="0"/>
    <s v="film &amp; video/animation"/>
    <n v="674"/>
    <n v="432.36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12000"/>
    <n v="16806"/>
    <x v="2"/>
    <s v="US"/>
    <s v="USD"/>
    <n v="1341978665"/>
    <n v="1336795283"/>
    <b v="0"/>
    <n v="0"/>
    <b v="0"/>
    <s v="film &amp; video/animation"/>
    <n v="14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16300"/>
    <n v="16700"/>
    <x v="2"/>
    <s v="GB"/>
    <s v="GBP"/>
    <n v="1409960724"/>
    <n v="1404776724"/>
    <b v="0"/>
    <n v="0"/>
    <b v="0"/>
    <s v="film &amp; video/animation"/>
    <n v="102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15000"/>
    <n v="16636.78"/>
    <x v="2"/>
    <s v="US"/>
    <s v="USD"/>
    <n v="1389844800"/>
    <n v="1385524889"/>
    <b v="0"/>
    <n v="2"/>
    <b v="0"/>
    <s v="film &amp; video/animation"/>
    <n v="111"/>
    <n v="8318.39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16000"/>
    <n v="16573"/>
    <x v="2"/>
    <s v="US"/>
    <s v="USD"/>
    <n v="1397924379"/>
    <n v="1394039979"/>
    <b v="0"/>
    <n v="170"/>
    <b v="0"/>
    <s v="film &amp; video/animation"/>
    <n v="104"/>
    <n v="97.49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15000"/>
    <n v="16520.04"/>
    <x v="2"/>
    <s v="US"/>
    <s v="USD"/>
    <n v="1408831718"/>
    <n v="1406239718"/>
    <b v="0"/>
    <n v="5"/>
    <b v="0"/>
    <s v="film &amp; video/animation"/>
    <n v="110"/>
    <n v="3304.01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15000"/>
    <n v="16501"/>
    <x v="2"/>
    <s v="US"/>
    <s v="USD"/>
    <n v="1410972319"/>
    <n v="1408380319"/>
    <b v="0"/>
    <n v="14"/>
    <b v="0"/>
    <s v="film &amp; video/animation"/>
    <n v="110"/>
    <n v="1178.6400000000001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15000"/>
    <n v="16465"/>
    <x v="2"/>
    <s v="US"/>
    <s v="USD"/>
    <n v="1487318029"/>
    <n v="1484726029"/>
    <b v="0"/>
    <n v="1"/>
    <b v="0"/>
    <s v="film &amp; video/animation"/>
    <n v="110"/>
    <n v="16465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15000"/>
    <n v="16373"/>
    <x v="2"/>
    <s v="US"/>
    <s v="USD"/>
    <n v="1430877843"/>
    <n v="1428285843"/>
    <b v="0"/>
    <n v="0"/>
    <b v="0"/>
    <s v="film &amp; video/animation"/>
    <n v="109"/>
    <n v="0"/>
    <x v="0"/>
    <s v="animation"/>
    <x v="475"/>
    <d v="2015-05-06T02:04:03"/>
    <x v="0"/>
  </r>
  <r>
    <n v="476"/>
    <s v="Sight Word Music Videos"/>
    <s v="Animated Music Videos that teach kids how to read."/>
    <n v="15000"/>
    <n v="16291"/>
    <x v="2"/>
    <s v="US"/>
    <s v="USD"/>
    <n v="1401767940"/>
    <n v="1398727441"/>
    <b v="0"/>
    <n v="124"/>
    <b v="0"/>
    <s v="film &amp; video/animation"/>
    <n v="109"/>
    <n v="131.38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0"/>
    <n v="16232"/>
    <x v="2"/>
    <s v="US"/>
    <s v="USD"/>
    <n v="1337371334"/>
    <n v="1332187334"/>
    <b v="0"/>
    <n v="0"/>
    <b v="0"/>
    <s v="film &amp; video/animation"/>
    <n v="108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5500"/>
    <n v="16210"/>
    <x v="2"/>
    <s v="US"/>
    <s v="USD"/>
    <n v="1427921509"/>
    <n v="1425333109"/>
    <b v="0"/>
    <n v="0"/>
    <b v="0"/>
    <s v="film &amp; video/animation"/>
    <n v="295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n v="1411379235"/>
    <b v="0"/>
    <n v="55"/>
    <b v="0"/>
    <s v="film &amp; video/animation"/>
    <n v="108"/>
    <n v="294.55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16000"/>
    <n v="16165.6"/>
    <x v="2"/>
    <s v="US"/>
    <s v="USD"/>
    <n v="1376049615"/>
    <n v="1373457615"/>
    <b v="0"/>
    <n v="140"/>
    <b v="0"/>
    <s v="film &amp; video/animation"/>
    <n v="101"/>
    <n v="115.47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15000"/>
    <n v="16145.12"/>
    <x v="2"/>
    <s v="US"/>
    <s v="USD"/>
    <n v="1349885289"/>
    <n v="1347293289"/>
    <b v="0"/>
    <n v="21"/>
    <b v="0"/>
    <s v="film &amp; video/animation"/>
    <n v="108"/>
    <n v="768.82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5000"/>
    <n v="16000"/>
    <x v="2"/>
    <s v="US"/>
    <s v="USD"/>
    <n v="1460644440"/>
    <n v="1458336690"/>
    <b v="0"/>
    <n v="1"/>
    <b v="0"/>
    <s v="film &amp; video/animation"/>
    <n v="107"/>
    <n v="1600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4000"/>
    <n v="15937"/>
    <x v="2"/>
    <s v="GB"/>
    <s v="GBP"/>
    <n v="1359434672"/>
    <n v="1354250672"/>
    <b v="0"/>
    <n v="147"/>
    <b v="0"/>
    <s v="film &amp; video/animation"/>
    <n v="114"/>
    <n v="108.41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10000"/>
    <n v="15929.51"/>
    <x v="2"/>
    <s v="GB"/>
    <s v="GBP"/>
    <n v="1446766372"/>
    <n v="1443220372"/>
    <b v="0"/>
    <n v="11"/>
    <b v="0"/>
    <s v="film &amp; video/animation"/>
    <n v="159"/>
    <n v="1448.14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15000"/>
    <n v="15918.65"/>
    <x v="2"/>
    <s v="GB"/>
    <s v="GBP"/>
    <n v="1368792499"/>
    <n v="1366200499"/>
    <b v="0"/>
    <n v="125"/>
    <b v="0"/>
    <s v="film &amp; video/animation"/>
    <n v="106"/>
    <n v="127.35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2500"/>
    <n v="15903.5"/>
    <x v="2"/>
    <s v="AU"/>
    <s v="AUD"/>
    <n v="1401662239"/>
    <n v="1399070239"/>
    <b v="0"/>
    <n v="1"/>
    <b v="0"/>
    <s v="film &amp; video/animation"/>
    <n v="636"/>
    <n v="15903.5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40000"/>
    <n v="15851"/>
    <x v="2"/>
    <s v="CA"/>
    <s v="CAD"/>
    <n v="1482678994"/>
    <n v="1477491394"/>
    <b v="0"/>
    <n v="0"/>
    <b v="0"/>
    <s v="film &amp; video/animation"/>
    <n v="4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5000"/>
    <n v="15808"/>
    <x v="2"/>
    <s v="US"/>
    <s v="USD"/>
    <n v="1483924700"/>
    <n v="1481332700"/>
    <b v="0"/>
    <n v="0"/>
    <b v="0"/>
    <s v="film &amp; video/animation"/>
    <n v="105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15000"/>
    <n v="15744"/>
    <x v="2"/>
    <s v="US"/>
    <s v="USD"/>
    <n v="1325763180"/>
    <n v="1323084816"/>
    <b v="0"/>
    <n v="3"/>
    <b v="0"/>
    <s v="film &amp; video/animation"/>
    <n v="105"/>
    <n v="5248"/>
    <x v="0"/>
    <s v="animation"/>
    <x v="489"/>
    <d v="2012-01-05T11:33:00"/>
    <x v="6"/>
  </r>
  <r>
    <n v="490"/>
    <s v="PROJECT IS CANCELLED"/>
    <s v="Cancelled"/>
    <n v="3000"/>
    <n v="15725"/>
    <x v="2"/>
    <s v="US"/>
    <s v="USD"/>
    <n v="1345677285"/>
    <n v="1343085285"/>
    <b v="0"/>
    <n v="0"/>
    <b v="0"/>
    <s v="film &amp; video/animation"/>
    <n v="524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5000"/>
    <n v="15723"/>
    <x v="2"/>
    <s v="US"/>
    <s v="USD"/>
    <n v="1453937699"/>
    <n v="1451345699"/>
    <b v="0"/>
    <n v="0"/>
    <b v="0"/>
    <s v="film &amp; video/animation"/>
    <n v="105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5500"/>
    <n v="15705"/>
    <x v="2"/>
    <s v="SE"/>
    <s v="SEK"/>
    <n v="1476319830"/>
    <n v="1471135830"/>
    <b v="0"/>
    <n v="0"/>
    <b v="0"/>
    <s v="film &amp; video/animation"/>
    <n v="101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15000"/>
    <n v="15700"/>
    <x v="2"/>
    <s v="GB"/>
    <s v="GBP"/>
    <n v="1432142738"/>
    <n v="1429550738"/>
    <b v="0"/>
    <n v="0"/>
    <b v="0"/>
    <s v="film &amp; video/animation"/>
    <n v="105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10000"/>
    <n v="15696"/>
    <x v="2"/>
    <s v="US"/>
    <s v="USD"/>
    <n v="1404356400"/>
    <n v="1402343765"/>
    <b v="0"/>
    <n v="3"/>
    <b v="0"/>
    <s v="film &amp; video/animation"/>
    <n v="157"/>
    <n v="5232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15000"/>
    <n v="15677.5"/>
    <x v="2"/>
    <s v="US"/>
    <s v="USD"/>
    <n v="1437076305"/>
    <n v="1434484305"/>
    <b v="0"/>
    <n v="0"/>
    <b v="0"/>
    <s v="film &amp; video/animation"/>
    <n v="105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10000"/>
    <n v="15673.44"/>
    <x v="2"/>
    <s v="US"/>
    <s v="USD"/>
    <n v="1392070874"/>
    <n v="1386886874"/>
    <b v="0"/>
    <n v="1"/>
    <b v="0"/>
    <s v="film &amp; video/animation"/>
    <n v="157"/>
    <n v="15673.44"/>
    <x v="0"/>
    <s v="animation"/>
    <x v="496"/>
    <d v="2014-02-10T22:21:14"/>
    <x v="4"/>
  </r>
  <r>
    <n v="497"/>
    <s v="Galaxy Probe Kids"/>
    <s v="live-action/animated series pilot."/>
    <n v="14000"/>
    <n v="15651"/>
    <x v="2"/>
    <s v="US"/>
    <s v="USD"/>
    <n v="1419483600"/>
    <n v="1414889665"/>
    <b v="0"/>
    <n v="3"/>
    <b v="0"/>
    <s v="film &amp; video/animation"/>
    <n v="112"/>
    <n v="5217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14000"/>
    <n v="15650"/>
    <x v="2"/>
    <s v="US"/>
    <s v="USD"/>
    <n v="1324664249"/>
    <n v="1321035449"/>
    <b v="0"/>
    <n v="22"/>
    <b v="0"/>
    <s v="film &amp; video/animation"/>
    <n v="112"/>
    <n v="711.36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15000"/>
    <n v="15606.4"/>
    <x v="2"/>
    <s v="US"/>
    <s v="USD"/>
    <n v="1255381140"/>
    <n v="1250630968"/>
    <b v="0"/>
    <n v="26"/>
    <b v="0"/>
    <s v="film &amp; video/animation"/>
    <n v="104"/>
    <n v="600.25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15000"/>
    <n v="15597"/>
    <x v="2"/>
    <s v="US"/>
    <s v="USD"/>
    <n v="1273356960"/>
    <n v="1268255751"/>
    <b v="0"/>
    <n v="4"/>
    <b v="0"/>
    <s v="film &amp; video/animation"/>
    <n v="104"/>
    <n v="3899.2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5000"/>
    <n v="15596"/>
    <x v="2"/>
    <s v="US"/>
    <s v="USD"/>
    <n v="1310189851"/>
    <n v="1307597851"/>
    <b v="0"/>
    <n v="0"/>
    <b v="0"/>
    <s v="film &amp; video/animation"/>
    <n v="104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10000"/>
    <n v="15591"/>
    <x v="2"/>
    <s v="US"/>
    <s v="USD"/>
    <n v="1332073025"/>
    <n v="1329484625"/>
    <b v="0"/>
    <n v="4"/>
    <b v="0"/>
    <s v="film &amp; video/animation"/>
    <n v="156"/>
    <n v="3897.7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15000"/>
    <n v="15565"/>
    <x v="2"/>
    <s v="GB"/>
    <s v="GBP"/>
    <n v="1421498303"/>
    <n v="1418906303"/>
    <b v="0"/>
    <n v="9"/>
    <b v="0"/>
    <s v="film &amp; video/animation"/>
    <n v="104"/>
    <n v="1729.44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15000"/>
    <n v="15535"/>
    <x v="2"/>
    <s v="US"/>
    <s v="USD"/>
    <n v="1334097387"/>
    <n v="1328916987"/>
    <b v="0"/>
    <n v="5"/>
    <b v="0"/>
    <s v="film &amp; video/animation"/>
    <n v="104"/>
    <n v="310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0000"/>
    <n v="15530"/>
    <x v="2"/>
    <s v="US"/>
    <s v="USD"/>
    <n v="1451010086"/>
    <n v="1447122086"/>
    <b v="0"/>
    <n v="14"/>
    <b v="0"/>
    <s v="film &amp; video/animation"/>
    <n v="155"/>
    <n v="1109.29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9000"/>
    <n v="15505"/>
    <x v="2"/>
    <s v="US"/>
    <s v="USD"/>
    <n v="1376140520"/>
    <n v="1373548520"/>
    <b v="0"/>
    <n v="1"/>
    <b v="0"/>
    <s v="film &amp; video/animation"/>
    <n v="172"/>
    <n v="15505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15000"/>
    <n v="15481"/>
    <x v="2"/>
    <s v="US"/>
    <s v="USD"/>
    <n v="1350687657"/>
    <n v="1346799657"/>
    <b v="0"/>
    <n v="10"/>
    <b v="0"/>
    <s v="film &amp; video/animation"/>
    <n v="103"/>
    <n v="1548.1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10000"/>
    <n v="15443"/>
    <x v="2"/>
    <s v="US"/>
    <s v="USD"/>
    <n v="1337955240"/>
    <n v="1332808501"/>
    <b v="0"/>
    <n v="3"/>
    <b v="0"/>
    <s v="film &amp; video/animation"/>
    <n v="154"/>
    <n v="5147.67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13000"/>
    <n v="15435.55"/>
    <x v="2"/>
    <s v="GB"/>
    <s v="GBP"/>
    <n v="1435504170"/>
    <n v="1432912170"/>
    <b v="0"/>
    <n v="1"/>
    <b v="0"/>
    <s v="film &amp; video/animation"/>
    <n v="119"/>
    <n v="15435.55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00000"/>
    <n v="15390"/>
    <x v="2"/>
    <s v="US"/>
    <s v="USD"/>
    <n v="1456805639"/>
    <n v="1454213639"/>
    <b v="0"/>
    <n v="0"/>
    <b v="0"/>
    <s v="film &amp; video/animation"/>
    <n v="15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15000"/>
    <n v="15335"/>
    <x v="2"/>
    <s v="US"/>
    <s v="USD"/>
    <n v="1365228982"/>
    <n v="1362640582"/>
    <b v="0"/>
    <n v="5"/>
    <b v="0"/>
    <s v="film &amp; video/animation"/>
    <n v="102"/>
    <n v="3067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15000"/>
    <n v="15327"/>
    <x v="2"/>
    <s v="US"/>
    <s v="USD"/>
    <n v="1479667727"/>
    <n v="1475776127"/>
    <b v="0"/>
    <n v="2"/>
    <b v="0"/>
    <s v="film &amp; video/animation"/>
    <n v="102"/>
    <n v="7663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15000"/>
    <n v="15318.55"/>
    <x v="2"/>
    <s v="US"/>
    <s v="USD"/>
    <n v="1471244400"/>
    <n v="1467387705"/>
    <b v="0"/>
    <n v="68"/>
    <b v="0"/>
    <s v="film &amp; video/animation"/>
    <n v="102"/>
    <n v="225.27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0"/>
    <n v="15315"/>
    <x v="2"/>
    <s v="CA"/>
    <s v="CAD"/>
    <n v="1407595447"/>
    <n v="1405003447"/>
    <b v="0"/>
    <n v="3"/>
    <b v="0"/>
    <s v="film &amp; video/animation"/>
    <n v="102"/>
    <n v="5105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15000"/>
    <n v="15285"/>
    <x v="2"/>
    <s v="US"/>
    <s v="USD"/>
    <n v="1451389601"/>
    <n v="1447933601"/>
    <b v="0"/>
    <n v="34"/>
    <b v="0"/>
    <s v="film &amp; video/animation"/>
    <n v="102"/>
    <n v="449.56"/>
    <x v="0"/>
    <s v="animation"/>
    <x v="515"/>
    <d v="2015-12-29T11:46:41"/>
    <x v="0"/>
  </r>
  <r>
    <n v="516"/>
    <s v="Shipmates"/>
    <s v="A big brother style comedy animation series starring famous seafarers"/>
    <n v="25000"/>
    <n v="15281"/>
    <x v="2"/>
    <s v="GB"/>
    <s v="GBP"/>
    <n v="1432752080"/>
    <n v="1427568080"/>
    <b v="0"/>
    <n v="0"/>
    <b v="0"/>
    <s v="film &amp; video/animation"/>
    <n v="61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5000"/>
    <n v="15273"/>
    <x v="2"/>
    <s v="US"/>
    <s v="USD"/>
    <n v="1486046761"/>
    <n v="1483454761"/>
    <b v="0"/>
    <n v="3"/>
    <b v="0"/>
    <s v="film &amp; video/animation"/>
    <n v="305"/>
    <n v="5091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15000"/>
    <n v="15265"/>
    <x v="2"/>
    <s v="US"/>
    <s v="USD"/>
    <n v="1441550760"/>
    <n v="1438958824"/>
    <b v="0"/>
    <n v="0"/>
    <b v="0"/>
    <s v="film &amp; video/animation"/>
    <n v="102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5000"/>
    <n v="15230.03"/>
    <x v="2"/>
    <s v="US"/>
    <s v="USD"/>
    <n v="1354699421"/>
    <n v="1352107421"/>
    <b v="0"/>
    <n v="70"/>
    <b v="0"/>
    <s v="film &amp; video/animation"/>
    <n v="102"/>
    <n v="217.5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15000"/>
    <n v="15230"/>
    <x v="0"/>
    <s v="GB"/>
    <s v="GBP"/>
    <n v="1449766261"/>
    <n v="1447174261"/>
    <b v="0"/>
    <n v="34"/>
    <b v="1"/>
    <s v="theater/plays"/>
    <n v="102"/>
    <n v="447.94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15000"/>
    <n v="15186.69"/>
    <x v="0"/>
    <s v="US"/>
    <s v="USD"/>
    <n v="1477976340"/>
    <n v="1475460819"/>
    <b v="0"/>
    <n v="56"/>
    <b v="1"/>
    <s v="theater/plays"/>
    <n v="101"/>
    <n v="271.19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15000"/>
    <n v="15171.5"/>
    <x v="0"/>
    <s v="US"/>
    <s v="USD"/>
    <n v="1458518325"/>
    <n v="1456793925"/>
    <b v="0"/>
    <n v="31"/>
    <b v="1"/>
    <s v="theater/plays"/>
    <n v="101"/>
    <n v="489.4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15000"/>
    <n v="15126"/>
    <x v="0"/>
    <s v="US"/>
    <s v="USD"/>
    <n v="1442805076"/>
    <n v="1440213076"/>
    <b v="0"/>
    <n v="84"/>
    <b v="1"/>
    <s v="theater/plays"/>
    <n v="101"/>
    <n v="180.07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5000"/>
    <n v="15121"/>
    <x v="0"/>
    <s v="GB"/>
    <s v="GBP"/>
    <n v="1464801169"/>
    <n v="1462209169"/>
    <b v="0"/>
    <n v="130"/>
    <b v="1"/>
    <s v="theater/plays"/>
    <n v="302"/>
    <n v="116.32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5000"/>
    <n v="15091.06"/>
    <x v="0"/>
    <s v="US"/>
    <s v="USD"/>
    <n v="1410601041"/>
    <n v="1406713041"/>
    <b v="0"/>
    <n v="12"/>
    <b v="1"/>
    <s v="theater/plays"/>
    <n v="101"/>
    <n v="1257.5899999999999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7900"/>
    <n v="15077"/>
    <x v="0"/>
    <s v="GB"/>
    <s v="GBP"/>
    <n v="1438966800"/>
    <n v="1436278344"/>
    <b v="0"/>
    <n v="23"/>
    <b v="1"/>
    <s v="theater/plays"/>
    <n v="191"/>
    <n v="655.52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2800"/>
    <n v="15039"/>
    <x v="0"/>
    <s v="US"/>
    <s v="USD"/>
    <n v="1487347500"/>
    <n v="1484715366"/>
    <b v="0"/>
    <n v="158"/>
    <b v="1"/>
    <s v="theater/plays"/>
    <n v="537"/>
    <n v="95.18"/>
    <x v="1"/>
    <s v="plays"/>
    <x v="527"/>
    <d v="2017-02-17T16:05:00"/>
    <x v="1"/>
  </r>
  <r>
    <n v="528"/>
    <s v="Devastated No Matter What"/>
    <s v="A Festival Backed Production of a Full-Length Play."/>
    <n v="13000"/>
    <n v="14750"/>
    <x v="0"/>
    <s v="US"/>
    <s v="USD"/>
    <n v="1434921600"/>
    <n v="1433109907"/>
    <b v="0"/>
    <n v="30"/>
    <b v="1"/>
    <s v="theater/plays"/>
    <n v="113"/>
    <n v="491.67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0275"/>
    <n v="14653"/>
    <x v="0"/>
    <s v="CA"/>
    <s v="CAD"/>
    <n v="1484110800"/>
    <n v="1482281094"/>
    <b v="0"/>
    <n v="18"/>
    <b v="1"/>
    <s v="theater/plays"/>
    <n v="143"/>
    <n v="814.06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20000"/>
    <n v="14598"/>
    <x v="0"/>
    <s v="US"/>
    <s v="USD"/>
    <n v="1435111200"/>
    <n v="1433254268"/>
    <b v="0"/>
    <n v="29"/>
    <b v="1"/>
    <s v="theater/plays"/>
    <n v="73"/>
    <n v="503.38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10000"/>
    <n v="14511"/>
    <x v="0"/>
    <s v="US"/>
    <s v="USD"/>
    <n v="1481957940"/>
    <n v="1478050429"/>
    <b v="0"/>
    <n v="31"/>
    <b v="1"/>
    <s v="theater/plays"/>
    <n v="145"/>
    <n v="468.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3000"/>
    <n v="14450"/>
    <x v="0"/>
    <s v="US"/>
    <s v="USD"/>
    <n v="1463098208"/>
    <n v="1460506208"/>
    <b v="0"/>
    <n v="173"/>
    <b v="1"/>
    <s v="theater/plays"/>
    <n v="111"/>
    <n v="83.5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10000"/>
    <n v="14437.46"/>
    <x v="0"/>
    <s v="GB"/>
    <s v="GBP"/>
    <n v="1463394365"/>
    <n v="1461320765"/>
    <b v="0"/>
    <n v="17"/>
    <b v="1"/>
    <s v="theater/plays"/>
    <n v="144"/>
    <n v="849.26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33000"/>
    <n v="14303"/>
    <x v="0"/>
    <s v="NO"/>
    <s v="NOK"/>
    <n v="1446418800"/>
    <n v="1443036470"/>
    <b v="0"/>
    <n v="48"/>
    <b v="1"/>
    <s v="theater/plays"/>
    <n v="11"/>
    <n v="297.9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50000"/>
    <n v="14203"/>
    <x v="0"/>
    <s v="GB"/>
    <s v="GBP"/>
    <n v="1483707905"/>
    <n v="1481115905"/>
    <b v="0"/>
    <n v="59"/>
    <b v="1"/>
    <s v="theater/plays"/>
    <n v="28"/>
    <n v="240.73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12000"/>
    <n v="14190"/>
    <x v="0"/>
    <s v="GB"/>
    <s v="GBP"/>
    <n v="1438624800"/>
    <n v="1435133807"/>
    <b v="0"/>
    <n v="39"/>
    <b v="1"/>
    <s v="theater/plays"/>
    <n v="118"/>
    <n v="363.85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5000"/>
    <n v="14166"/>
    <x v="0"/>
    <s v="US"/>
    <s v="USD"/>
    <n v="1446665191"/>
    <n v="1444069591"/>
    <b v="0"/>
    <n v="59"/>
    <b v="1"/>
    <s v="theater/plays"/>
    <n v="283"/>
    <n v="240.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11000"/>
    <n v="14082"/>
    <x v="0"/>
    <s v="US"/>
    <s v="USD"/>
    <n v="1463166263"/>
    <n v="1460574263"/>
    <b v="0"/>
    <n v="60"/>
    <b v="1"/>
    <s v="theater/plays"/>
    <n v="128"/>
    <n v="234.7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0"/>
    <n v="14055"/>
    <x v="0"/>
    <s v="GB"/>
    <s v="GBP"/>
    <n v="1467681107"/>
    <n v="1465866707"/>
    <b v="0"/>
    <n v="20"/>
    <b v="1"/>
    <s v="theater/plays"/>
    <n v="281"/>
    <n v="702.75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30000"/>
    <n v="14000"/>
    <x v="2"/>
    <s v="US"/>
    <s v="USD"/>
    <n v="1423078606"/>
    <n v="1420486606"/>
    <b v="0"/>
    <n v="1"/>
    <b v="0"/>
    <s v="technology/web"/>
    <n v="47"/>
    <n v="1400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12000"/>
    <n v="14000"/>
    <x v="2"/>
    <s v="US"/>
    <s v="USD"/>
    <n v="1446080834"/>
    <n v="1443488834"/>
    <b v="0"/>
    <n v="1"/>
    <b v="0"/>
    <s v="technology/web"/>
    <n v="117"/>
    <n v="1400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12516"/>
    <n v="13864.17"/>
    <x v="2"/>
    <s v="US"/>
    <s v="USD"/>
    <n v="1462293716"/>
    <n v="1457113316"/>
    <b v="0"/>
    <n v="1"/>
    <b v="0"/>
    <s v="technology/web"/>
    <n v="111"/>
    <n v="13864.17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4000"/>
    <n v="13864"/>
    <x v="2"/>
    <s v="AU"/>
    <s v="AUD"/>
    <n v="1414807962"/>
    <n v="1412215962"/>
    <b v="0"/>
    <n v="2"/>
    <b v="0"/>
    <s v="technology/web"/>
    <n v="347"/>
    <n v="6932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24500"/>
    <n v="13846"/>
    <x v="2"/>
    <s v="US"/>
    <s v="USD"/>
    <n v="1467647160"/>
    <n v="1465055160"/>
    <b v="0"/>
    <n v="2"/>
    <b v="0"/>
    <s v="technology/web"/>
    <n v="57"/>
    <n v="692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12000"/>
    <n v="13728"/>
    <x v="2"/>
    <s v="FR"/>
    <s v="EUR"/>
    <n v="1447600389"/>
    <n v="1444140789"/>
    <b v="0"/>
    <n v="34"/>
    <b v="0"/>
    <s v="technology/web"/>
    <n v="114"/>
    <n v="403.76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8012"/>
    <n v="13704.33"/>
    <x v="2"/>
    <s v="US"/>
    <s v="USD"/>
    <n v="1445097715"/>
    <n v="1441209715"/>
    <b v="0"/>
    <n v="2"/>
    <b v="0"/>
    <s v="technology/web"/>
    <n v="171"/>
    <n v="6852.17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50000"/>
    <n v="13692"/>
    <x v="2"/>
    <s v="GB"/>
    <s v="GBP"/>
    <n v="1455122564"/>
    <n v="1452530564"/>
    <b v="0"/>
    <n v="0"/>
    <b v="0"/>
    <s v="technology/web"/>
    <n v="27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2500"/>
    <n v="13685.99"/>
    <x v="2"/>
    <s v="GB"/>
    <s v="GBP"/>
    <n v="1446154848"/>
    <n v="1443562848"/>
    <b v="0"/>
    <n v="1"/>
    <b v="0"/>
    <s v="technology/web"/>
    <n v="109"/>
    <n v="13685.9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10000"/>
    <n v="13614"/>
    <x v="2"/>
    <s v="GB"/>
    <s v="GBP"/>
    <n v="1436368622"/>
    <n v="1433776622"/>
    <b v="0"/>
    <n v="8"/>
    <b v="0"/>
    <s v="technology/web"/>
    <n v="136"/>
    <n v="1701.7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1000"/>
    <n v="13566"/>
    <x v="2"/>
    <s v="CA"/>
    <s v="CAD"/>
    <n v="1485838800"/>
    <n v="1484756245"/>
    <b v="0"/>
    <n v="4"/>
    <b v="0"/>
    <s v="technology/web"/>
    <n v="1357"/>
    <n v="3391.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5000"/>
    <n v="13534"/>
    <x v="2"/>
    <s v="US"/>
    <s v="USD"/>
    <n v="1438451580"/>
    <n v="1434609424"/>
    <b v="0"/>
    <n v="28"/>
    <b v="0"/>
    <s v="technology/web"/>
    <n v="271"/>
    <n v="483.36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10000"/>
    <n v="13500"/>
    <x v="2"/>
    <s v="CA"/>
    <s v="CAD"/>
    <n v="1452350896"/>
    <n v="1447166896"/>
    <b v="0"/>
    <n v="0"/>
    <b v="0"/>
    <s v="technology/web"/>
    <n v="135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8750"/>
    <n v="13480.16"/>
    <x v="2"/>
    <s v="US"/>
    <s v="USD"/>
    <n v="1415988991"/>
    <n v="1413393391"/>
    <b v="0"/>
    <n v="6"/>
    <b v="0"/>
    <s v="technology/web"/>
    <n v="154"/>
    <n v="2246.69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12800"/>
    <n v="13451"/>
    <x v="2"/>
    <s v="US"/>
    <s v="USD"/>
    <n v="1413735972"/>
    <n v="1411143972"/>
    <b v="0"/>
    <n v="22"/>
    <b v="0"/>
    <s v="technology/web"/>
    <n v="105"/>
    <n v="611.41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13000"/>
    <n v="13383"/>
    <x v="2"/>
    <s v="GB"/>
    <s v="GBP"/>
    <n v="1465720143"/>
    <n v="1463128143"/>
    <b v="0"/>
    <n v="0"/>
    <b v="0"/>
    <s v="technology/web"/>
    <n v="103"/>
    <n v="0"/>
    <x v="2"/>
    <s v="web"/>
    <x v="555"/>
    <d v="2016-06-12T08:29:03"/>
    <x v="2"/>
  </r>
  <r>
    <n v="556"/>
    <s v="Braille Academy"/>
    <s v="An educational platform for learning Unified English Braille Code"/>
    <n v="6700"/>
    <n v="13323"/>
    <x v="2"/>
    <s v="US"/>
    <s v="USD"/>
    <n v="1452112717"/>
    <n v="1449520717"/>
    <b v="0"/>
    <n v="1"/>
    <b v="0"/>
    <s v="technology/web"/>
    <n v="199"/>
    <n v="13323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30000"/>
    <n v="13296"/>
    <x v="2"/>
    <s v="DE"/>
    <s v="EUR"/>
    <n v="1480721803"/>
    <n v="1478126203"/>
    <b v="0"/>
    <n v="20"/>
    <b v="0"/>
    <s v="technology/web"/>
    <n v="44"/>
    <n v="664.8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13000"/>
    <n v="13293.8"/>
    <x v="2"/>
    <s v="US"/>
    <s v="USD"/>
    <n v="1427227905"/>
    <n v="1424639505"/>
    <b v="0"/>
    <n v="0"/>
    <b v="0"/>
    <s v="technology/web"/>
    <n v="102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12000"/>
    <n v="13279"/>
    <x v="2"/>
    <s v="US"/>
    <s v="USD"/>
    <n v="1449989260"/>
    <n v="1447397260"/>
    <b v="0"/>
    <n v="1"/>
    <b v="0"/>
    <s v="technology/web"/>
    <n v="111"/>
    <n v="13279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9000"/>
    <n v="13228"/>
    <x v="2"/>
    <s v="CA"/>
    <s v="CAD"/>
    <n v="1418841045"/>
    <n v="1416249045"/>
    <b v="0"/>
    <n v="3"/>
    <b v="0"/>
    <s v="technology/web"/>
    <n v="147"/>
    <n v="4409.33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2500"/>
    <n v="13180"/>
    <x v="2"/>
    <s v="US"/>
    <s v="USD"/>
    <n v="1445874513"/>
    <n v="1442850513"/>
    <b v="0"/>
    <n v="2"/>
    <b v="0"/>
    <s v="technology/web"/>
    <n v="105"/>
    <n v="659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13000"/>
    <n v="13163.5"/>
    <x v="2"/>
    <s v="NL"/>
    <s v="EUR"/>
    <n v="1482052815"/>
    <n v="1479460815"/>
    <b v="0"/>
    <n v="0"/>
    <b v="0"/>
    <s v="technology/web"/>
    <n v="101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12000"/>
    <n v="13121"/>
    <x v="2"/>
    <s v="AU"/>
    <s v="AUD"/>
    <n v="1424137247"/>
    <n v="1421545247"/>
    <b v="0"/>
    <n v="2"/>
    <b v="0"/>
    <s v="technology/web"/>
    <n v="109"/>
    <n v="6560.5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5000"/>
    <n v="13114"/>
    <x v="2"/>
    <s v="FR"/>
    <s v="EUR"/>
    <n v="1457822275"/>
    <n v="1455230275"/>
    <b v="0"/>
    <n v="1"/>
    <b v="0"/>
    <s v="technology/web"/>
    <n v="262"/>
    <n v="13114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13000"/>
    <n v="13112"/>
    <x v="2"/>
    <s v="GB"/>
    <s v="GBP"/>
    <n v="1436554249"/>
    <n v="1433962249"/>
    <b v="0"/>
    <n v="0"/>
    <b v="0"/>
    <s v="technology/web"/>
    <n v="101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12500"/>
    <n v="13014"/>
    <x v="2"/>
    <s v="US"/>
    <s v="USD"/>
    <n v="1468513533"/>
    <n v="1465921533"/>
    <b v="0"/>
    <n v="1"/>
    <b v="0"/>
    <s v="technology/web"/>
    <n v="104"/>
    <n v="13014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9850"/>
    <n v="12965.44"/>
    <x v="2"/>
    <s v="US"/>
    <s v="USD"/>
    <n v="1420143194"/>
    <n v="1417551194"/>
    <b v="0"/>
    <n v="0"/>
    <b v="0"/>
    <s v="technology/web"/>
    <n v="132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12444"/>
    <n v="12929.35"/>
    <x v="2"/>
    <s v="NZ"/>
    <s v="NZD"/>
    <n v="1452942000"/>
    <n v="1449785223"/>
    <b v="0"/>
    <n v="5"/>
    <b v="0"/>
    <s v="technology/web"/>
    <n v="104"/>
    <n v="2585.87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11500"/>
    <n v="12879"/>
    <x v="2"/>
    <s v="CA"/>
    <s v="CAD"/>
    <n v="1451679612"/>
    <n v="1449087612"/>
    <b v="0"/>
    <n v="1"/>
    <b v="0"/>
    <s v="technology/web"/>
    <n v="112"/>
    <n v="12879"/>
    <x v="2"/>
    <s v="web"/>
    <x v="569"/>
    <d v="2016-01-01T20:20:12"/>
    <x v="0"/>
  </r>
  <r>
    <n v="570"/>
    <s v="Relaunching in May"/>
    <s v="Humans have AM/FM/Satellite radio, kids have radio Disney, pets have DogCatRadio."/>
    <n v="12000"/>
    <n v="12870"/>
    <x v="2"/>
    <s v="US"/>
    <s v="USD"/>
    <n v="1455822569"/>
    <n v="1453230569"/>
    <b v="0"/>
    <n v="1"/>
    <b v="0"/>
    <s v="technology/web"/>
    <n v="107"/>
    <n v="1287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60000"/>
    <n v="12818"/>
    <x v="2"/>
    <s v="US"/>
    <s v="USD"/>
    <n v="1437969540"/>
    <n v="1436297723"/>
    <b v="0"/>
    <n v="2"/>
    <b v="0"/>
    <s v="technology/web"/>
    <n v="21"/>
    <n v="6409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10000"/>
    <n v="12806"/>
    <x v="2"/>
    <s v="US"/>
    <s v="USD"/>
    <n v="1446660688"/>
    <n v="1444065088"/>
    <b v="0"/>
    <n v="0"/>
    <b v="0"/>
    <s v="technology/web"/>
    <n v="128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10000"/>
    <n v="12800"/>
    <x v="2"/>
    <s v="US"/>
    <s v="USD"/>
    <n v="1421543520"/>
    <n v="1416445931"/>
    <b v="0"/>
    <n v="9"/>
    <b v="0"/>
    <s v="technology/web"/>
    <n v="128"/>
    <n v="1422.22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0000"/>
    <n v="12795"/>
    <x v="2"/>
    <s v="GB"/>
    <s v="GBP"/>
    <n v="1476873507"/>
    <n v="1474281507"/>
    <b v="0"/>
    <n v="4"/>
    <b v="0"/>
    <s v="technology/web"/>
    <n v="128"/>
    <n v="3198.75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50000"/>
    <n v="12792"/>
    <x v="2"/>
    <s v="DE"/>
    <s v="EUR"/>
    <n v="1434213443"/>
    <n v="1431621443"/>
    <b v="0"/>
    <n v="4"/>
    <b v="0"/>
    <s v="technology/web"/>
    <n v="26"/>
    <n v="3198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10600"/>
    <n v="12772.6"/>
    <x v="2"/>
    <s v="US"/>
    <s v="USD"/>
    <n v="1427537952"/>
    <n v="1422357552"/>
    <b v="0"/>
    <n v="1"/>
    <b v="0"/>
    <s v="technology/web"/>
    <n v="120"/>
    <n v="12772.6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10000"/>
    <n v="12730.42"/>
    <x v="2"/>
    <s v="US"/>
    <s v="USD"/>
    <n v="1463753302"/>
    <n v="1458569302"/>
    <b v="0"/>
    <n v="1"/>
    <b v="0"/>
    <s v="technology/web"/>
    <n v="127"/>
    <n v="12730.42"/>
    <x v="2"/>
    <s v="web"/>
    <x v="577"/>
    <d v="2016-05-20T14:08:22"/>
    <x v="2"/>
  </r>
  <r>
    <n v="578"/>
    <s v="weBuy Crowdsourced Shopping"/>
    <s v="weBuy trade built on technology and Crowd Sourced Power"/>
    <n v="12000"/>
    <n v="12668"/>
    <x v="2"/>
    <s v="GB"/>
    <s v="GBP"/>
    <n v="1441633993"/>
    <n v="1439560393"/>
    <b v="0"/>
    <n v="7"/>
    <b v="0"/>
    <s v="technology/web"/>
    <n v="106"/>
    <n v="1809.71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5000"/>
    <n v="12627"/>
    <x v="2"/>
    <s v="US"/>
    <s v="USD"/>
    <n v="1419539223"/>
    <n v="1416947223"/>
    <b v="0"/>
    <n v="5"/>
    <b v="0"/>
    <s v="technology/web"/>
    <n v="253"/>
    <n v="2525.4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12200"/>
    <n v="12571"/>
    <x v="2"/>
    <s v="US"/>
    <s v="USD"/>
    <n v="1474580867"/>
    <n v="1471988867"/>
    <b v="0"/>
    <n v="1"/>
    <b v="0"/>
    <s v="technology/web"/>
    <n v="103"/>
    <n v="1257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12500"/>
    <n v="12554"/>
    <x v="2"/>
    <s v="US"/>
    <s v="USD"/>
    <n v="1438474704"/>
    <n v="1435882704"/>
    <b v="0"/>
    <n v="0"/>
    <b v="0"/>
    <s v="technology/web"/>
    <n v="10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8000"/>
    <n v="12521"/>
    <x v="2"/>
    <s v="US"/>
    <s v="USD"/>
    <n v="1426442400"/>
    <n v="1424454319"/>
    <b v="0"/>
    <n v="0"/>
    <b v="0"/>
    <s v="technology/web"/>
    <n v="7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40000"/>
    <n v="12446"/>
    <x v="2"/>
    <s v="US"/>
    <s v="USD"/>
    <n v="1426800687"/>
    <n v="1424212287"/>
    <b v="0"/>
    <n v="1"/>
    <b v="0"/>
    <s v="technology/web"/>
    <n v="31"/>
    <n v="12446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2500"/>
    <n v="12413"/>
    <x v="2"/>
    <s v="US"/>
    <s v="USD"/>
    <n v="1426522316"/>
    <n v="1423933916"/>
    <b v="0"/>
    <n v="2"/>
    <b v="0"/>
    <s v="technology/web"/>
    <n v="497"/>
    <n v="6206.5"/>
    <x v="2"/>
    <s v="web"/>
    <x v="584"/>
    <d v="2015-03-16T16:11:56"/>
    <x v="0"/>
  </r>
  <r>
    <n v="585"/>
    <s v="Link Card"/>
    <s v="SAVE UP TO 40% WHEN YOU SPEND!_x000a__x000a_PRE-ORDER YOUR LINK CARD TODAY"/>
    <n v="10050"/>
    <n v="12410.5"/>
    <x v="2"/>
    <s v="GB"/>
    <s v="GBP"/>
    <n v="1448928000"/>
    <n v="1444123377"/>
    <b v="0"/>
    <n v="0"/>
    <b v="0"/>
    <s v="technology/web"/>
    <n v="123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12400.61"/>
    <x v="2"/>
    <s v="US"/>
    <s v="USD"/>
    <n v="1424032207"/>
    <n v="1421440207"/>
    <b v="0"/>
    <n v="4"/>
    <b v="0"/>
    <s v="technology/web"/>
    <n v="124"/>
    <n v="3100.15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10000"/>
    <n v="12353"/>
    <x v="2"/>
    <s v="CA"/>
    <s v="CAD"/>
    <n v="1429207833"/>
    <n v="1426615833"/>
    <b v="0"/>
    <n v="7"/>
    <b v="0"/>
    <s v="technology/web"/>
    <n v="124"/>
    <n v="1764.71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12000"/>
    <n v="12348.5"/>
    <x v="2"/>
    <s v="IT"/>
    <s v="EUR"/>
    <n v="1479410886"/>
    <n v="1474223286"/>
    <b v="0"/>
    <n v="2"/>
    <b v="0"/>
    <s v="technology/web"/>
    <n v="103"/>
    <n v="6174.25"/>
    <x v="2"/>
    <s v="web"/>
    <x v="588"/>
    <d v="2016-11-17T19:28:06"/>
    <x v="2"/>
  </r>
  <r>
    <n v="589"/>
    <s v="Get Neighborly"/>
    <s v="Services closer than you think..."/>
    <n v="10000"/>
    <n v="12325"/>
    <x v="2"/>
    <s v="US"/>
    <s v="USD"/>
    <n v="1436366699"/>
    <n v="1435070699"/>
    <b v="0"/>
    <n v="1"/>
    <b v="0"/>
    <s v="technology/web"/>
    <n v="123"/>
    <n v="12325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n v="1452259131"/>
    <b v="0"/>
    <n v="9"/>
    <b v="0"/>
    <s v="technology/web"/>
    <n v="246"/>
    <n v="1369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2000"/>
    <n v="12256"/>
    <x v="2"/>
    <s v="US"/>
    <s v="USD"/>
    <n v="1437570130"/>
    <n v="1434978130"/>
    <b v="0"/>
    <n v="2"/>
    <b v="0"/>
    <s v="technology/web"/>
    <n v="102"/>
    <n v="6128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12000"/>
    <n v="12252"/>
    <x v="2"/>
    <s v="US"/>
    <s v="USD"/>
    <n v="1417584860"/>
    <n v="1414992860"/>
    <b v="0"/>
    <n v="1"/>
    <b v="0"/>
    <s v="technology/web"/>
    <n v="102"/>
    <n v="12252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12000"/>
    <n v="12229"/>
    <x v="2"/>
    <s v="GB"/>
    <s v="GBP"/>
    <n v="1428333345"/>
    <n v="1425744945"/>
    <b v="0"/>
    <n v="7"/>
    <b v="0"/>
    <s v="technology/web"/>
    <n v="102"/>
    <n v="1747"/>
    <x v="2"/>
    <s v="web"/>
    <x v="593"/>
    <d v="2015-04-06T15:15:45"/>
    <x v="0"/>
  </r>
  <r>
    <n v="594"/>
    <s v="Unleashed Fitness"/>
    <s v="Creating a fitness site that will change the fitness game forever!"/>
    <n v="10000"/>
    <n v="12178"/>
    <x v="2"/>
    <s v="US"/>
    <s v="USD"/>
    <n v="1460832206"/>
    <n v="1458240206"/>
    <b v="0"/>
    <n v="2"/>
    <b v="0"/>
    <s v="technology/web"/>
    <n v="122"/>
    <n v="6089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2000"/>
    <n v="12165"/>
    <x v="2"/>
    <s v="US"/>
    <s v="USD"/>
    <n v="1430703638"/>
    <n v="1426815638"/>
    <b v="0"/>
    <n v="8"/>
    <b v="0"/>
    <s v="technology/web"/>
    <n v="101"/>
    <n v="1520.63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10000"/>
    <n v="12165"/>
    <x v="2"/>
    <s v="US"/>
    <s v="USD"/>
    <n v="1478122292"/>
    <n v="1475530292"/>
    <b v="0"/>
    <n v="2"/>
    <b v="0"/>
    <s v="technology/web"/>
    <n v="122"/>
    <n v="6082.5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10000"/>
    <n v="12110"/>
    <x v="2"/>
    <s v="US"/>
    <s v="USD"/>
    <n v="1469980800"/>
    <n v="1466787335"/>
    <b v="0"/>
    <n v="2"/>
    <b v="0"/>
    <s v="technology/web"/>
    <n v="121"/>
    <n v="6055"/>
    <x v="2"/>
    <s v="web"/>
    <x v="597"/>
    <d v="2016-07-31T16:00:00"/>
    <x v="2"/>
  </r>
  <r>
    <n v="598"/>
    <s v="Goals not creeds"/>
    <s v="This is a project to create a crowd-funding site for Urantia Book readers worldwide."/>
    <n v="11000"/>
    <n v="12106"/>
    <x v="2"/>
    <s v="US"/>
    <s v="USD"/>
    <n v="1417737781"/>
    <n v="1415145781"/>
    <b v="0"/>
    <n v="7"/>
    <b v="0"/>
    <s v="technology/web"/>
    <n v="110"/>
    <n v="1729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12000"/>
    <n v="12095"/>
    <x v="2"/>
    <s v="US"/>
    <s v="USD"/>
    <n v="1425827760"/>
    <n v="1423769402"/>
    <b v="0"/>
    <n v="2"/>
    <b v="0"/>
    <s v="technology/web"/>
    <n v="101"/>
    <n v="6047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12000"/>
    <n v="12042"/>
    <x v="1"/>
    <s v="US"/>
    <s v="USD"/>
    <n v="1431198562"/>
    <n v="1426014562"/>
    <b v="0"/>
    <n v="1"/>
    <b v="0"/>
    <s v="technology/web"/>
    <n v="100"/>
    <n v="12042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n v="1417034139"/>
    <b v="0"/>
    <n v="6"/>
    <b v="0"/>
    <s v="technology/web"/>
    <n v="120"/>
    <n v="2006.94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12000"/>
    <n v="12029"/>
    <x v="1"/>
    <s v="US"/>
    <s v="USD"/>
    <n v="1434654215"/>
    <n v="1432062215"/>
    <b v="0"/>
    <n v="0"/>
    <b v="0"/>
    <s v="technology/web"/>
    <n v="10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1260"/>
    <n v="12007.18"/>
    <x v="1"/>
    <s v="US"/>
    <s v="USD"/>
    <n v="1408029623"/>
    <n v="1405437623"/>
    <b v="0"/>
    <n v="13"/>
    <b v="0"/>
    <s v="technology/web"/>
    <n v="107"/>
    <n v="923.63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8000"/>
    <n v="12001.5"/>
    <x v="1"/>
    <s v="US"/>
    <s v="USD"/>
    <n v="1409187056"/>
    <n v="1406595056"/>
    <b v="0"/>
    <n v="0"/>
    <b v="0"/>
    <s v="technology/web"/>
    <n v="150"/>
    <n v="0"/>
    <x v="2"/>
    <s v="web"/>
    <x v="604"/>
    <d v="2014-08-28T00:50:56"/>
    <x v="3"/>
  </r>
  <r>
    <n v="605"/>
    <s v="Teach Your Parents iPad (Canceled)"/>
    <s v="An iPad support care package for your parents / seniors."/>
    <n v="12000"/>
    <n v="12000"/>
    <x v="1"/>
    <s v="US"/>
    <s v="USD"/>
    <n v="1440318908"/>
    <n v="1436430908"/>
    <b v="0"/>
    <n v="8"/>
    <b v="0"/>
    <s v="technology/web"/>
    <n v="100"/>
    <n v="150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12000"/>
    <n v="12000"/>
    <x v="1"/>
    <s v="NL"/>
    <s v="EUR"/>
    <n v="1432479600"/>
    <n v="1428507409"/>
    <b v="0"/>
    <n v="1"/>
    <b v="0"/>
    <s v="technology/web"/>
    <n v="100"/>
    <n v="1200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9665"/>
    <n v="12000"/>
    <x v="1"/>
    <s v="US"/>
    <s v="USD"/>
    <n v="1448225336"/>
    <n v="1445629736"/>
    <b v="0"/>
    <n v="0"/>
    <b v="0"/>
    <s v="technology/web"/>
    <n v="124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0000"/>
    <n v="11998.01"/>
    <x v="1"/>
    <s v="US"/>
    <s v="USD"/>
    <n v="1434405980"/>
    <n v="1431813980"/>
    <b v="0"/>
    <n v="5"/>
    <b v="0"/>
    <s v="technology/web"/>
    <n v="120"/>
    <n v="2399.6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8500"/>
    <n v="11992"/>
    <x v="1"/>
    <s v="GB"/>
    <s v="GBP"/>
    <n v="1448761744"/>
    <n v="1446166144"/>
    <b v="0"/>
    <n v="1"/>
    <b v="0"/>
    <s v="technology/web"/>
    <n v="141"/>
    <n v="11992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00000"/>
    <n v="11943"/>
    <x v="1"/>
    <s v="US"/>
    <s v="USD"/>
    <n v="1429732586"/>
    <n v="1427140586"/>
    <b v="0"/>
    <n v="0"/>
    <b v="0"/>
    <s v="technology/web"/>
    <n v="12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30000"/>
    <n v="11923"/>
    <x v="1"/>
    <s v="FR"/>
    <s v="EUR"/>
    <n v="1453210037"/>
    <n v="1448026037"/>
    <b v="0"/>
    <n v="0"/>
    <b v="0"/>
    <s v="technology/web"/>
    <n v="4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11880"/>
    <x v="1"/>
    <s v="IT"/>
    <s v="EUR"/>
    <n v="1472777146"/>
    <n v="1470185146"/>
    <b v="0"/>
    <n v="0"/>
    <b v="0"/>
    <s v="technology/web"/>
    <n v="119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30000"/>
    <n v="11828"/>
    <x v="1"/>
    <s v="US"/>
    <s v="USD"/>
    <n v="1443675540"/>
    <n v="1441022120"/>
    <b v="0"/>
    <n v="121"/>
    <b v="0"/>
    <s v="technology/web"/>
    <n v="39"/>
    <n v="97.75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n v="1464139740"/>
    <b v="0"/>
    <n v="0"/>
    <b v="0"/>
    <s v="technology/web"/>
    <n v="118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8000"/>
    <n v="11751"/>
    <x v="1"/>
    <s v="NZ"/>
    <s v="NZD"/>
    <n v="1443149759"/>
    <n v="1440557759"/>
    <b v="0"/>
    <n v="0"/>
    <b v="0"/>
    <s v="technology/web"/>
    <n v="147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11737"/>
    <n v="11747.18"/>
    <x v="1"/>
    <s v="FR"/>
    <s v="EUR"/>
    <n v="1488013307"/>
    <n v="1485421307"/>
    <b v="0"/>
    <n v="0"/>
    <b v="0"/>
    <s v="technology/web"/>
    <n v="10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5000"/>
    <n v="11745"/>
    <x v="1"/>
    <s v="GB"/>
    <s v="GBP"/>
    <n v="1431072843"/>
    <n v="1427184843"/>
    <b v="0"/>
    <n v="3"/>
    <b v="0"/>
    <s v="technology/web"/>
    <n v="235"/>
    <n v="3915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1000"/>
    <n v="11744.9"/>
    <x v="1"/>
    <s v="US"/>
    <s v="USD"/>
    <n v="1449689203"/>
    <n v="1447097203"/>
    <b v="0"/>
    <n v="0"/>
    <b v="0"/>
    <s v="technology/web"/>
    <n v="1174"/>
    <n v="0"/>
    <x v="2"/>
    <s v="web"/>
    <x v="618"/>
    <d v="2015-12-09T19:26:43"/>
    <x v="0"/>
  </r>
  <r>
    <n v="619"/>
    <s v="Big Data (Canceled)"/>
    <s v="Big Data Sets for researchers interested in improving the quality of life."/>
    <n v="10000"/>
    <n v="11727"/>
    <x v="1"/>
    <s v="US"/>
    <s v="USD"/>
    <n v="1416933390"/>
    <n v="1411745790"/>
    <b v="0"/>
    <n v="1"/>
    <b v="0"/>
    <s v="technology/web"/>
    <n v="117"/>
    <n v="11727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150000"/>
    <n v="11683"/>
    <x v="1"/>
    <s v="CA"/>
    <s v="CAD"/>
    <n v="1408986738"/>
    <n v="1405098738"/>
    <b v="0"/>
    <n v="1"/>
    <b v="0"/>
    <s v="technology/web"/>
    <n v="8"/>
    <n v="11683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10000"/>
    <n v="11656"/>
    <x v="1"/>
    <s v="US"/>
    <s v="USD"/>
    <n v="1467934937"/>
    <n v="1465342937"/>
    <b v="0"/>
    <n v="3"/>
    <b v="0"/>
    <s v="technology/web"/>
    <n v="117"/>
    <n v="3885.33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7500"/>
    <n v="11650"/>
    <x v="1"/>
    <s v="US"/>
    <s v="USD"/>
    <n v="1467398138"/>
    <n v="1465670138"/>
    <b v="0"/>
    <n v="9"/>
    <b v="0"/>
    <s v="technology/web"/>
    <n v="155"/>
    <n v="1294.44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8500"/>
    <n v="11633"/>
    <x v="1"/>
    <s v="AU"/>
    <s v="AUD"/>
    <n v="1432771997"/>
    <n v="1430179997"/>
    <b v="0"/>
    <n v="0"/>
    <b v="0"/>
    <s v="technology/web"/>
    <n v="137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10000"/>
    <n v="11621"/>
    <x v="1"/>
    <s v="US"/>
    <s v="USD"/>
    <n v="1431647041"/>
    <n v="1429055041"/>
    <b v="0"/>
    <n v="0"/>
    <b v="0"/>
    <s v="technology/web"/>
    <n v="116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8000"/>
    <n v="11594"/>
    <x v="1"/>
    <s v="CA"/>
    <s v="CAD"/>
    <n v="1490560177"/>
    <n v="1487971777"/>
    <b v="0"/>
    <n v="0"/>
    <b v="0"/>
    <s v="technology/web"/>
    <n v="41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10000"/>
    <n v="11570.92"/>
    <x v="1"/>
    <s v="US"/>
    <s v="USD"/>
    <n v="1439644920"/>
    <n v="1436793939"/>
    <b v="0"/>
    <n v="39"/>
    <b v="0"/>
    <s v="technology/web"/>
    <n v="116"/>
    <n v="296.69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8000"/>
    <n v="11545.1"/>
    <x v="1"/>
    <s v="SE"/>
    <s v="SEK"/>
    <n v="1457996400"/>
    <n v="1452842511"/>
    <b v="0"/>
    <n v="1"/>
    <b v="0"/>
    <s v="technology/web"/>
    <n v="144"/>
    <n v="11545.1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10000"/>
    <n v="11545"/>
    <x v="1"/>
    <s v="US"/>
    <s v="USD"/>
    <n v="1405269457"/>
    <n v="1402677457"/>
    <b v="0"/>
    <n v="0"/>
    <b v="0"/>
    <s v="technology/web"/>
    <n v="115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7500"/>
    <n v="11530"/>
    <x v="1"/>
    <s v="AU"/>
    <s v="AUD"/>
    <n v="1463239108"/>
    <n v="1460647108"/>
    <b v="0"/>
    <n v="3"/>
    <b v="0"/>
    <s v="technology/web"/>
    <n v="154"/>
    <n v="3843.33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500"/>
    <n v="11500"/>
    <x v="1"/>
    <s v="US"/>
    <s v="USD"/>
    <n v="1441516200"/>
    <n v="1438959121"/>
    <b v="0"/>
    <n v="1"/>
    <b v="0"/>
    <s v="technology/web"/>
    <n v="100"/>
    <n v="1150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10000"/>
    <n v="11472"/>
    <x v="1"/>
    <s v="CA"/>
    <s v="CAD"/>
    <n v="1464460329"/>
    <n v="1461954729"/>
    <b v="0"/>
    <n v="9"/>
    <b v="0"/>
    <s v="technology/web"/>
    <n v="115"/>
    <n v="1274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0"/>
    <n v="11467"/>
    <x v="1"/>
    <s v="NL"/>
    <s v="EUR"/>
    <n v="1448470165"/>
    <n v="1445874565"/>
    <b v="0"/>
    <n v="0"/>
    <b v="0"/>
    <s v="technology/web"/>
    <n v="6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n v="1463469062"/>
    <b v="0"/>
    <n v="25"/>
    <b v="0"/>
    <s v="technology/web"/>
    <n v="115"/>
    <n v="458"/>
    <x v="2"/>
    <s v="web"/>
    <x v="633"/>
    <d v="2016-06-17T23:00:00"/>
    <x v="2"/>
  </r>
  <r>
    <n v="634"/>
    <s v="pitchtograndma (Canceled)"/>
    <s v="We help companies to explain what they do in simple, grandma-would-understand terms."/>
    <n v="225000"/>
    <n v="11432"/>
    <x v="1"/>
    <s v="US"/>
    <s v="USD"/>
    <n v="1424989029"/>
    <n v="1422397029"/>
    <b v="0"/>
    <n v="1"/>
    <b v="0"/>
    <s v="technology/web"/>
    <n v="5"/>
    <n v="11432"/>
    <x v="2"/>
    <s v="web"/>
    <x v="634"/>
    <d v="2015-02-26T22:17:09"/>
    <x v="0"/>
  </r>
  <r>
    <n v="635"/>
    <s v="Pleero, A Technology Team Building Website (Canceled)"/>
    <s v="Network used for building technology development teams."/>
    <n v="8500"/>
    <n v="11428.19"/>
    <x v="1"/>
    <s v="US"/>
    <s v="USD"/>
    <n v="1428804762"/>
    <n v="1426212762"/>
    <b v="0"/>
    <n v="1"/>
    <b v="0"/>
    <s v="technology/web"/>
    <n v="134"/>
    <n v="11428.19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10000"/>
    <n v="11385"/>
    <x v="1"/>
    <s v="GB"/>
    <s v="GBP"/>
    <n v="1433587620"/>
    <n v="1430996150"/>
    <b v="0"/>
    <n v="1"/>
    <b v="0"/>
    <s v="technology/web"/>
    <n v="114"/>
    <n v="11385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7777"/>
    <n v="11364"/>
    <x v="1"/>
    <s v="GB"/>
    <s v="GBP"/>
    <n v="1488063840"/>
    <n v="1485558318"/>
    <b v="0"/>
    <n v="0"/>
    <b v="0"/>
    <s v="technology/web"/>
    <n v="146"/>
    <n v="0"/>
    <x v="2"/>
    <s v="web"/>
    <x v="637"/>
    <d v="2017-02-25T23:04:00"/>
    <x v="1"/>
  </r>
  <r>
    <n v="638"/>
    <s v="W (Canceled)"/>
    <s v="O0"/>
    <n v="10000"/>
    <n v="11363"/>
    <x v="1"/>
    <s v="DE"/>
    <s v="EUR"/>
    <n v="1490447662"/>
    <n v="1485267262"/>
    <b v="0"/>
    <n v="6"/>
    <b v="0"/>
    <s v="technology/web"/>
    <n v="114"/>
    <n v="1893.8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9000"/>
    <n v="11353"/>
    <x v="1"/>
    <s v="US"/>
    <s v="USD"/>
    <n v="1413208795"/>
    <n v="1408024795"/>
    <b v="0"/>
    <n v="1"/>
    <b v="0"/>
    <s v="technology/web"/>
    <n v="126"/>
    <n v="11353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3600"/>
    <n v="11345"/>
    <x v="0"/>
    <s v="FR"/>
    <s v="EUR"/>
    <n v="1480028400"/>
    <n v="1478685915"/>
    <b v="0"/>
    <n v="2"/>
    <b v="1"/>
    <s v="technology/wearables"/>
    <n v="315"/>
    <n v="5672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9500"/>
    <n v="11335.7"/>
    <x v="0"/>
    <s v="US"/>
    <s v="USD"/>
    <n v="1439473248"/>
    <n v="1436881248"/>
    <b v="0"/>
    <n v="315"/>
    <b v="1"/>
    <s v="technology/wearables"/>
    <n v="119"/>
    <n v="35.99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3950"/>
    <n v="11323"/>
    <x v="0"/>
    <s v="DE"/>
    <s v="EUR"/>
    <n v="1439998674"/>
    <n v="1436888274"/>
    <b v="0"/>
    <n v="2174"/>
    <b v="1"/>
    <s v="technology/wearables"/>
    <n v="287"/>
    <n v="5.2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10000"/>
    <n v="11292"/>
    <x v="0"/>
    <s v="US"/>
    <s v="USD"/>
    <n v="1433085875"/>
    <n v="1428333875"/>
    <b v="0"/>
    <n v="152"/>
    <b v="1"/>
    <s v="technology/wearables"/>
    <n v="113"/>
    <n v="74.290000000000006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7500"/>
    <n v="11231"/>
    <x v="0"/>
    <s v="US"/>
    <s v="USD"/>
    <n v="1414544400"/>
    <n v="1410883139"/>
    <b v="0"/>
    <n v="1021"/>
    <b v="1"/>
    <s v="technology/wearables"/>
    <n v="150"/>
    <n v="11"/>
    <x v="2"/>
    <s v="wearables"/>
    <x v="644"/>
    <d v="2014-10-29T01:00:00"/>
    <x v="3"/>
  </r>
  <r>
    <n v="645"/>
    <s v="Carbon Fiber Collar Stays"/>
    <s v="Ever wanted to own something made out of carbon fiber? Now you can!"/>
    <n v="10000"/>
    <n v="11230.25"/>
    <x v="0"/>
    <s v="US"/>
    <s v="USD"/>
    <n v="1470962274"/>
    <n v="1468370274"/>
    <b v="0"/>
    <n v="237"/>
    <b v="1"/>
    <s v="technology/wearables"/>
    <n v="112"/>
    <n v="47.39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1333666"/>
    <n v="11226"/>
    <x v="0"/>
    <s v="US"/>
    <s v="USD"/>
    <n v="1407788867"/>
    <n v="1405196867"/>
    <b v="0"/>
    <n v="27"/>
    <b v="1"/>
    <s v="technology/wearables"/>
    <n v="1"/>
    <n v="415.78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4000"/>
    <n v="11215"/>
    <x v="0"/>
    <s v="CA"/>
    <s v="CAD"/>
    <n v="1458235549"/>
    <n v="1455647149"/>
    <b v="0"/>
    <n v="17"/>
    <b v="1"/>
    <s v="technology/wearables"/>
    <n v="280"/>
    <n v="659.71"/>
    <x v="2"/>
    <s v="wearables"/>
    <x v="647"/>
    <d v="2016-03-17T17:25:49"/>
    <x v="2"/>
  </r>
  <r>
    <n v="648"/>
    <s v="Audio Jacket"/>
    <s v="Get ready for the next product that you canâ€™t live without"/>
    <n v="10000"/>
    <n v="11176"/>
    <x v="0"/>
    <s v="US"/>
    <s v="USD"/>
    <n v="1413304708"/>
    <n v="1410280708"/>
    <b v="0"/>
    <n v="27"/>
    <b v="1"/>
    <s v="technology/wearables"/>
    <n v="112"/>
    <n v="413.93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10000"/>
    <n v="11160"/>
    <x v="0"/>
    <s v="US"/>
    <s v="USD"/>
    <n v="1410904413"/>
    <n v="1409090013"/>
    <b v="0"/>
    <n v="82"/>
    <b v="1"/>
    <s v="technology/wearables"/>
    <n v="112"/>
    <n v="136.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0000"/>
    <n v="11122"/>
    <x v="0"/>
    <s v="US"/>
    <s v="USD"/>
    <n v="1418953984"/>
    <n v="1413766384"/>
    <b v="0"/>
    <n v="48"/>
    <b v="1"/>
    <s v="technology/wearables"/>
    <n v="111"/>
    <n v="231.7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10000"/>
    <n v="11094.23"/>
    <x v="0"/>
    <s v="US"/>
    <s v="USD"/>
    <n v="1418430311"/>
    <n v="1415838311"/>
    <b v="0"/>
    <n v="105"/>
    <b v="1"/>
    <s v="technology/wearables"/>
    <n v="111"/>
    <n v="105.66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8600"/>
    <n v="11090"/>
    <x v="0"/>
    <s v="US"/>
    <s v="USD"/>
    <n v="1480613650"/>
    <n v="1478018050"/>
    <b v="0"/>
    <n v="28"/>
    <b v="1"/>
    <s v="technology/wearables"/>
    <n v="129"/>
    <n v="396.07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10000"/>
    <n v="11070"/>
    <x v="0"/>
    <s v="US"/>
    <s v="USD"/>
    <n v="1440082240"/>
    <n v="1436885440"/>
    <b v="0"/>
    <n v="1107"/>
    <b v="1"/>
    <s v="technology/wearables"/>
    <n v="111"/>
    <n v="10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0000"/>
    <n v="11056.75"/>
    <x v="0"/>
    <s v="US"/>
    <s v="USD"/>
    <n v="1436396313"/>
    <n v="1433804313"/>
    <b v="0"/>
    <n v="1013"/>
    <b v="1"/>
    <s v="technology/wearables"/>
    <n v="111"/>
    <n v="10.9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10500"/>
    <n v="11045"/>
    <x v="0"/>
    <s v="US"/>
    <s v="USD"/>
    <n v="1426197512"/>
    <n v="1423609112"/>
    <b v="0"/>
    <n v="274"/>
    <b v="1"/>
    <s v="technology/wearables"/>
    <n v="105"/>
    <n v="40.3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40000"/>
    <n v="11032"/>
    <x v="0"/>
    <s v="US"/>
    <s v="USD"/>
    <n v="1460917119"/>
    <n v="1455736719"/>
    <b v="0"/>
    <n v="87"/>
    <b v="1"/>
    <s v="technology/wearables"/>
    <n v="28"/>
    <n v="126.8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750"/>
    <n v="10965"/>
    <x v="0"/>
    <s v="US"/>
    <s v="USD"/>
    <n v="1450901872"/>
    <n v="1448309872"/>
    <b v="0"/>
    <n v="99"/>
    <b v="1"/>
    <s v="technology/wearables"/>
    <n v="1462"/>
    <n v="110.76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10000"/>
    <n v="10950"/>
    <x v="0"/>
    <s v="US"/>
    <s v="USD"/>
    <n v="1437933600"/>
    <n v="1435117889"/>
    <b v="0"/>
    <n v="276"/>
    <b v="1"/>
    <s v="technology/wearables"/>
    <n v="110"/>
    <n v="39.67"/>
    <x v="2"/>
    <s v="wearables"/>
    <x v="658"/>
    <d v="2015-07-26T18:00:00"/>
    <x v="0"/>
  </r>
  <r>
    <n v="659"/>
    <s v="Lulu Watch Designs - Apple Watch"/>
    <s v="Sync up your lifestyle"/>
    <n v="28000"/>
    <n v="10846"/>
    <x v="0"/>
    <s v="US"/>
    <s v="USD"/>
    <n v="1440339295"/>
    <n v="1437747295"/>
    <b v="0"/>
    <n v="21"/>
    <b v="1"/>
    <s v="technology/wearables"/>
    <n v="39"/>
    <n v="516.48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2000"/>
    <n v="10843"/>
    <x v="2"/>
    <s v="US"/>
    <s v="USD"/>
    <n v="1415558879"/>
    <n v="1412963279"/>
    <b v="0"/>
    <n v="18"/>
    <b v="0"/>
    <s v="technology/wearables"/>
    <n v="542"/>
    <n v="602.39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50000"/>
    <n v="10814"/>
    <x v="2"/>
    <s v="US"/>
    <s v="USD"/>
    <n v="1477236559"/>
    <n v="1474644559"/>
    <b v="0"/>
    <n v="9"/>
    <b v="0"/>
    <s v="technology/wearables"/>
    <n v="22"/>
    <n v="1201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10000"/>
    <n v="10804.45"/>
    <x v="2"/>
    <s v="US"/>
    <s v="USD"/>
    <n v="1421404247"/>
    <n v="1418812247"/>
    <b v="0"/>
    <n v="4"/>
    <b v="0"/>
    <s v="technology/wearables"/>
    <n v="108"/>
    <n v="2701.11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6000"/>
    <n v="10802"/>
    <x v="2"/>
    <s v="DK"/>
    <s v="DKK"/>
    <n v="1437250456"/>
    <n v="1434658456"/>
    <b v="0"/>
    <n v="7"/>
    <b v="0"/>
    <s v="technology/wearables"/>
    <n v="180"/>
    <n v="1543.14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0000"/>
    <n v="10800"/>
    <x v="2"/>
    <s v="US"/>
    <s v="USD"/>
    <n v="1428940775"/>
    <n v="1426348775"/>
    <b v="0"/>
    <n v="29"/>
    <b v="0"/>
    <s v="technology/wearables"/>
    <n v="108"/>
    <n v="372.41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50000"/>
    <n v="10775"/>
    <x v="2"/>
    <s v="US"/>
    <s v="USD"/>
    <n v="1484327061"/>
    <n v="1479143061"/>
    <b v="0"/>
    <n v="12"/>
    <b v="0"/>
    <s v="technology/wearables"/>
    <n v="22"/>
    <n v="897.92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10000"/>
    <n v="10740"/>
    <x v="2"/>
    <s v="US"/>
    <s v="USD"/>
    <n v="1408305498"/>
    <n v="1405713498"/>
    <b v="0"/>
    <n v="4"/>
    <b v="0"/>
    <s v="technology/wearables"/>
    <n v="107"/>
    <n v="2685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10500"/>
    <n v="10710"/>
    <x v="2"/>
    <s v="IT"/>
    <s v="EUR"/>
    <n v="1477731463"/>
    <n v="1474275463"/>
    <b v="0"/>
    <n v="28"/>
    <b v="0"/>
    <s v="technology/wearables"/>
    <n v="102"/>
    <n v="382.5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8500"/>
    <n v="10706"/>
    <x v="2"/>
    <s v="US"/>
    <s v="USD"/>
    <n v="1431374222"/>
    <n v="1427486222"/>
    <b v="0"/>
    <n v="25"/>
    <b v="0"/>
    <s v="technology/wearables"/>
    <n v="126"/>
    <n v="428.24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10000"/>
    <n v="10685"/>
    <x v="2"/>
    <s v="SE"/>
    <s v="SEK"/>
    <n v="1467817258"/>
    <n v="1465225258"/>
    <b v="0"/>
    <n v="28"/>
    <b v="0"/>
    <s v="technology/wearables"/>
    <n v="107"/>
    <n v="381.61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2500"/>
    <n v="10680"/>
    <x v="2"/>
    <s v="IT"/>
    <s v="EUR"/>
    <n v="1466323800"/>
    <n v="1463418120"/>
    <b v="0"/>
    <n v="310"/>
    <b v="0"/>
    <s v="technology/wearables"/>
    <n v="427"/>
    <n v="34.450000000000003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5000"/>
    <n v="10678"/>
    <x v="2"/>
    <s v="US"/>
    <s v="USD"/>
    <n v="1421208000"/>
    <n v="1418315852"/>
    <b v="0"/>
    <n v="15"/>
    <b v="0"/>
    <s v="technology/wearables"/>
    <n v="214"/>
    <n v="711.87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8500"/>
    <n v="10670"/>
    <x v="2"/>
    <s v="US"/>
    <s v="USD"/>
    <n v="1420088340"/>
    <n v="1417410964"/>
    <b v="0"/>
    <n v="215"/>
    <b v="0"/>
    <s v="technology/wearables"/>
    <n v="126"/>
    <n v="49.6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"/>
    <n v="10640"/>
    <x v="2"/>
    <s v="US"/>
    <s v="USD"/>
    <n v="1409602217"/>
    <n v="1405714217"/>
    <b v="0"/>
    <n v="3"/>
    <b v="0"/>
    <s v="technology/wearables"/>
    <n v="106"/>
    <n v="3546.67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4000"/>
    <n v="10610"/>
    <x v="2"/>
    <s v="US"/>
    <s v="USD"/>
    <n v="1407811627"/>
    <n v="1402627627"/>
    <b v="0"/>
    <n v="2"/>
    <b v="0"/>
    <s v="technology/wearables"/>
    <n v="265"/>
    <n v="530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10000"/>
    <n v="10603"/>
    <x v="2"/>
    <s v="US"/>
    <s v="USD"/>
    <n v="1420095540"/>
    <n v="1417558804"/>
    <b v="0"/>
    <n v="26"/>
    <b v="0"/>
    <s v="technology/wearables"/>
    <n v="106"/>
    <n v="407.81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"/>
    <n v="10556"/>
    <x v="2"/>
    <s v="CA"/>
    <s v="CAD"/>
    <n v="1423333581"/>
    <n v="1420741581"/>
    <b v="0"/>
    <n v="24"/>
    <b v="0"/>
    <s v="technology/wearables"/>
    <n v="106"/>
    <n v="439.83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10000"/>
    <n v="10555"/>
    <x v="2"/>
    <s v="IT"/>
    <s v="EUR"/>
    <n v="1467106895"/>
    <n v="1463218895"/>
    <b v="0"/>
    <n v="96"/>
    <b v="0"/>
    <s v="technology/wearables"/>
    <n v="106"/>
    <n v="109.9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10000"/>
    <n v="10555"/>
    <x v="2"/>
    <s v="US"/>
    <s v="USD"/>
    <n v="1463821338"/>
    <n v="1461229338"/>
    <b v="0"/>
    <n v="17"/>
    <b v="0"/>
    <s v="technology/wearables"/>
    <n v="106"/>
    <n v="620.88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3000"/>
    <n v="10554.11"/>
    <x v="2"/>
    <s v="US"/>
    <s v="USD"/>
    <n v="1472920909"/>
    <n v="1467736909"/>
    <b v="0"/>
    <n v="94"/>
    <b v="0"/>
    <s v="technology/wearables"/>
    <n v="352"/>
    <n v="112.28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10000"/>
    <n v="10550"/>
    <x v="2"/>
    <s v="US"/>
    <s v="USD"/>
    <n v="1410955331"/>
    <n v="1407931331"/>
    <b v="0"/>
    <n v="129"/>
    <b v="0"/>
    <s v="technology/wearables"/>
    <n v="106"/>
    <n v="81.78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10500"/>
    <n v="10526"/>
    <x v="2"/>
    <s v="US"/>
    <s v="USD"/>
    <n v="1477509604"/>
    <n v="1474917604"/>
    <b v="0"/>
    <n v="1"/>
    <b v="0"/>
    <s v="technology/wearables"/>
    <n v="100"/>
    <n v="10526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10000"/>
    <n v="10501"/>
    <x v="2"/>
    <s v="US"/>
    <s v="USD"/>
    <n v="1489512122"/>
    <n v="1486923722"/>
    <b v="0"/>
    <n v="4"/>
    <b v="0"/>
    <s v="technology/wearables"/>
    <n v="105"/>
    <n v="2625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10000"/>
    <n v="10440"/>
    <x v="2"/>
    <s v="US"/>
    <s v="USD"/>
    <n v="1477949764"/>
    <n v="1474493764"/>
    <b v="0"/>
    <n v="3"/>
    <b v="0"/>
    <s v="technology/wearables"/>
    <n v="104"/>
    <n v="3480"/>
    <x v="2"/>
    <s v="wearables"/>
    <x v="683"/>
    <d v="2016-10-31T21:36:04"/>
    <x v="2"/>
  </r>
  <r>
    <n v="684"/>
    <s v="Arcus Motion Analyzer | The Versatile Smart Ring"/>
    <s v="Arcus gives your fingers super powers."/>
    <n v="7000"/>
    <n v="10435"/>
    <x v="2"/>
    <s v="US"/>
    <s v="USD"/>
    <n v="1406257200"/>
    <n v="1403176891"/>
    <b v="0"/>
    <n v="135"/>
    <b v="0"/>
    <s v="technology/wearables"/>
    <n v="149"/>
    <n v="77.3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8000"/>
    <n v="10429"/>
    <x v="2"/>
    <s v="US"/>
    <s v="USD"/>
    <n v="1421095672"/>
    <n v="1417207672"/>
    <b v="0"/>
    <n v="10"/>
    <b v="0"/>
    <s v="technology/wearables"/>
    <n v="130"/>
    <n v="1042.9000000000001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10000"/>
    <n v="10420"/>
    <x v="2"/>
    <s v="IT"/>
    <s v="EUR"/>
    <n v="1438618170"/>
    <n v="1436026170"/>
    <b v="0"/>
    <n v="0"/>
    <b v="0"/>
    <s v="technology/wearables"/>
    <n v="104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"/>
    <n v="10390"/>
    <x v="2"/>
    <s v="MX"/>
    <s v="MXN"/>
    <n v="1486317653"/>
    <n v="1481133653"/>
    <b v="0"/>
    <n v="6"/>
    <b v="0"/>
    <s v="technology/wearables"/>
    <n v="104"/>
    <n v="1731.67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10000"/>
    <n v="10373"/>
    <x v="2"/>
    <s v="US"/>
    <s v="USD"/>
    <n v="1444876253"/>
    <n v="1442284253"/>
    <b v="0"/>
    <n v="36"/>
    <b v="0"/>
    <s v="technology/wearables"/>
    <n v="104"/>
    <n v="288.14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6000"/>
    <n v="10346"/>
    <x v="2"/>
    <s v="US"/>
    <s v="USD"/>
    <n v="1481173140"/>
    <n v="1478016097"/>
    <b v="0"/>
    <n v="336"/>
    <b v="0"/>
    <s v="technology/wearables"/>
    <n v="172"/>
    <n v="30.79"/>
    <x v="2"/>
    <s v="wearables"/>
    <x v="689"/>
    <d v="2016-12-08T04:59:00"/>
    <x v="2"/>
  </r>
  <r>
    <n v="690"/>
    <s v="BLOXSHIELD"/>
    <s v="A radiation shield for your fitness tracker, smartwatch or other wearable smart device"/>
    <n v="10000"/>
    <n v="10338"/>
    <x v="2"/>
    <s v="US"/>
    <s v="USD"/>
    <n v="1473400800"/>
    <n v="1469718841"/>
    <b v="0"/>
    <n v="34"/>
    <b v="0"/>
    <s v="technology/wearables"/>
    <n v="103"/>
    <n v="304.06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10000"/>
    <n v="10335.01"/>
    <x v="2"/>
    <s v="US"/>
    <s v="USD"/>
    <n v="1435711246"/>
    <n v="1433292046"/>
    <b v="0"/>
    <n v="10"/>
    <b v="0"/>
    <s v="technology/wearables"/>
    <n v="103"/>
    <n v="1033.5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10000"/>
    <n v="10300"/>
    <x v="2"/>
    <s v="GB"/>
    <s v="GBP"/>
    <n v="1482397263"/>
    <n v="1479805263"/>
    <b v="0"/>
    <n v="201"/>
    <b v="0"/>
    <s v="technology/wearables"/>
    <n v="103"/>
    <n v="51.24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"/>
    <n v="10300"/>
    <x v="2"/>
    <s v="US"/>
    <s v="USD"/>
    <n v="1430421827"/>
    <n v="1427829827"/>
    <b v="0"/>
    <n v="296"/>
    <b v="0"/>
    <s v="technology/wearables"/>
    <n v="103"/>
    <n v="34.799999999999997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0000"/>
    <n v="10299"/>
    <x v="2"/>
    <s v="US"/>
    <s v="USD"/>
    <n v="1485964559"/>
    <n v="1483372559"/>
    <b v="0"/>
    <n v="7"/>
    <b v="0"/>
    <s v="technology/wearables"/>
    <n v="103"/>
    <n v="1471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10000"/>
    <n v="10291"/>
    <x v="2"/>
    <s v="US"/>
    <s v="USD"/>
    <n v="1414758620"/>
    <n v="1412166620"/>
    <b v="0"/>
    <n v="7"/>
    <b v="0"/>
    <s v="technology/wearables"/>
    <n v="103"/>
    <n v="1470.14"/>
    <x v="2"/>
    <s v="wearables"/>
    <x v="695"/>
    <d v="2014-10-31T12:30:20"/>
    <x v="3"/>
  </r>
  <r>
    <n v="696"/>
    <s v="trustee"/>
    <s v="Show your fidelity by wearing the Trustee rings! Show where you are (at)!"/>
    <n v="10000"/>
    <n v="10290"/>
    <x v="2"/>
    <s v="NL"/>
    <s v="EUR"/>
    <n v="1406326502"/>
    <n v="1403734502"/>
    <b v="0"/>
    <n v="1"/>
    <b v="0"/>
    <s v="technology/wearables"/>
    <n v="103"/>
    <n v="1029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10000"/>
    <n v="10265.01"/>
    <x v="2"/>
    <s v="DE"/>
    <s v="EUR"/>
    <n v="1454502789"/>
    <n v="1453206789"/>
    <b v="0"/>
    <n v="114"/>
    <b v="0"/>
    <s v="technology/wearables"/>
    <n v="103"/>
    <n v="90.0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"/>
    <n v="10235"/>
    <x v="2"/>
    <s v="US"/>
    <s v="USD"/>
    <n v="1411005600"/>
    <n v="1408141245"/>
    <b v="0"/>
    <n v="29"/>
    <b v="0"/>
    <s v="technology/wearables"/>
    <n v="102"/>
    <n v="352.93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0000"/>
    <n v="10235"/>
    <x v="2"/>
    <s v="US"/>
    <s v="USD"/>
    <n v="1385136000"/>
    <n v="1381923548"/>
    <b v="0"/>
    <n v="890"/>
    <b v="0"/>
    <s v="technology/wearables"/>
    <n v="102"/>
    <n v="11.5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7000"/>
    <n v="10210"/>
    <x v="2"/>
    <s v="ES"/>
    <s v="EUR"/>
    <n v="1484065881"/>
    <n v="1481473881"/>
    <b v="0"/>
    <n v="31"/>
    <b v="0"/>
    <s v="technology/wearables"/>
    <n v="146"/>
    <n v="329.35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5000"/>
    <n v="10210"/>
    <x v="2"/>
    <s v="GB"/>
    <s v="GBP"/>
    <n v="1406130880"/>
    <n v="1403538880"/>
    <b v="0"/>
    <n v="21"/>
    <b v="0"/>
    <s v="technology/wearables"/>
    <n v="204"/>
    <n v="486.19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8000"/>
    <n v="10200"/>
    <x v="2"/>
    <s v="US"/>
    <s v="USD"/>
    <n v="1480011987"/>
    <n v="1477416387"/>
    <b v="0"/>
    <n v="37"/>
    <b v="0"/>
    <s v="technology/wearables"/>
    <n v="128"/>
    <n v="275.68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7500"/>
    <n v="10182.02"/>
    <x v="2"/>
    <s v="US"/>
    <s v="USD"/>
    <n v="1485905520"/>
    <n v="1481150949"/>
    <b v="0"/>
    <n v="7"/>
    <b v="0"/>
    <s v="technology/wearables"/>
    <n v="136"/>
    <n v="1454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10000"/>
    <n v="10173"/>
    <x v="2"/>
    <s v="CA"/>
    <s v="CAD"/>
    <n v="1487565468"/>
    <n v="1482381468"/>
    <b v="0"/>
    <n v="4"/>
    <b v="0"/>
    <s v="technology/wearables"/>
    <n v="102"/>
    <n v="2543.25"/>
    <x v="2"/>
    <s v="wearables"/>
    <x v="704"/>
    <d v="2017-02-20T04:37:48"/>
    <x v="2"/>
  </r>
  <r>
    <n v="705"/>
    <s v="SomnoScope"/>
    <s v="The closest thing ever to the Holy Grail of wearables technology"/>
    <n v="10000"/>
    <n v="10156"/>
    <x v="2"/>
    <s v="NL"/>
    <s v="EUR"/>
    <n v="1484999278"/>
    <n v="1482407278"/>
    <b v="0"/>
    <n v="5"/>
    <b v="0"/>
    <s v="technology/wearables"/>
    <n v="102"/>
    <n v="2031.2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"/>
    <n v="10135"/>
    <x v="2"/>
    <s v="ES"/>
    <s v="EUR"/>
    <n v="1481740740"/>
    <n v="1478130783"/>
    <b v="0"/>
    <n v="0"/>
    <b v="0"/>
    <s v="technology/wearables"/>
    <n v="101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10000"/>
    <n v="10133"/>
    <x v="2"/>
    <s v="GB"/>
    <s v="GBP"/>
    <n v="1483286127"/>
    <n v="1479830127"/>
    <b v="0"/>
    <n v="456"/>
    <b v="0"/>
    <s v="technology/wearables"/>
    <n v="101"/>
    <n v="22.22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10000"/>
    <n v="10119"/>
    <x v="2"/>
    <s v="GB"/>
    <s v="GBP"/>
    <n v="1410616600"/>
    <n v="1405432600"/>
    <b v="0"/>
    <n v="369"/>
    <b v="0"/>
    <s v="technology/wearables"/>
    <n v="101"/>
    <n v="27.42"/>
    <x v="2"/>
    <s v="wearables"/>
    <x v="708"/>
    <d v="2014-09-13T13:56:40"/>
    <x v="3"/>
  </r>
  <r>
    <n v="709"/>
    <s v="lumiglove"/>
    <s v="A &quot;handheld&quot; light, which eases the way you illuminate objects and/or paths."/>
    <n v="10000"/>
    <n v="10115"/>
    <x v="2"/>
    <s v="US"/>
    <s v="USD"/>
    <n v="1417741159"/>
    <n v="1415149159"/>
    <b v="0"/>
    <n v="2"/>
    <b v="0"/>
    <s v="technology/wearables"/>
    <n v="101"/>
    <n v="5057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0000"/>
    <n v="10100"/>
    <x v="2"/>
    <s v="CA"/>
    <s v="CAD"/>
    <n v="1408495440"/>
    <n v="1405640302"/>
    <b v="0"/>
    <n v="0"/>
    <b v="0"/>
    <s v="technology/wearables"/>
    <n v="101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"/>
    <n v="10092"/>
    <x v="2"/>
    <s v="NL"/>
    <s v="EUR"/>
    <n v="1481716868"/>
    <n v="1478257268"/>
    <b v="0"/>
    <n v="338"/>
    <b v="0"/>
    <s v="technology/wearables"/>
    <n v="101"/>
    <n v="29.86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10000"/>
    <n v="10088"/>
    <x v="2"/>
    <s v="US"/>
    <s v="USD"/>
    <n v="1455466832"/>
    <n v="1452874832"/>
    <b v="0"/>
    <n v="4"/>
    <b v="0"/>
    <s v="technology/wearables"/>
    <n v="101"/>
    <n v="2522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10000"/>
    <n v="10085"/>
    <x v="2"/>
    <s v="IT"/>
    <s v="EUR"/>
    <n v="1465130532"/>
    <n v="1462538532"/>
    <b v="0"/>
    <n v="1"/>
    <b v="0"/>
    <s v="technology/wearables"/>
    <n v="101"/>
    <n v="10085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5000"/>
    <n v="10085"/>
    <x v="2"/>
    <s v="US"/>
    <s v="USD"/>
    <n v="1488308082"/>
    <n v="1483124082"/>
    <b v="0"/>
    <n v="28"/>
    <b v="0"/>
    <s v="technology/wearables"/>
    <n v="202"/>
    <n v="360.18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5000"/>
    <n v="10081"/>
    <x v="2"/>
    <s v="US"/>
    <s v="USD"/>
    <n v="1446693040"/>
    <n v="1443233440"/>
    <b v="0"/>
    <n v="12"/>
    <b v="0"/>
    <s v="technology/wearables"/>
    <n v="202"/>
    <n v="840.08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6500"/>
    <n v="10071"/>
    <x v="2"/>
    <s v="US"/>
    <s v="USD"/>
    <n v="1417392000"/>
    <n v="1414511307"/>
    <b v="0"/>
    <n v="16"/>
    <b v="0"/>
    <s v="technology/wearables"/>
    <n v="155"/>
    <n v="629.44000000000005"/>
    <x v="2"/>
    <s v="wearables"/>
    <x v="716"/>
    <d v="2014-12-01T00:00:00"/>
    <x v="3"/>
  </r>
  <r>
    <n v="717"/>
    <s v="cool air belt"/>
    <s v="Cool air flowing under clothing keeps you cool."/>
    <n v="3000"/>
    <n v="10067.5"/>
    <x v="2"/>
    <s v="US"/>
    <s v="USD"/>
    <n v="1409949002"/>
    <n v="1407357002"/>
    <b v="0"/>
    <n v="4"/>
    <b v="0"/>
    <s v="technology/wearables"/>
    <n v="336"/>
    <n v="2516.88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0000"/>
    <n v="10065"/>
    <x v="2"/>
    <s v="US"/>
    <s v="USD"/>
    <n v="1487397540"/>
    <n v="1484684247"/>
    <b v="0"/>
    <n v="4"/>
    <b v="0"/>
    <s v="technology/wearables"/>
    <n v="101"/>
    <n v="2516.2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0000"/>
    <n v="10046"/>
    <x v="2"/>
    <s v="US"/>
    <s v="USD"/>
    <n v="1456189076"/>
    <n v="1454979476"/>
    <b v="0"/>
    <n v="10"/>
    <b v="0"/>
    <s v="technology/wearables"/>
    <n v="100"/>
    <n v="1004.6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6000"/>
    <n v="10045"/>
    <x v="0"/>
    <s v="US"/>
    <s v="USD"/>
    <n v="1327851291"/>
    <n v="1325432091"/>
    <b v="0"/>
    <n v="41"/>
    <b v="1"/>
    <s v="publishing/nonfiction"/>
    <n v="167"/>
    <n v="245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30000"/>
    <n v="10042"/>
    <x v="0"/>
    <s v="US"/>
    <s v="USD"/>
    <n v="1406900607"/>
    <n v="1403012607"/>
    <b v="0"/>
    <n v="119"/>
    <b v="1"/>
    <s v="publishing/nonfiction"/>
    <n v="33"/>
    <n v="84.39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10000"/>
    <n v="10041"/>
    <x v="0"/>
    <s v="US"/>
    <s v="USD"/>
    <n v="1333909178"/>
    <n v="1331320778"/>
    <b v="0"/>
    <n v="153"/>
    <b v="1"/>
    <s v="publishing/nonfiction"/>
    <n v="100"/>
    <n v="65.6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10000"/>
    <n v="10031"/>
    <x v="0"/>
    <s v="US"/>
    <s v="USD"/>
    <n v="1438228740"/>
    <n v="1435606549"/>
    <b v="0"/>
    <n v="100"/>
    <b v="1"/>
    <s v="publishing/nonfiction"/>
    <n v="100"/>
    <n v="100.3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10000"/>
    <n v="10027"/>
    <x v="0"/>
    <s v="US"/>
    <s v="USD"/>
    <n v="1309447163"/>
    <n v="1306855163"/>
    <b v="0"/>
    <n v="143"/>
    <b v="1"/>
    <s v="publishing/nonfiction"/>
    <n v="100"/>
    <n v="70.12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10000"/>
    <n v="10026.49"/>
    <x v="0"/>
    <s v="US"/>
    <s v="USD"/>
    <n v="1450018912"/>
    <n v="1447426912"/>
    <b v="0"/>
    <n v="140"/>
    <b v="1"/>
    <s v="publishing/nonfiction"/>
    <n v="100"/>
    <n v="71.62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10000"/>
    <n v="10025"/>
    <x v="0"/>
    <s v="US"/>
    <s v="USD"/>
    <n v="1365728487"/>
    <n v="1363136487"/>
    <b v="0"/>
    <n v="35"/>
    <b v="1"/>
    <s v="publishing/nonfiction"/>
    <n v="100"/>
    <n v="286.43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5000"/>
    <n v="10017"/>
    <x v="0"/>
    <s v="US"/>
    <s v="USD"/>
    <n v="1358198400"/>
    <n v="1354580949"/>
    <b v="0"/>
    <n v="149"/>
    <b v="1"/>
    <s v="publishing/nonfiction"/>
    <n v="200"/>
    <n v="67.2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8200"/>
    <n v="10013"/>
    <x v="0"/>
    <s v="US"/>
    <s v="USD"/>
    <n v="1313957157"/>
    <n v="1310069157"/>
    <b v="0"/>
    <n v="130"/>
    <b v="1"/>
    <s v="publishing/nonfiction"/>
    <n v="122"/>
    <n v="77.02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10000"/>
    <n v="10000"/>
    <x v="0"/>
    <s v="US"/>
    <s v="USD"/>
    <n v="1348028861"/>
    <n v="1342844861"/>
    <b v="0"/>
    <n v="120"/>
    <b v="1"/>
    <s v="publishing/nonfiction"/>
    <n v="100"/>
    <n v="83.33"/>
    <x v="3"/>
    <s v="nonfiction"/>
    <x v="729"/>
    <d v="2012-09-19T04:27:41"/>
    <x v="5"/>
  </r>
  <r>
    <n v="730"/>
    <s v="Encyclopedia of Surfing"/>
    <s v="A Massive but Cheerful Online Digital Archive of Surfing"/>
    <n v="10000"/>
    <n v="10000"/>
    <x v="0"/>
    <s v="US"/>
    <s v="USD"/>
    <n v="1323280391"/>
    <n v="1320688391"/>
    <b v="0"/>
    <n v="265"/>
    <b v="1"/>
    <s v="publishing/nonfiction"/>
    <n v="100"/>
    <n v="37.74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25000"/>
    <n v="9875"/>
    <x v="0"/>
    <s v="US"/>
    <s v="USD"/>
    <n v="1327212000"/>
    <n v="1322852747"/>
    <b v="0"/>
    <n v="71"/>
    <b v="1"/>
    <s v="publishing/nonfiction"/>
    <n v="40"/>
    <n v="139.0800000000000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8000"/>
    <n v="9832"/>
    <x v="0"/>
    <s v="GB"/>
    <s v="GBP"/>
    <n v="1380449461"/>
    <n v="1375265461"/>
    <b v="0"/>
    <n v="13"/>
    <b v="1"/>
    <s v="publishing/nonfiction"/>
    <n v="123"/>
    <n v="756.3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8500"/>
    <n v="9801"/>
    <x v="0"/>
    <s v="GB"/>
    <s v="GBP"/>
    <n v="1387533892"/>
    <n v="1384941892"/>
    <b v="0"/>
    <n v="169"/>
    <b v="1"/>
    <s v="publishing/nonfiction"/>
    <n v="115"/>
    <n v="57.99"/>
    <x v="3"/>
    <s v="nonfiction"/>
    <x v="733"/>
    <d v="2013-12-20T10:04:52"/>
    <x v="4"/>
  </r>
  <r>
    <n v="734"/>
    <s v="Sideswiped"/>
    <s v="Sideswiped is my story of growing in and trusting God through the mess and mysteries of life."/>
    <n v="7500"/>
    <n v="9775"/>
    <x v="0"/>
    <s v="CA"/>
    <s v="CAD"/>
    <n v="1431147600"/>
    <n v="1428465420"/>
    <b v="0"/>
    <n v="57"/>
    <b v="1"/>
    <s v="publishing/nonfiction"/>
    <n v="130"/>
    <n v="171.4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9500"/>
    <n v="9725"/>
    <x v="0"/>
    <s v="US"/>
    <s v="USD"/>
    <n v="1417653540"/>
    <n v="1414975346"/>
    <b v="0"/>
    <n v="229"/>
    <b v="1"/>
    <s v="publishing/nonfiction"/>
    <n v="102"/>
    <n v="42.47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9000"/>
    <n v="9700"/>
    <x v="0"/>
    <s v="US"/>
    <s v="USD"/>
    <n v="1385009940"/>
    <n v="1383327440"/>
    <b v="0"/>
    <n v="108"/>
    <b v="1"/>
    <s v="publishing/nonfiction"/>
    <n v="108"/>
    <n v="89.8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9500"/>
    <n v="9545"/>
    <x v="0"/>
    <s v="US"/>
    <s v="USD"/>
    <n v="1392408000"/>
    <n v="1390890987"/>
    <b v="0"/>
    <n v="108"/>
    <b v="1"/>
    <s v="publishing/nonfiction"/>
    <n v="100"/>
    <n v="88.38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9500"/>
    <n v="9536"/>
    <x v="0"/>
    <s v="US"/>
    <s v="USD"/>
    <n v="1417409940"/>
    <n v="1414765794"/>
    <b v="0"/>
    <n v="41"/>
    <b v="1"/>
    <s v="publishing/nonfiction"/>
    <n v="100"/>
    <n v="232.59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9500"/>
    <n v="9525"/>
    <x v="0"/>
    <s v="US"/>
    <s v="USD"/>
    <n v="1407758629"/>
    <n v="1404907429"/>
    <b v="0"/>
    <n v="139"/>
    <b v="1"/>
    <s v="publishing/nonfiction"/>
    <n v="100"/>
    <n v="68.53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6000"/>
    <n v="9500"/>
    <x v="0"/>
    <s v="US"/>
    <s v="USD"/>
    <n v="1434857482"/>
    <n v="1433647882"/>
    <b v="0"/>
    <n v="19"/>
    <b v="1"/>
    <s v="publishing/nonfiction"/>
    <n v="158"/>
    <n v="500"/>
    <x v="3"/>
    <s v="nonfiction"/>
    <x v="740"/>
    <d v="2015-06-21T03:31:22"/>
    <x v="0"/>
  </r>
  <r>
    <n v="741"/>
    <s v="reVILNA: the vilna ghetto project"/>
    <s v="A revolutionary digital mapping project of the Vilna Ghetto"/>
    <n v="7500"/>
    <n v="9486.69"/>
    <x v="0"/>
    <s v="US"/>
    <s v="USD"/>
    <n v="1370964806"/>
    <n v="1367940806"/>
    <b v="0"/>
    <n v="94"/>
    <b v="1"/>
    <s v="publishing/nonfiction"/>
    <n v="126"/>
    <n v="100.92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40000"/>
    <n v="9477"/>
    <x v="0"/>
    <s v="US"/>
    <s v="USD"/>
    <n v="1395435712"/>
    <n v="1392847312"/>
    <b v="0"/>
    <n v="23"/>
    <b v="1"/>
    <s v="publishing/nonfiction"/>
    <n v="24"/>
    <n v="412.04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46260"/>
    <n v="9460"/>
    <x v="0"/>
    <s v="US"/>
    <s v="USD"/>
    <n v="1334610000"/>
    <n v="1332435685"/>
    <b v="0"/>
    <n v="15"/>
    <b v="1"/>
    <s v="publishing/nonfiction"/>
    <n v="20"/>
    <n v="630.66999999999996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9000"/>
    <n v="9446"/>
    <x v="0"/>
    <s v="US"/>
    <s v="USD"/>
    <n v="1355439503"/>
    <n v="1352847503"/>
    <b v="0"/>
    <n v="62"/>
    <b v="1"/>
    <s v="publishing/nonfiction"/>
    <n v="105"/>
    <n v="152.35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5000"/>
    <n v="9425.23"/>
    <x v="0"/>
    <s v="US"/>
    <s v="USD"/>
    <n v="1367588645"/>
    <n v="1364996645"/>
    <b v="0"/>
    <n v="74"/>
    <b v="1"/>
    <s v="publishing/nonfiction"/>
    <n v="189"/>
    <n v="127.37"/>
    <x v="3"/>
    <s v="nonfiction"/>
    <x v="745"/>
    <d v="2013-05-03T13:44:05"/>
    <x v="4"/>
  </r>
  <r>
    <n v="746"/>
    <s v="Attention: People With Body Parts"/>
    <s v="This is a book of letters. Letters to our body parts."/>
    <n v="18000"/>
    <n v="9419"/>
    <x v="0"/>
    <s v="US"/>
    <s v="USD"/>
    <n v="1348372740"/>
    <n v="1346806909"/>
    <b v="0"/>
    <n v="97"/>
    <b v="1"/>
    <s v="publishing/nonfiction"/>
    <n v="52"/>
    <n v="97.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8500"/>
    <n v="9395"/>
    <x v="0"/>
    <s v="NL"/>
    <s v="EUR"/>
    <n v="1421319240"/>
    <n v="1418649019"/>
    <b v="0"/>
    <n v="55"/>
    <b v="1"/>
    <s v="publishing/nonfiction"/>
    <n v="111"/>
    <n v="170.82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7500"/>
    <n v="9387"/>
    <x v="0"/>
    <s v="US"/>
    <s v="USD"/>
    <n v="1407701966"/>
    <n v="1405109966"/>
    <b v="0"/>
    <n v="44"/>
    <b v="1"/>
    <s v="publishing/nonfiction"/>
    <n v="125"/>
    <n v="213.34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9000"/>
    <n v="9370"/>
    <x v="0"/>
    <s v="US"/>
    <s v="USD"/>
    <n v="1485642930"/>
    <n v="1483050930"/>
    <b v="0"/>
    <n v="110"/>
    <b v="1"/>
    <s v="publishing/nonfiction"/>
    <n v="104"/>
    <n v="85.18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3700"/>
    <n v="9342"/>
    <x v="0"/>
    <s v="US"/>
    <s v="USD"/>
    <n v="1361739872"/>
    <n v="1359147872"/>
    <b v="0"/>
    <n v="59"/>
    <b v="1"/>
    <s v="publishing/nonfiction"/>
    <n v="252"/>
    <n v="158.34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9000"/>
    <n v="9302.75"/>
    <x v="0"/>
    <s v="US"/>
    <s v="USD"/>
    <n v="1312470475"/>
    <n v="1308496075"/>
    <b v="0"/>
    <n v="62"/>
    <b v="1"/>
    <s v="publishing/nonfiction"/>
    <n v="103"/>
    <n v="150.0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1"/>
    <n v="9302.5"/>
    <x v="0"/>
    <s v="AU"/>
    <s v="AUD"/>
    <n v="1476615600"/>
    <n v="1474884417"/>
    <b v="0"/>
    <n v="105"/>
    <b v="1"/>
    <s v="publishing/nonfiction"/>
    <n v="930250"/>
    <n v="88.6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9072"/>
    <n v="9228"/>
    <x v="0"/>
    <s v="US"/>
    <s v="USD"/>
    <n v="1423922991"/>
    <n v="1421330991"/>
    <b v="0"/>
    <n v="26"/>
    <b v="1"/>
    <s v="publishing/nonfiction"/>
    <n v="102"/>
    <n v="354.92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5000"/>
    <n v="9228"/>
    <x v="0"/>
    <s v="US"/>
    <s v="USD"/>
    <n v="1357408721"/>
    <n v="1354816721"/>
    <b v="0"/>
    <n v="49"/>
    <b v="1"/>
    <s v="publishing/nonfiction"/>
    <n v="185"/>
    <n v="188.33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8000"/>
    <n v="9203.23"/>
    <x v="0"/>
    <s v="US"/>
    <s v="USD"/>
    <n v="1369010460"/>
    <n v="1366381877"/>
    <b v="0"/>
    <n v="68"/>
    <b v="1"/>
    <s v="publishing/nonfiction"/>
    <n v="115"/>
    <n v="135.34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8300"/>
    <n v="9170"/>
    <x v="0"/>
    <s v="US"/>
    <s v="USD"/>
    <n v="1303147459"/>
    <n v="1297880659"/>
    <b v="0"/>
    <n v="22"/>
    <b v="1"/>
    <s v="publishing/nonfiction"/>
    <n v="110"/>
    <n v="416.82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9000"/>
    <n v="9137"/>
    <x v="0"/>
    <s v="US"/>
    <s v="USD"/>
    <n v="1354756714"/>
    <n v="1353547114"/>
    <b v="0"/>
    <n v="18"/>
    <b v="1"/>
    <s v="publishing/nonfiction"/>
    <n v="102"/>
    <n v="507.6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8000"/>
    <n v="9130"/>
    <x v="0"/>
    <s v="US"/>
    <s v="USD"/>
    <n v="1286568268"/>
    <n v="1283976268"/>
    <b v="0"/>
    <n v="19"/>
    <b v="1"/>
    <s v="publishing/nonfiction"/>
    <n v="114"/>
    <n v="480.53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9000"/>
    <n v="9124"/>
    <x v="0"/>
    <s v="GB"/>
    <s v="GBP"/>
    <n v="1404892539"/>
    <n v="1401436539"/>
    <b v="0"/>
    <n v="99"/>
    <b v="1"/>
    <s v="publishing/nonfiction"/>
    <n v="101"/>
    <n v="92.16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3500"/>
    <n v="9121"/>
    <x v="2"/>
    <s v="US"/>
    <s v="USD"/>
    <n v="1480188013"/>
    <n v="1477592413"/>
    <b v="0"/>
    <n v="0"/>
    <b v="0"/>
    <s v="publishing/fiction"/>
    <n v="261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8750"/>
    <n v="9111"/>
    <x v="2"/>
    <s v="US"/>
    <s v="USD"/>
    <n v="1391364126"/>
    <n v="1388772126"/>
    <b v="0"/>
    <n v="6"/>
    <b v="0"/>
    <s v="publishing/fiction"/>
    <n v="104"/>
    <n v="1518.5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9000"/>
    <n v="9110"/>
    <x v="2"/>
    <s v="MX"/>
    <s v="MXN"/>
    <n v="1480831200"/>
    <n v="1479328570"/>
    <b v="0"/>
    <n v="0"/>
    <b v="0"/>
    <s v="publishing/fiction"/>
    <n v="101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8925"/>
    <n v="9044"/>
    <x v="2"/>
    <s v="GB"/>
    <s v="GBP"/>
    <n v="1376563408"/>
    <n v="1373971408"/>
    <b v="0"/>
    <n v="1"/>
    <b v="0"/>
    <s v="publishing/fiction"/>
    <n v="101"/>
    <n v="9044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2500"/>
    <n v="9030"/>
    <x v="2"/>
    <s v="US"/>
    <s v="USD"/>
    <n v="1441858161"/>
    <n v="1439266161"/>
    <b v="0"/>
    <n v="0"/>
    <b v="0"/>
    <s v="publishing/fiction"/>
    <n v="361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8000"/>
    <n v="9015"/>
    <x v="2"/>
    <s v="US"/>
    <s v="USD"/>
    <n v="1413723684"/>
    <n v="1411131684"/>
    <b v="0"/>
    <n v="44"/>
    <b v="0"/>
    <s v="publishing/fiction"/>
    <n v="113"/>
    <n v="204.89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8000"/>
    <n v="8950"/>
    <x v="2"/>
    <s v="CA"/>
    <s v="CAD"/>
    <n v="1424112483"/>
    <n v="1421520483"/>
    <b v="0"/>
    <n v="0"/>
    <b v="0"/>
    <s v="publishing/fiction"/>
    <n v="112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40000"/>
    <n v="8837"/>
    <x v="2"/>
    <s v="US"/>
    <s v="USD"/>
    <n v="1432178810"/>
    <n v="1429586810"/>
    <b v="0"/>
    <n v="3"/>
    <b v="0"/>
    <s v="publishing/fiction"/>
    <n v="22"/>
    <n v="2945.67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8000"/>
    <n v="8832.49"/>
    <x v="2"/>
    <s v="US"/>
    <s v="USD"/>
    <n v="1387169890"/>
    <n v="1384577890"/>
    <b v="0"/>
    <n v="0"/>
    <b v="0"/>
    <s v="publishing/fiction"/>
    <n v="11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57000"/>
    <n v="8827"/>
    <x v="2"/>
    <s v="US"/>
    <s v="USD"/>
    <n v="1388102094"/>
    <n v="1385510094"/>
    <b v="0"/>
    <n v="52"/>
    <b v="0"/>
    <s v="publishing/fiction"/>
    <n v="15"/>
    <n v="169.7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50000"/>
    <n v="8815"/>
    <x v="2"/>
    <s v="US"/>
    <s v="USD"/>
    <n v="1361750369"/>
    <n v="1358294369"/>
    <b v="0"/>
    <n v="0"/>
    <b v="0"/>
    <s v="publishing/fiction"/>
    <n v="18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1800"/>
    <n v="8807"/>
    <x v="2"/>
    <s v="US"/>
    <s v="USD"/>
    <n v="1454183202"/>
    <n v="1449863202"/>
    <b v="0"/>
    <n v="1"/>
    <b v="0"/>
    <s v="publishing/fiction"/>
    <n v="489"/>
    <n v="8807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5000"/>
    <n v="8792.02"/>
    <x v="2"/>
    <s v="US"/>
    <s v="USD"/>
    <n v="1257047940"/>
    <n v="1252718519"/>
    <b v="0"/>
    <n v="1"/>
    <b v="0"/>
    <s v="publishing/fiction"/>
    <n v="176"/>
    <n v="8792.02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8500"/>
    <n v="8780"/>
    <x v="2"/>
    <s v="GB"/>
    <s v="GBP"/>
    <n v="1431298860"/>
    <n v="1428341985"/>
    <b v="0"/>
    <n v="2"/>
    <b v="0"/>
    <s v="publishing/fiction"/>
    <n v="103"/>
    <n v="439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8400"/>
    <n v="8750"/>
    <x v="2"/>
    <s v="US"/>
    <s v="USD"/>
    <n v="1393181018"/>
    <n v="1390589018"/>
    <b v="0"/>
    <n v="9"/>
    <b v="0"/>
    <s v="publishing/fiction"/>
    <n v="104"/>
    <n v="972.22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5000"/>
    <n v="8740"/>
    <x v="2"/>
    <s v="US"/>
    <s v="USD"/>
    <n v="1323998795"/>
    <n v="1321406795"/>
    <b v="0"/>
    <n v="5"/>
    <b v="0"/>
    <s v="publishing/fiction"/>
    <n v="175"/>
    <n v="1748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500"/>
    <n v="8739.01"/>
    <x v="2"/>
    <s v="US"/>
    <s v="USD"/>
    <n v="1444539600"/>
    <n v="1441297645"/>
    <b v="0"/>
    <n v="57"/>
    <b v="0"/>
    <s v="publishing/fiction"/>
    <n v="117"/>
    <n v="153.3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8500"/>
    <n v="8735"/>
    <x v="2"/>
    <s v="US"/>
    <s v="USD"/>
    <n v="1375313577"/>
    <n v="1372721577"/>
    <b v="0"/>
    <n v="3"/>
    <b v="0"/>
    <s v="publishing/fiction"/>
    <n v="103"/>
    <n v="2911.6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8000"/>
    <n v="8730"/>
    <x v="2"/>
    <s v="US"/>
    <s v="USD"/>
    <n v="1398876680"/>
    <n v="1396284680"/>
    <b v="0"/>
    <n v="1"/>
    <b v="0"/>
    <s v="publishing/fiction"/>
    <n v="109"/>
    <n v="873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7100"/>
    <n v="8725"/>
    <x v="2"/>
    <s v="US"/>
    <s v="USD"/>
    <n v="1287115200"/>
    <n v="1284567905"/>
    <b v="0"/>
    <n v="6"/>
    <b v="0"/>
    <s v="publishing/fiction"/>
    <n v="51"/>
    <n v="1454.1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8500"/>
    <n v="8722"/>
    <x v="0"/>
    <s v="US"/>
    <s v="USD"/>
    <n v="1304439025"/>
    <n v="1301847025"/>
    <b v="0"/>
    <n v="27"/>
    <b v="1"/>
    <s v="music/rock"/>
    <n v="103"/>
    <n v="323.04000000000002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5000"/>
    <n v="8711.52"/>
    <x v="0"/>
    <s v="US"/>
    <s v="USD"/>
    <n v="1370649674"/>
    <n v="1368057674"/>
    <b v="0"/>
    <n v="25"/>
    <b v="1"/>
    <s v="music/rock"/>
    <n v="174"/>
    <n v="348.46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8400"/>
    <n v="8685"/>
    <x v="0"/>
    <s v="US"/>
    <s v="USD"/>
    <n v="1345918302"/>
    <n v="1343326302"/>
    <b v="0"/>
    <n v="14"/>
    <b v="1"/>
    <s v="music/rock"/>
    <n v="103"/>
    <n v="620.36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7500"/>
    <n v="8666"/>
    <x v="0"/>
    <s v="US"/>
    <s v="USD"/>
    <n v="1335564000"/>
    <n v="1332182049"/>
    <b v="0"/>
    <n v="35"/>
    <b v="1"/>
    <s v="music/rock"/>
    <n v="116"/>
    <n v="247.6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5000"/>
    <n v="8640"/>
    <x v="0"/>
    <s v="US"/>
    <s v="USD"/>
    <n v="1395023719"/>
    <n v="1391571319"/>
    <b v="0"/>
    <n v="10"/>
    <b v="1"/>
    <s v="music/rock"/>
    <n v="173"/>
    <n v="864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8500"/>
    <n v="8636"/>
    <x v="0"/>
    <s v="US"/>
    <s v="USD"/>
    <n v="1362060915"/>
    <n v="1359468915"/>
    <b v="0"/>
    <n v="29"/>
    <b v="1"/>
    <s v="music/rock"/>
    <n v="102"/>
    <n v="297.79000000000002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25000"/>
    <n v="8632"/>
    <x v="0"/>
    <s v="US"/>
    <s v="USD"/>
    <n v="1336751220"/>
    <n v="1331774434"/>
    <b v="0"/>
    <n v="44"/>
    <b v="1"/>
    <s v="music/rock"/>
    <n v="35"/>
    <n v="196.18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8000"/>
    <n v="8620"/>
    <x v="0"/>
    <s v="US"/>
    <s v="USD"/>
    <n v="1383318226"/>
    <n v="1380726226"/>
    <b v="0"/>
    <n v="17"/>
    <b v="1"/>
    <s v="music/rock"/>
    <n v="108"/>
    <n v="507.06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80000"/>
    <n v="8586"/>
    <x v="0"/>
    <s v="US"/>
    <s v="USD"/>
    <n v="1341633540"/>
    <n v="1338336588"/>
    <b v="0"/>
    <n v="34"/>
    <b v="1"/>
    <s v="music/rock"/>
    <n v="11"/>
    <n v="252.53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8000"/>
    <n v="8581"/>
    <x v="0"/>
    <s v="US"/>
    <s v="USD"/>
    <n v="1358755140"/>
    <n v="1357187280"/>
    <b v="0"/>
    <n v="14"/>
    <b v="1"/>
    <s v="music/rock"/>
    <n v="107"/>
    <n v="612.92999999999995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8500"/>
    <n v="8567"/>
    <x v="0"/>
    <s v="US"/>
    <s v="USD"/>
    <n v="1359680939"/>
    <n v="1357088939"/>
    <b v="0"/>
    <n v="156"/>
    <b v="1"/>
    <s v="music/rock"/>
    <n v="101"/>
    <n v="54.92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8000"/>
    <n v="8538.66"/>
    <x v="0"/>
    <s v="US"/>
    <s v="USD"/>
    <n v="1384322340"/>
    <n v="1381430646"/>
    <b v="0"/>
    <n v="128"/>
    <b v="1"/>
    <s v="music/rock"/>
    <n v="107"/>
    <n v="66.709999999999994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100000"/>
    <n v="8537"/>
    <x v="0"/>
    <s v="US"/>
    <s v="USD"/>
    <n v="1383861483"/>
    <n v="1381265883"/>
    <b v="0"/>
    <n v="60"/>
    <b v="1"/>
    <s v="music/rock"/>
    <n v="9"/>
    <n v="142.28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8000"/>
    <n v="8537"/>
    <x v="0"/>
    <s v="US"/>
    <s v="USD"/>
    <n v="1372827540"/>
    <n v="1371491244"/>
    <b v="0"/>
    <n v="32"/>
    <b v="1"/>
    <s v="music/rock"/>
    <n v="107"/>
    <n v="266.77999999999997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6000"/>
    <n v="8529"/>
    <x v="0"/>
    <s v="US"/>
    <s v="USD"/>
    <n v="1315242360"/>
    <n v="1310438737"/>
    <b v="0"/>
    <n v="53"/>
    <b v="1"/>
    <s v="music/rock"/>
    <n v="142"/>
    <n v="160.91999999999999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8000"/>
    <n v="8519"/>
    <x v="0"/>
    <s v="US"/>
    <s v="USD"/>
    <n v="1333774740"/>
    <n v="1330094566"/>
    <b v="0"/>
    <n v="184"/>
    <b v="1"/>
    <s v="music/rock"/>
    <n v="106"/>
    <n v="46.3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75000"/>
    <n v="8471"/>
    <x v="0"/>
    <s v="US"/>
    <s v="USD"/>
    <n v="1379279400"/>
    <n v="1376687485"/>
    <b v="0"/>
    <n v="90"/>
    <b v="1"/>
    <s v="music/rock"/>
    <n v="11"/>
    <n v="94.12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n v="1332978688"/>
    <b v="0"/>
    <n v="71"/>
    <b v="1"/>
    <s v="music/rock"/>
    <n v="282"/>
    <n v="118.97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8000"/>
    <n v="8425"/>
    <x v="0"/>
    <s v="US"/>
    <s v="USD"/>
    <n v="1412086187"/>
    <n v="1409494187"/>
    <b v="0"/>
    <n v="87"/>
    <b v="1"/>
    <s v="music/rock"/>
    <n v="105"/>
    <n v="96.84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n v="1332950446"/>
    <b v="0"/>
    <n v="28"/>
    <b v="1"/>
    <s v="music/rock"/>
    <n v="168"/>
    <n v="300.04000000000002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5000"/>
    <n v="8399"/>
    <x v="0"/>
    <s v="GB"/>
    <s v="GBP"/>
    <n v="1410431054"/>
    <n v="1407839054"/>
    <b v="0"/>
    <n v="56"/>
    <b v="1"/>
    <s v="music/rock"/>
    <n v="168"/>
    <n v="149.97999999999999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8000"/>
    <n v="8355"/>
    <x v="0"/>
    <s v="US"/>
    <s v="USD"/>
    <n v="1309547120"/>
    <n v="1306955120"/>
    <b v="0"/>
    <n v="51"/>
    <b v="1"/>
    <s v="music/rock"/>
    <n v="104"/>
    <n v="163.82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8000"/>
    <n v="8349"/>
    <x v="0"/>
    <s v="US"/>
    <s v="USD"/>
    <n v="1347854700"/>
    <n v="1343867524"/>
    <b v="0"/>
    <n v="75"/>
    <b v="1"/>
    <s v="music/rock"/>
    <n v="104"/>
    <n v="111.32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8000"/>
    <n v="8348"/>
    <x v="0"/>
    <s v="US"/>
    <s v="USD"/>
    <n v="1306630800"/>
    <n v="1304376478"/>
    <b v="0"/>
    <n v="38"/>
    <b v="1"/>
    <s v="music/rock"/>
    <n v="104"/>
    <n v="219.68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000"/>
    <n v="8320"/>
    <x v="0"/>
    <s v="US"/>
    <s v="USD"/>
    <n v="1311393540"/>
    <n v="1309919526"/>
    <b v="0"/>
    <n v="18"/>
    <b v="1"/>
    <s v="music/rock"/>
    <n v="166"/>
    <n v="462.22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7956"/>
    <n v="8315.01"/>
    <x v="0"/>
    <s v="US"/>
    <s v="USD"/>
    <n v="1310857200"/>
    <n v="1306525512"/>
    <b v="0"/>
    <n v="54"/>
    <b v="1"/>
    <s v="music/rock"/>
    <n v="22"/>
    <n v="153.97999999999999"/>
    <x v="4"/>
    <s v="rock"/>
    <x v="805"/>
    <d v="2011-07-16T23:00:00"/>
    <x v="6"/>
  </r>
  <r>
    <n v="806"/>
    <s v="Golden Animals NEW Album!"/>
    <s v="Help Golden Animals finish their NEW Album!"/>
    <n v="6000"/>
    <n v="8306.42"/>
    <x v="0"/>
    <s v="US"/>
    <s v="USD"/>
    <n v="1315413339"/>
    <n v="1312821339"/>
    <b v="0"/>
    <n v="71"/>
    <b v="1"/>
    <s v="music/rock"/>
    <n v="138"/>
    <n v="116.99"/>
    <x v="4"/>
    <s v="rock"/>
    <x v="806"/>
    <d v="2011-09-07T16:35:39"/>
    <x v="6"/>
  </r>
  <r>
    <n v="807"/>
    <s v="Sic Vita - New EP Release - 2017"/>
    <s v="Join the Sic Vita family and lend a hand as we create a new album!"/>
    <n v="2500"/>
    <n v="8301"/>
    <x v="0"/>
    <s v="US"/>
    <s v="USD"/>
    <n v="1488333600"/>
    <n v="1485270311"/>
    <b v="0"/>
    <n v="57"/>
    <b v="1"/>
    <s v="music/rock"/>
    <n v="332"/>
    <n v="145.63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7500"/>
    <n v="8300"/>
    <x v="0"/>
    <s v="CA"/>
    <s v="CAD"/>
    <n v="1419224340"/>
    <n v="1416363886"/>
    <b v="0"/>
    <n v="43"/>
    <b v="1"/>
    <s v="music/rock"/>
    <n v="111"/>
    <n v="193.02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5000"/>
    <n v="8272"/>
    <x v="0"/>
    <s v="US"/>
    <s v="USD"/>
    <n v="1390161630"/>
    <n v="1387569630"/>
    <b v="0"/>
    <n v="52"/>
    <b v="1"/>
    <s v="music/rock"/>
    <n v="165"/>
    <n v="159.0800000000000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35000"/>
    <n v="8256"/>
    <x v="0"/>
    <s v="US"/>
    <s v="USD"/>
    <n v="1346462462"/>
    <n v="1343870462"/>
    <b v="0"/>
    <n v="27"/>
    <b v="1"/>
    <s v="music/rock"/>
    <n v="24"/>
    <n v="305.77999999999997"/>
    <x v="4"/>
    <s v="rock"/>
    <x v="810"/>
    <d v="2012-09-01T01:21:02"/>
    <x v="5"/>
  </r>
  <r>
    <n v="811"/>
    <s v="Love Water Tour"/>
    <s v="We need your financial support to cover the tour costs!  (Sound, lights, travel, stage design)"/>
    <n v="8000"/>
    <n v="8241"/>
    <x v="0"/>
    <s v="US"/>
    <s v="USD"/>
    <n v="1373475120"/>
    <n v="1371569202"/>
    <b v="0"/>
    <n v="12"/>
    <b v="1"/>
    <s v="music/rock"/>
    <n v="103"/>
    <n v="686.75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8000"/>
    <n v="8230"/>
    <x v="0"/>
    <s v="US"/>
    <s v="USD"/>
    <n v="1362146280"/>
    <n v="1357604752"/>
    <b v="0"/>
    <n v="33"/>
    <b v="1"/>
    <s v="music/rock"/>
    <n v="103"/>
    <n v="249.39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8000"/>
    <n v="8227"/>
    <x v="0"/>
    <s v="US"/>
    <s v="USD"/>
    <n v="1342825365"/>
    <n v="1340233365"/>
    <b v="0"/>
    <n v="96"/>
    <b v="1"/>
    <s v="music/rock"/>
    <n v="103"/>
    <n v="85.7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8000"/>
    <n v="8211.61"/>
    <x v="0"/>
    <s v="US"/>
    <s v="USD"/>
    <n v="1306865040"/>
    <n v="1305568201"/>
    <b v="0"/>
    <n v="28"/>
    <b v="1"/>
    <s v="music/rock"/>
    <n v="103"/>
    <n v="293.27"/>
    <x v="4"/>
    <s v="rock"/>
    <x v="814"/>
    <d v="2011-05-31T18:04:00"/>
    <x v="6"/>
  </r>
  <r>
    <n v="815"/>
    <s v="Some Late Help for The Early Reset"/>
    <s v="Be a part of helping The Early Reset finish their new 7 song EP."/>
    <n v="8000"/>
    <n v="8211"/>
    <x v="0"/>
    <s v="US"/>
    <s v="USD"/>
    <n v="1414879303"/>
    <n v="1412287303"/>
    <b v="0"/>
    <n v="43"/>
    <b v="1"/>
    <s v="music/rock"/>
    <n v="103"/>
    <n v="190.95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8000"/>
    <n v="8211"/>
    <x v="0"/>
    <s v="US"/>
    <s v="USD"/>
    <n v="1365489000"/>
    <n v="1362776043"/>
    <b v="0"/>
    <n v="205"/>
    <b v="1"/>
    <s v="music/rock"/>
    <n v="103"/>
    <n v="40.049999999999997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7500"/>
    <n v="8207"/>
    <x v="0"/>
    <s v="US"/>
    <s v="USD"/>
    <n v="1331441940"/>
    <n v="1326810211"/>
    <b v="0"/>
    <n v="23"/>
    <b v="1"/>
    <s v="music/rock"/>
    <n v="109"/>
    <n v="356.83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22500"/>
    <n v="8191"/>
    <x v="0"/>
    <s v="US"/>
    <s v="USD"/>
    <n v="1344358860"/>
    <n v="1343682681"/>
    <b v="0"/>
    <n v="19"/>
    <b v="1"/>
    <s v="music/rock"/>
    <n v="36"/>
    <n v="431.11"/>
    <x v="4"/>
    <s v="rock"/>
    <x v="818"/>
    <d v="2012-08-07T17:01:00"/>
    <x v="5"/>
  </r>
  <r>
    <n v="819"/>
    <s v="Winter Tour"/>
    <s v="We are touring the Southeast in support of our new EP"/>
    <n v="82000"/>
    <n v="8190"/>
    <x v="0"/>
    <s v="US"/>
    <s v="USD"/>
    <n v="1387601040"/>
    <n v="1386806254"/>
    <b v="0"/>
    <n v="14"/>
    <b v="1"/>
    <s v="music/rock"/>
    <n v="10"/>
    <n v="585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500"/>
    <n v="8173"/>
    <x v="0"/>
    <s v="US"/>
    <s v="USD"/>
    <n v="1402290000"/>
    <n v="1399666342"/>
    <b v="0"/>
    <n v="38"/>
    <b v="1"/>
    <s v="music/rock"/>
    <n v="327"/>
    <n v="215.08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8000"/>
    <n v="8165.55"/>
    <x v="0"/>
    <s v="US"/>
    <s v="USD"/>
    <n v="1430712060"/>
    <n v="1427753265"/>
    <b v="0"/>
    <n v="78"/>
    <b v="1"/>
    <s v="music/rock"/>
    <n v="102"/>
    <n v="104.69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5000"/>
    <n v="8160"/>
    <x v="0"/>
    <s v="US"/>
    <s v="USD"/>
    <n v="1349477050"/>
    <n v="1346885050"/>
    <b v="0"/>
    <n v="69"/>
    <b v="1"/>
    <s v="music/rock"/>
    <n v="163"/>
    <n v="118.26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6500"/>
    <n v="8152"/>
    <x v="0"/>
    <s v="US"/>
    <s v="USD"/>
    <n v="1427062852"/>
    <n v="1424474452"/>
    <b v="0"/>
    <n v="33"/>
    <b v="1"/>
    <s v="music/rock"/>
    <n v="125"/>
    <n v="247.03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7200"/>
    <n v="8136.01"/>
    <x v="0"/>
    <s v="US"/>
    <s v="USD"/>
    <n v="1271573940"/>
    <n v="1268459318"/>
    <b v="0"/>
    <n v="54"/>
    <b v="1"/>
    <s v="music/rock"/>
    <n v="113"/>
    <n v="150.66999999999999"/>
    <x v="4"/>
    <s v="rock"/>
    <x v="824"/>
    <d v="2010-04-18T06:59:00"/>
    <x v="7"/>
  </r>
  <r>
    <n v="825"/>
    <s v="KILL FREEMAN"/>
    <s v="Kickstarting Kill Freeman independently. Help fund the New Record, Video and Live Shows."/>
    <n v="8000"/>
    <n v="8120"/>
    <x v="0"/>
    <s v="US"/>
    <s v="USD"/>
    <n v="1351495284"/>
    <n v="1349335284"/>
    <b v="0"/>
    <n v="99"/>
    <b v="1"/>
    <s v="music/rock"/>
    <n v="102"/>
    <n v="82.02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8000"/>
    <n v="8114"/>
    <x v="0"/>
    <s v="US"/>
    <s v="USD"/>
    <n v="1332719730"/>
    <n v="1330908930"/>
    <b v="0"/>
    <n v="49"/>
    <b v="1"/>
    <s v="music/rock"/>
    <n v="101"/>
    <n v="165.59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8000"/>
    <n v="8110"/>
    <x v="0"/>
    <s v="US"/>
    <s v="USD"/>
    <n v="1329248940"/>
    <n v="1326972107"/>
    <b v="0"/>
    <n v="11"/>
    <b v="1"/>
    <s v="music/rock"/>
    <n v="101"/>
    <n v="737.27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7500"/>
    <n v="8109"/>
    <x v="0"/>
    <s v="US"/>
    <s v="USD"/>
    <n v="1340641440"/>
    <n v="1339549982"/>
    <b v="0"/>
    <n v="38"/>
    <b v="1"/>
    <s v="music/rock"/>
    <n v="108"/>
    <n v="213.39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4000"/>
    <n v="8105"/>
    <x v="0"/>
    <s v="GB"/>
    <s v="GBP"/>
    <n v="1468437240"/>
    <n v="1463253240"/>
    <b v="0"/>
    <n v="16"/>
    <b v="1"/>
    <s v="music/rock"/>
    <n v="203"/>
    <n v="506.56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7900"/>
    <n v="8098"/>
    <x v="0"/>
    <s v="US"/>
    <s v="USD"/>
    <n v="1363952225"/>
    <n v="1361363825"/>
    <b v="0"/>
    <n v="32"/>
    <b v="1"/>
    <s v="music/rock"/>
    <n v="103"/>
    <n v="253.06"/>
    <x v="4"/>
    <s v="rock"/>
    <x v="830"/>
    <d v="2013-03-22T11:37:05"/>
    <x v="4"/>
  </r>
  <r>
    <n v="831"/>
    <s v="Let The 7Horse Run!"/>
    <s v="7Horse is a new band with a self-funded album and a show they want to rock in your town!"/>
    <n v="8000"/>
    <n v="8095"/>
    <x v="0"/>
    <s v="US"/>
    <s v="USD"/>
    <n v="1335540694"/>
    <n v="1332948694"/>
    <b v="0"/>
    <n v="20"/>
    <b v="1"/>
    <s v="music/rock"/>
    <n v="101"/>
    <n v="404.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7500"/>
    <n v="8091"/>
    <x v="0"/>
    <s v="US"/>
    <s v="USD"/>
    <n v="1327133580"/>
    <n v="1321978335"/>
    <b v="0"/>
    <n v="154"/>
    <b v="1"/>
    <s v="music/rock"/>
    <n v="108"/>
    <n v="52.54"/>
    <x v="4"/>
    <s v="rock"/>
    <x v="832"/>
    <d v="2012-01-21T08:13:00"/>
    <x v="6"/>
  </r>
  <r>
    <n v="833"/>
    <s v="Ragman Rolls"/>
    <s v="This is an American rock album."/>
    <n v="8000"/>
    <n v="8084"/>
    <x v="0"/>
    <s v="US"/>
    <s v="USD"/>
    <n v="1397941475"/>
    <n v="1395349475"/>
    <b v="0"/>
    <n v="41"/>
    <b v="1"/>
    <s v="music/rock"/>
    <n v="101"/>
    <n v="197.17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8000"/>
    <n v="8080.33"/>
    <x v="0"/>
    <s v="US"/>
    <s v="USD"/>
    <n v="1372651140"/>
    <n v="1369770292"/>
    <b v="0"/>
    <n v="75"/>
    <b v="1"/>
    <s v="music/rock"/>
    <n v="101"/>
    <n v="107.74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90000"/>
    <n v="8077"/>
    <x v="0"/>
    <s v="US"/>
    <s v="USD"/>
    <n v="1337396400"/>
    <n v="1333709958"/>
    <b v="0"/>
    <n v="40"/>
    <b v="1"/>
    <s v="music/rock"/>
    <n v="9"/>
    <n v="201.93"/>
    <x v="4"/>
    <s v="rock"/>
    <x v="835"/>
    <d v="2012-05-19T03:00:00"/>
    <x v="5"/>
  </r>
  <r>
    <n v="836"/>
    <s v="DESMADRE Full Album + Press Kit"/>
    <s v="An album you can bring home to mom."/>
    <n v="28000"/>
    <n v="8076"/>
    <x v="0"/>
    <s v="US"/>
    <s v="USD"/>
    <n v="1381108918"/>
    <n v="1378516918"/>
    <b v="0"/>
    <n v="46"/>
    <b v="1"/>
    <s v="music/rock"/>
    <n v="29"/>
    <n v="175.57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8000"/>
    <n v="8070.43"/>
    <x v="0"/>
    <s v="US"/>
    <s v="USD"/>
    <n v="1398988662"/>
    <n v="1396396662"/>
    <b v="0"/>
    <n v="62"/>
    <b v="1"/>
    <s v="music/rock"/>
    <n v="101"/>
    <n v="130.16999999999999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1000"/>
    <n v="8064"/>
    <x v="0"/>
    <s v="US"/>
    <s v="USD"/>
    <n v="1326835985"/>
    <n v="1324243985"/>
    <b v="0"/>
    <n v="61"/>
    <b v="1"/>
    <s v="music/rock"/>
    <n v="806"/>
    <n v="132.19999999999999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7000"/>
    <n v="8058.55"/>
    <x v="0"/>
    <s v="US"/>
    <s v="USD"/>
    <n v="1348337956"/>
    <n v="1345745956"/>
    <b v="0"/>
    <n v="96"/>
    <b v="1"/>
    <s v="music/rock"/>
    <n v="115"/>
    <n v="83.9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8000"/>
    <n v="8053"/>
    <x v="0"/>
    <s v="US"/>
    <s v="USD"/>
    <n v="1474694787"/>
    <n v="1472102787"/>
    <b v="0"/>
    <n v="190"/>
    <b v="1"/>
    <s v="music/metal"/>
    <n v="101"/>
    <n v="42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8000"/>
    <n v="8035"/>
    <x v="0"/>
    <s v="US"/>
    <s v="USD"/>
    <n v="1415653663"/>
    <n v="1413058063"/>
    <b v="1"/>
    <n v="94"/>
    <b v="1"/>
    <s v="music/metal"/>
    <n v="100"/>
    <n v="85.48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8000"/>
    <n v="8026"/>
    <x v="0"/>
    <s v="CA"/>
    <s v="CAD"/>
    <n v="1381723140"/>
    <n v="1378735983"/>
    <b v="1"/>
    <n v="39"/>
    <b v="1"/>
    <s v="music/metal"/>
    <n v="100"/>
    <n v="205.79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8000"/>
    <n v="8010"/>
    <x v="0"/>
    <s v="US"/>
    <s v="USD"/>
    <n v="1414817940"/>
    <n v="1411489552"/>
    <b v="1"/>
    <n v="159"/>
    <b v="1"/>
    <s v="music/metal"/>
    <n v="100"/>
    <n v="50.38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7500"/>
    <n v="8005"/>
    <x v="0"/>
    <s v="US"/>
    <s v="USD"/>
    <n v="1473047940"/>
    <n v="1469595396"/>
    <b v="0"/>
    <n v="177"/>
    <b v="1"/>
    <s v="music/metal"/>
    <n v="107"/>
    <n v="45.23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8000"/>
    <n v="8001"/>
    <x v="0"/>
    <s v="GB"/>
    <s v="GBP"/>
    <n v="1394460000"/>
    <n v="1393233855"/>
    <b v="0"/>
    <n v="47"/>
    <b v="1"/>
    <s v="music/metal"/>
    <n v="100"/>
    <n v="170.23"/>
    <x v="4"/>
    <s v="metal"/>
    <x v="846"/>
    <d v="2014-03-10T14:00:00"/>
    <x v="3"/>
  </r>
  <r>
    <n v="847"/>
    <s v="CENTROPYMUSIC"/>
    <s v="MUSIC WITH MEANING!  MUSIC THAT MATTERS!!!"/>
    <n v="7500"/>
    <n v="8000"/>
    <x v="0"/>
    <s v="US"/>
    <s v="USD"/>
    <n v="1436555376"/>
    <n v="1433963376"/>
    <b v="0"/>
    <n v="1"/>
    <b v="1"/>
    <s v="music/metal"/>
    <n v="107"/>
    <n v="800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7000"/>
    <n v="7981"/>
    <x v="0"/>
    <s v="US"/>
    <s v="USD"/>
    <n v="1429038033"/>
    <n v="1426446033"/>
    <b v="0"/>
    <n v="16"/>
    <b v="1"/>
    <s v="music/metal"/>
    <n v="114"/>
    <n v="498.8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7000"/>
    <n v="7942"/>
    <x v="0"/>
    <s v="US"/>
    <s v="USD"/>
    <n v="1426473264"/>
    <n v="1424057664"/>
    <b v="0"/>
    <n v="115"/>
    <b v="1"/>
    <s v="music/metal"/>
    <n v="113"/>
    <n v="69.06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6000"/>
    <n v="7934"/>
    <x v="0"/>
    <s v="US"/>
    <s v="USD"/>
    <n v="1461560340"/>
    <n v="1458762717"/>
    <b v="0"/>
    <n v="133"/>
    <b v="1"/>
    <s v="music/metal"/>
    <n v="132"/>
    <n v="59.65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7500"/>
    <n v="7917.45"/>
    <x v="0"/>
    <s v="FR"/>
    <s v="EUR"/>
    <n v="1469994300"/>
    <n v="1464815253"/>
    <b v="0"/>
    <n v="70"/>
    <b v="1"/>
    <s v="music/metal"/>
    <n v="106"/>
    <n v="113.1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40000"/>
    <n v="7905"/>
    <x v="0"/>
    <s v="US"/>
    <s v="USD"/>
    <n v="1477342800"/>
    <n v="1476386395"/>
    <b v="0"/>
    <n v="62"/>
    <b v="1"/>
    <s v="music/metal"/>
    <n v="20"/>
    <n v="127.5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7000"/>
    <n v="7905"/>
    <x v="0"/>
    <s v="US"/>
    <s v="USD"/>
    <n v="1424116709"/>
    <n v="1421524709"/>
    <b v="0"/>
    <n v="10"/>
    <b v="1"/>
    <s v="music/metal"/>
    <n v="113"/>
    <n v="790.5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6000"/>
    <n v="7877"/>
    <x v="0"/>
    <s v="US"/>
    <s v="USD"/>
    <n v="1482901546"/>
    <n v="1480309546"/>
    <b v="0"/>
    <n v="499"/>
    <b v="1"/>
    <s v="music/metal"/>
    <n v="131"/>
    <n v="15.79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3400"/>
    <n v="7876"/>
    <x v="0"/>
    <s v="US"/>
    <s v="USD"/>
    <n v="1469329217"/>
    <n v="1466737217"/>
    <b v="0"/>
    <n v="47"/>
    <b v="1"/>
    <s v="music/metal"/>
    <n v="232"/>
    <n v="167.57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35000"/>
    <n v="7873"/>
    <x v="0"/>
    <s v="DE"/>
    <s v="EUR"/>
    <n v="1477422000"/>
    <n v="1472282956"/>
    <b v="0"/>
    <n v="28"/>
    <b v="1"/>
    <s v="music/metal"/>
    <n v="22"/>
    <n v="281.18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7750"/>
    <n v="7860"/>
    <x v="0"/>
    <s v="ES"/>
    <s v="EUR"/>
    <n v="1448463431"/>
    <n v="1444831031"/>
    <b v="0"/>
    <n v="24"/>
    <b v="1"/>
    <s v="music/metal"/>
    <n v="101"/>
    <n v="327.5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6000"/>
    <n v="7839"/>
    <x v="0"/>
    <s v="GB"/>
    <s v="GBP"/>
    <n v="1429138740"/>
    <n v="1426528418"/>
    <b v="0"/>
    <n v="76"/>
    <b v="1"/>
    <s v="music/metal"/>
    <n v="131"/>
    <n v="103.1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20000"/>
    <n v="7834"/>
    <x v="0"/>
    <s v="US"/>
    <s v="USD"/>
    <n v="1433376000"/>
    <n v="1430768468"/>
    <b v="0"/>
    <n v="98"/>
    <b v="1"/>
    <s v="music/metal"/>
    <n v="39"/>
    <n v="79.94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7500"/>
    <n v="7833"/>
    <x v="2"/>
    <s v="US"/>
    <s v="USD"/>
    <n v="1385123713"/>
    <n v="1382528113"/>
    <b v="0"/>
    <n v="48"/>
    <b v="0"/>
    <s v="music/jazz"/>
    <n v="104"/>
    <n v="163.19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5000"/>
    <n v="7810"/>
    <x v="2"/>
    <s v="US"/>
    <s v="USD"/>
    <n v="1474067404"/>
    <n v="1471475404"/>
    <b v="0"/>
    <n v="2"/>
    <b v="0"/>
    <s v="music/jazz"/>
    <n v="156"/>
    <n v="390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1000"/>
    <n v="7795"/>
    <x v="2"/>
    <s v="GB"/>
    <s v="GBP"/>
    <n v="1384179548"/>
    <n v="1381583948"/>
    <b v="0"/>
    <n v="4"/>
    <b v="0"/>
    <s v="music/jazz"/>
    <n v="780"/>
    <n v="1948.7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30000"/>
    <n v="7793"/>
    <x v="2"/>
    <s v="US"/>
    <s v="USD"/>
    <n v="1329014966"/>
    <n v="1326422966"/>
    <b v="0"/>
    <n v="5"/>
    <b v="0"/>
    <s v="music/jazz"/>
    <n v="26"/>
    <n v="1558.6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7500"/>
    <n v="7790"/>
    <x v="2"/>
    <s v="US"/>
    <s v="USD"/>
    <n v="1381917540"/>
    <n v="1379990038"/>
    <b v="0"/>
    <n v="79"/>
    <b v="0"/>
    <s v="music/jazz"/>
    <n v="104"/>
    <n v="98.61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7500"/>
    <n v="7785"/>
    <x v="2"/>
    <s v="US"/>
    <s v="USD"/>
    <n v="1358361197"/>
    <n v="1353177197"/>
    <b v="0"/>
    <n v="2"/>
    <b v="0"/>
    <s v="music/jazz"/>
    <n v="104"/>
    <n v="389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40000"/>
    <n v="7764"/>
    <x v="2"/>
    <s v="US"/>
    <s v="USD"/>
    <n v="1425136200"/>
    <n v="1421853518"/>
    <b v="0"/>
    <n v="11"/>
    <b v="0"/>
    <s v="music/jazz"/>
    <n v="19"/>
    <n v="705.82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7000"/>
    <n v="7750"/>
    <x v="2"/>
    <s v="US"/>
    <s v="USD"/>
    <n v="1259643540"/>
    <n v="1254450706"/>
    <b v="0"/>
    <n v="11"/>
    <b v="0"/>
    <s v="music/jazz"/>
    <n v="111"/>
    <n v="704.55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7501"/>
    <n v="7733"/>
    <x v="2"/>
    <s v="US"/>
    <s v="USD"/>
    <n v="1389055198"/>
    <n v="1386463198"/>
    <b v="0"/>
    <n v="1"/>
    <b v="0"/>
    <s v="music/jazz"/>
    <n v="103"/>
    <n v="7733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7000"/>
    <n v="7711.3"/>
    <x v="2"/>
    <s v="US"/>
    <s v="USD"/>
    <n v="1365448657"/>
    <n v="1362860257"/>
    <b v="0"/>
    <n v="3"/>
    <b v="0"/>
    <s v="music/jazz"/>
    <n v="110"/>
    <n v="2570.4299999999998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7500"/>
    <n v="7701.93"/>
    <x v="2"/>
    <s v="GB"/>
    <s v="GBP"/>
    <n v="1377995523"/>
    <n v="1375403523"/>
    <b v="0"/>
    <n v="5"/>
    <b v="0"/>
    <s v="music/jazz"/>
    <n v="103"/>
    <n v="1540.39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7500"/>
    <n v="7685"/>
    <x v="2"/>
    <s v="US"/>
    <s v="USD"/>
    <n v="1385735295"/>
    <n v="1383139695"/>
    <b v="0"/>
    <n v="12"/>
    <b v="0"/>
    <s v="music/jazz"/>
    <n v="102"/>
    <n v="640.41999999999996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4500"/>
    <n v="7670"/>
    <x v="2"/>
    <s v="US"/>
    <s v="USD"/>
    <n v="1299786527"/>
    <n v="1295898527"/>
    <b v="0"/>
    <n v="2"/>
    <b v="0"/>
    <s v="music/jazz"/>
    <n v="170"/>
    <n v="383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6000"/>
    <n v="7665"/>
    <x v="2"/>
    <s v="US"/>
    <s v="USD"/>
    <n v="1352610040"/>
    <n v="1349150440"/>
    <b v="0"/>
    <n v="5"/>
    <b v="0"/>
    <s v="music/jazz"/>
    <n v="128"/>
    <n v="1533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80000"/>
    <n v="7655"/>
    <x v="2"/>
    <s v="US"/>
    <s v="USD"/>
    <n v="1367676034"/>
    <n v="1365084034"/>
    <b v="0"/>
    <n v="21"/>
    <b v="0"/>
    <s v="music/jazz"/>
    <n v="10"/>
    <n v="364.52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7500"/>
    <n v="7635"/>
    <x v="2"/>
    <s v="US"/>
    <s v="USD"/>
    <n v="1442856131"/>
    <n v="1441128131"/>
    <b v="0"/>
    <n v="0"/>
    <b v="0"/>
    <s v="music/jazz"/>
    <n v="102"/>
    <n v="0"/>
    <x v="4"/>
    <s v="jazz"/>
    <x v="875"/>
    <d v="2015-09-21T17:22:11"/>
    <x v="0"/>
  </r>
  <r>
    <n v="876"/>
    <s v="Sound Of Dobells"/>
    <s v="What was the greatest record shop ever?  DOBELLS!"/>
    <n v="7500"/>
    <n v="7620"/>
    <x v="2"/>
    <s v="GB"/>
    <s v="GBP"/>
    <n v="1359978927"/>
    <n v="1357127727"/>
    <b v="0"/>
    <n v="45"/>
    <b v="0"/>
    <s v="music/jazz"/>
    <n v="102"/>
    <n v="169.33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7000"/>
    <n v="7617"/>
    <x v="2"/>
    <s v="US"/>
    <s v="USD"/>
    <n v="1387479360"/>
    <n v="1384887360"/>
    <b v="0"/>
    <n v="29"/>
    <b v="0"/>
    <s v="music/jazz"/>
    <n v="109"/>
    <n v="262.66000000000003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7000"/>
    <n v="7595.43"/>
    <x v="2"/>
    <s v="US"/>
    <s v="USD"/>
    <n v="1293082524"/>
    <n v="1290490524"/>
    <b v="0"/>
    <n v="2"/>
    <b v="0"/>
    <s v="music/jazz"/>
    <n v="109"/>
    <n v="3797.72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7500"/>
    <n v="7576"/>
    <x v="2"/>
    <s v="US"/>
    <s v="USD"/>
    <n v="1338321305"/>
    <n v="1336506905"/>
    <b v="0"/>
    <n v="30"/>
    <b v="0"/>
    <s v="music/jazz"/>
    <n v="101"/>
    <n v="252.53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6000"/>
    <n v="7559"/>
    <x v="2"/>
    <s v="US"/>
    <s v="USD"/>
    <n v="1351582938"/>
    <n v="1348731738"/>
    <b v="0"/>
    <n v="8"/>
    <b v="0"/>
    <s v="music/indie rock"/>
    <n v="126"/>
    <n v="944.88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2500"/>
    <n v="7555"/>
    <x v="2"/>
    <s v="US"/>
    <s v="USD"/>
    <n v="1326520886"/>
    <n v="1322632886"/>
    <b v="0"/>
    <n v="1"/>
    <b v="0"/>
    <s v="music/indie rock"/>
    <n v="302"/>
    <n v="7555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0000"/>
    <n v="7540"/>
    <x v="2"/>
    <s v="US"/>
    <s v="USD"/>
    <n v="1315341550"/>
    <n v="1312490350"/>
    <b v="0"/>
    <n v="14"/>
    <b v="0"/>
    <s v="music/indie rock"/>
    <n v="75"/>
    <n v="538.57000000000005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15000"/>
    <n v="7530"/>
    <x v="2"/>
    <s v="US"/>
    <s v="USD"/>
    <n v="1456957635"/>
    <n v="1451773635"/>
    <b v="0"/>
    <n v="24"/>
    <b v="0"/>
    <s v="music/indie rock"/>
    <n v="50"/>
    <n v="313.75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7000"/>
    <n v="7527"/>
    <x v="2"/>
    <s v="US"/>
    <s v="USD"/>
    <n v="1336789860"/>
    <n v="1331666146"/>
    <b v="0"/>
    <n v="2"/>
    <b v="0"/>
    <s v="music/indie rock"/>
    <n v="108"/>
    <n v="3763.5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7500"/>
    <n v="7525.12"/>
    <x v="2"/>
    <s v="US"/>
    <s v="USD"/>
    <n v="1483137311"/>
    <n v="1481322911"/>
    <b v="0"/>
    <n v="21"/>
    <b v="0"/>
    <s v="music/indie rock"/>
    <n v="100"/>
    <n v="358.34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7500"/>
    <n v="7520"/>
    <x v="2"/>
    <s v="US"/>
    <s v="USD"/>
    <n v="1473972813"/>
    <n v="1471812813"/>
    <b v="0"/>
    <n v="7"/>
    <b v="0"/>
    <s v="music/indie rock"/>
    <n v="100"/>
    <n v="1074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7000"/>
    <n v="7505"/>
    <x v="2"/>
    <s v="US"/>
    <s v="USD"/>
    <n v="1338159655"/>
    <n v="1335567655"/>
    <b v="0"/>
    <n v="0"/>
    <b v="0"/>
    <s v="music/indie rock"/>
    <n v="107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38000"/>
    <n v="7500"/>
    <x v="2"/>
    <s v="US"/>
    <s v="USD"/>
    <n v="1314856800"/>
    <n v="1311789885"/>
    <b v="0"/>
    <n v="4"/>
    <b v="0"/>
    <s v="music/indie rock"/>
    <n v="20"/>
    <n v="1875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6999"/>
    <n v="7495"/>
    <x v="2"/>
    <s v="US"/>
    <s v="USD"/>
    <n v="1412534943"/>
    <n v="1409942943"/>
    <b v="0"/>
    <n v="32"/>
    <b v="0"/>
    <s v="music/indie rock"/>
    <n v="107"/>
    <n v="234.22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n v="1382460379"/>
    <b v="0"/>
    <n v="4"/>
    <b v="0"/>
    <s v="music/indie rock"/>
    <n v="248"/>
    <n v="1861.29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12500"/>
    <n v="7433.48"/>
    <x v="2"/>
    <s v="US"/>
    <s v="USD"/>
    <n v="1408581930"/>
    <n v="1405989930"/>
    <b v="0"/>
    <n v="9"/>
    <b v="0"/>
    <s v="music/indie rock"/>
    <n v="59"/>
    <n v="825.94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5000"/>
    <n v="7415"/>
    <x v="2"/>
    <s v="US"/>
    <s v="USD"/>
    <n v="1280635200"/>
    <n v="1273121283"/>
    <b v="0"/>
    <n v="17"/>
    <b v="0"/>
    <s v="music/indie rock"/>
    <n v="148"/>
    <n v="436.18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6000"/>
    <n v="7412"/>
    <x v="2"/>
    <s v="US"/>
    <s v="USD"/>
    <n v="1427920363"/>
    <n v="1425331963"/>
    <b v="0"/>
    <n v="5"/>
    <b v="0"/>
    <s v="music/indie rock"/>
    <n v="124"/>
    <n v="1482.4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5000"/>
    <n v="7397"/>
    <x v="2"/>
    <s v="US"/>
    <s v="USD"/>
    <n v="1465169610"/>
    <n v="1462577610"/>
    <b v="0"/>
    <n v="53"/>
    <b v="0"/>
    <s v="music/indie rock"/>
    <n v="148"/>
    <n v="139.57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7000"/>
    <n v="7383.01"/>
    <x v="2"/>
    <s v="US"/>
    <s v="USD"/>
    <n v="1287975829"/>
    <n v="1284087829"/>
    <b v="0"/>
    <n v="7"/>
    <b v="0"/>
    <s v="music/indie rock"/>
    <n v="105"/>
    <n v="1054.72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7000"/>
    <n v="7365"/>
    <x v="2"/>
    <s v="US"/>
    <s v="USD"/>
    <n v="1440734400"/>
    <n v="1438549026"/>
    <b v="0"/>
    <n v="72"/>
    <b v="0"/>
    <s v="music/indie rock"/>
    <n v="105"/>
    <n v="102.29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25000"/>
    <n v="7344"/>
    <x v="2"/>
    <s v="US"/>
    <s v="USD"/>
    <n v="1354123908"/>
    <n v="1351528308"/>
    <b v="0"/>
    <n v="0"/>
    <b v="0"/>
    <s v="music/indie rock"/>
    <n v="29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7000"/>
    <n v="7340"/>
    <x v="2"/>
    <s v="US"/>
    <s v="USD"/>
    <n v="1326651110"/>
    <n v="1322763110"/>
    <b v="0"/>
    <n v="2"/>
    <b v="0"/>
    <s v="music/indie rock"/>
    <n v="105"/>
    <n v="367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n v="1302661362"/>
    <b v="0"/>
    <n v="8"/>
    <b v="0"/>
    <s v="music/indie rock"/>
    <n v="978"/>
    <n v="917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2468"/>
    <n v="7326.88"/>
    <x v="2"/>
    <s v="US"/>
    <s v="USD"/>
    <n v="1459365802"/>
    <n v="1456777402"/>
    <b v="0"/>
    <n v="2"/>
    <b v="0"/>
    <s v="music/jazz"/>
    <n v="297"/>
    <n v="3663.44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5000"/>
    <n v="7304.04"/>
    <x v="2"/>
    <s v="US"/>
    <s v="USD"/>
    <n v="1276024260"/>
    <n v="1272050914"/>
    <b v="0"/>
    <n v="0"/>
    <b v="0"/>
    <s v="music/jazz"/>
    <n v="146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5500"/>
    <n v="7226"/>
    <x v="2"/>
    <s v="US"/>
    <s v="USD"/>
    <n v="1409412600"/>
    <n v="1404947422"/>
    <b v="0"/>
    <n v="3"/>
    <b v="0"/>
    <s v="music/jazz"/>
    <n v="131"/>
    <n v="2408.67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n v="1346180780"/>
    <b v="0"/>
    <n v="4"/>
    <b v="0"/>
    <s v="music/jazz"/>
    <n v="144"/>
    <n v="1805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4900"/>
    <n v="7219"/>
    <x v="2"/>
    <s v="US"/>
    <s v="USD"/>
    <n v="1451786137"/>
    <n v="1449194137"/>
    <b v="0"/>
    <n v="3"/>
    <b v="0"/>
    <s v="music/jazz"/>
    <n v="147"/>
    <n v="2406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5500"/>
    <n v="7206"/>
    <x v="2"/>
    <s v="US"/>
    <s v="USD"/>
    <n v="1295847926"/>
    <n v="1290663926"/>
    <b v="0"/>
    <n v="6"/>
    <b v="0"/>
    <s v="music/jazz"/>
    <n v="131"/>
    <n v="1201"/>
    <x v="4"/>
    <s v="jazz"/>
    <x v="905"/>
    <d v="2011-01-24T05:45:26"/>
    <x v="7"/>
  </r>
  <r>
    <n v="906"/>
    <s v="24th Music Presents Channeling Motown (Live)"/>
    <s v="The DMV's most respected saxophonist pay tribute to Motown."/>
    <n v="7000"/>
    <n v="7184"/>
    <x v="2"/>
    <s v="US"/>
    <s v="USD"/>
    <n v="1394681590"/>
    <n v="1392093190"/>
    <b v="0"/>
    <n v="0"/>
    <b v="0"/>
    <s v="music/jazz"/>
    <n v="103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12000"/>
    <n v="7173"/>
    <x v="2"/>
    <s v="US"/>
    <s v="USD"/>
    <n v="1315715823"/>
    <n v="1313123823"/>
    <b v="0"/>
    <n v="0"/>
    <b v="0"/>
    <s v="music/jazz"/>
    <n v="6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7000"/>
    <n v="7164"/>
    <x v="2"/>
    <s v="US"/>
    <s v="USD"/>
    <n v="1280206740"/>
    <n v="1276283655"/>
    <b v="0"/>
    <n v="0"/>
    <b v="0"/>
    <s v="music/jazz"/>
    <n v="102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6500"/>
    <n v="7160.12"/>
    <x v="2"/>
    <s v="US"/>
    <s v="USD"/>
    <n v="1343016000"/>
    <n v="1340296440"/>
    <b v="0"/>
    <n v="8"/>
    <b v="0"/>
    <s v="music/jazz"/>
    <n v="110"/>
    <n v="895.02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6000"/>
    <n v="7140"/>
    <x v="2"/>
    <s v="GB"/>
    <s v="GBP"/>
    <n v="1488546319"/>
    <n v="1483362319"/>
    <b v="0"/>
    <n v="5"/>
    <b v="0"/>
    <s v="music/jazz"/>
    <n v="119"/>
    <n v="1428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5000"/>
    <n v="7140"/>
    <x v="2"/>
    <s v="US"/>
    <s v="USD"/>
    <n v="1390522045"/>
    <n v="1388707645"/>
    <b v="0"/>
    <n v="0"/>
    <b v="0"/>
    <s v="music/jazz"/>
    <n v="143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7000"/>
    <n v="7062"/>
    <x v="2"/>
    <s v="US"/>
    <s v="USD"/>
    <n v="1355197047"/>
    <n v="1350009447"/>
    <b v="0"/>
    <n v="2"/>
    <b v="0"/>
    <s v="music/jazz"/>
    <n v="101"/>
    <n v="3531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6450"/>
    <n v="7053.61"/>
    <x v="2"/>
    <s v="US"/>
    <s v="USD"/>
    <n v="1336188019"/>
    <n v="1333596019"/>
    <b v="0"/>
    <n v="24"/>
    <b v="0"/>
    <s v="music/jazz"/>
    <n v="109"/>
    <n v="293.8999999999999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5000"/>
    <n v="7050"/>
    <x v="2"/>
    <s v="US"/>
    <s v="USD"/>
    <n v="1345918747"/>
    <n v="1343326747"/>
    <b v="0"/>
    <n v="0"/>
    <b v="0"/>
    <s v="music/jazz"/>
    <n v="141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7000"/>
    <n v="7040"/>
    <x v="2"/>
    <s v="US"/>
    <s v="USD"/>
    <n v="1330577940"/>
    <n v="1327853914"/>
    <b v="0"/>
    <n v="9"/>
    <b v="0"/>
    <s v="music/jazz"/>
    <n v="101"/>
    <n v="782.22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6900"/>
    <n v="7019"/>
    <x v="2"/>
    <s v="US"/>
    <s v="USD"/>
    <n v="1287723600"/>
    <n v="1284409734"/>
    <b v="0"/>
    <n v="0"/>
    <b v="0"/>
    <s v="music/jazz"/>
    <n v="102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6000"/>
    <n v="7015"/>
    <x v="2"/>
    <s v="US"/>
    <s v="USD"/>
    <n v="1405305000"/>
    <n v="1402612730"/>
    <b v="0"/>
    <n v="1"/>
    <b v="0"/>
    <s v="music/jazz"/>
    <n v="117"/>
    <n v="7015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1385"/>
    <n v="7011"/>
    <x v="2"/>
    <s v="GB"/>
    <s v="GBP"/>
    <n v="1417474761"/>
    <n v="1414879161"/>
    <b v="0"/>
    <n v="10"/>
    <b v="0"/>
    <s v="music/jazz"/>
    <n v="506"/>
    <n v="701.1"/>
    <x v="4"/>
    <s v="jazz"/>
    <x v="918"/>
    <d v="2014-12-01T22:59:21"/>
    <x v="3"/>
  </r>
  <r>
    <n v="919"/>
    <s v="Jazz CD:  Out of The Blue"/>
    <s v="Cool jazz with a New Orleans flavor."/>
    <n v="7000"/>
    <n v="7003"/>
    <x v="2"/>
    <s v="US"/>
    <s v="USD"/>
    <n v="1355930645"/>
    <n v="1352906645"/>
    <b v="0"/>
    <n v="1"/>
    <b v="0"/>
    <s v="music/jazz"/>
    <n v="100"/>
    <n v="7003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7000"/>
    <n v="7000.58"/>
    <x v="2"/>
    <s v="US"/>
    <s v="USD"/>
    <n v="1384448822"/>
    <n v="1381853222"/>
    <b v="0"/>
    <n v="0"/>
    <b v="0"/>
    <s v="music/jazz"/>
    <n v="10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50000"/>
    <n v="6962"/>
    <x v="2"/>
    <s v="US"/>
    <s v="USD"/>
    <n v="1323666376"/>
    <n v="1320033976"/>
    <b v="0"/>
    <n v="20"/>
    <b v="0"/>
    <s v="music/jazz"/>
    <n v="14"/>
    <n v="348.1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0000"/>
    <n v="6925"/>
    <x v="2"/>
    <s v="US"/>
    <s v="USD"/>
    <n v="1412167393"/>
    <n v="1409143393"/>
    <b v="0"/>
    <n v="30"/>
    <b v="0"/>
    <s v="music/jazz"/>
    <n v="35"/>
    <n v="230.8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6000"/>
    <n v="6904"/>
    <x v="2"/>
    <s v="US"/>
    <s v="USD"/>
    <n v="1416614523"/>
    <n v="1414018923"/>
    <b v="0"/>
    <n v="6"/>
    <b v="0"/>
    <s v="music/jazz"/>
    <n v="115"/>
    <n v="1150.67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6000"/>
    <n v="6863"/>
    <x v="2"/>
    <s v="US"/>
    <s v="USD"/>
    <n v="1360795069"/>
    <n v="1358203069"/>
    <b v="0"/>
    <n v="15"/>
    <b v="0"/>
    <s v="music/jazz"/>
    <n v="114"/>
    <n v="457.53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4000"/>
    <n v="6853"/>
    <x v="2"/>
    <s v="US"/>
    <s v="USD"/>
    <n v="1385590111"/>
    <n v="1382994511"/>
    <b v="0"/>
    <n v="5"/>
    <b v="0"/>
    <s v="music/jazz"/>
    <n v="171"/>
    <n v="1370.6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2000"/>
    <n v="6842"/>
    <x v="2"/>
    <s v="US"/>
    <s v="USD"/>
    <n v="1278628800"/>
    <n v="1276043330"/>
    <b v="0"/>
    <n v="0"/>
    <b v="0"/>
    <s v="music/jazz"/>
    <n v="342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55000"/>
    <n v="6780"/>
    <x v="2"/>
    <s v="US"/>
    <s v="USD"/>
    <n v="1337024695"/>
    <n v="1334432695"/>
    <b v="0"/>
    <n v="0"/>
    <b v="0"/>
    <s v="music/jazz"/>
    <n v="12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0000"/>
    <n v="6755"/>
    <x v="2"/>
    <s v="US"/>
    <s v="USD"/>
    <n v="1353196800"/>
    <n v="1348864913"/>
    <b v="0"/>
    <n v="28"/>
    <b v="0"/>
    <s v="music/jazz"/>
    <n v="68"/>
    <n v="241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0"/>
    <n v="6740.37"/>
    <x v="2"/>
    <s v="US"/>
    <s v="USD"/>
    <n v="1333946569"/>
    <n v="1331358169"/>
    <b v="0"/>
    <n v="0"/>
    <b v="0"/>
    <s v="music/jazz"/>
    <n v="135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5000"/>
    <n v="6705"/>
    <x v="2"/>
    <s v="US"/>
    <s v="USD"/>
    <n v="1277501520"/>
    <n v="1273874306"/>
    <b v="0"/>
    <n v="5"/>
    <b v="0"/>
    <s v="music/jazz"/>
    <n v="134"/>
    <n v="1341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6000"/>
    <n v="6700"/>
    <x v="2"/>
    <s v="GB"/>
    <s v="GBP"/>
    <n v="1395007200"/>
    <n v="1392021502"/>
    <b v="0"/>
    <n v="7"/>
    <b v="0"/>
    <s v="music/jazz"/>
    <n v="112"/>
    <n v="957.14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17000"/>
    <n v="6691"/>
    <x v="2"/>
    <s v="US"/>
    <s v="USD"/>
    <n v="1363990545"/>
    <n v="1360106145"/>
    <b v="0"/>
    <n v="30"/>
    <b v="0"/>
    <s v="music/jazz"/>
    <n v="39"/>
    <n v="223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10000"/>
    <n v="6684"/>
    <x v="2"/>
    <s v="US"/>
    <s v="USD"/>
    <n v="1399867409"/>
    <n v="1394683409"/>
    <b v="0"/>
    <n v="2"/>
    <b v="0"/>
    <s v="music/jazz"/>
    <n v="67"/>
    <n v="3342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n v="1396633284"/>
    <b v="0"/>
    <n v="30"/>
    <b v="0"/>
    <s v="music/jazz"/>
    <n v="134"/>
    <n v="222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50000"/>
    <n v="6663"/>
    <x v="2"/>
    <s v="US"/>
    <s v="USD"/>
    <n v="1454054429"/>
    <n v="1451462429"/>
    <b v="0"/>
    <n v="2"/>
    <b v="0"/>
    <s v="music/jazz"/>
    <n v="13"/>
    <n v="3331.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6000"/>
    <n v="6658"/>
    <x v="2"/>
    <s v="US"/>
    <s v="USD"/>
    <n v="1326916800"/>
    <n v="1323131689"/>
    <b v="0"/>
    <n v="0"/>
    <b v="0"/>
    <s v="music/jazz"/>
    <n v="111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5400"/>
    <n v="6646"/>
    <x v="2"/>
    <s v="US"/>
    <s v="USD"/>
    <n v="1383509357"/>
    <n v="1380913757"/>
    <b v="0"/>
    <n v="2"/>
    <b v="0"/>
    <s v="music/jazz"/>
    <n v="123"/>
    <n v="3323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6500"/>
    <n v="6645"/>
    <x v="2"/>
    <s v="US"/>
    <s v="USD"/>
    <n v="1346585448"/>
    <n v="1343993448"/>
    <b v="0"/>
    <n v="1"/>
    <b v="0"/>
    <s v="music/jazz"/>
    <n v="102"/>
    <n v="664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6500"/>
    <n v="6633"/>
    <x v="2"/>
    <s v="US"/>
    <s v="USD"/>
    <n v="1372622280"/>
    <n v="1369246738"/>
    <b v="0"/>
    <n v="2"/>
    <b v="0"/>
    <s v="music/jazz"/>
    <n v="25"/>
    <n v="3316.5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5500"/>
    <n v="6632.32"/>
    <x v="2"/>
    <s v="US"/>
    <s v="USD"/>
    <n v="1439251926"/>
    <n v="1435363926"/>
    <b v="0"/>
    <n v="14"/>
    <b v="0"/>
    <s v="technology/wearables"/>
    <n v="121"/>
    <n v="473.74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800"/>
    <n v="6628"/>
    <x v="2"/>
    <s v="US"/>
    <s v="USD"/>
    <n v="1486693145"/>
    <n v="1484101145"/>
    <b v="0"/>
    <n v="31"/>
    <b v="0"/>
    <s v="technology/wearables"/>
    <n v="114"/>
    <n v="213.81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50000"/>
    <n v="6610"/>
    <x v="2"/>
    <s v="US"/>
    <s v="USD"/>
    <n v="1455826460"/>
    <n v="1452716060"/>
    <b v="0"/>
    <n v="16"/>
    <b v="0"/>
    <s v="technology/wearables"/>
    <n v="13"/>
    <n v="413.13"/>
    <x v="2"/>
    <s v="wearables"/>
    <x v="942"/>
    <d v="2016-02-18T20:14:20"/>
    <x v="2"/>
  </r>
  <r>
    <n v="943"/>
    <s v="SleepMode"/>
    <s v="A mask for home or travel that will give you the best, undisturbed sleep of your life."/>
    <n v="5500"/>
    <n v="6592"/>
    <x v="2"/>
    <s v="US"/>
    <s v="USD"/>
    <n v="1480438905"/>
    <n v="1477843305"/>
    <b v="0"/>
    <n v="12"/>
    <b v="0"/>
    <s v="technology/wearables"/>
    <n v="120"/>
    <n v="549.33000000000004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n v="1458050450"/>
    <b v="0"/>
    <n v="96"/>
    <b v="0"/>
    <s v="technology/wearables"/>
    <n v="13"/>
    <n v="68.39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6500"/>
    <n v="6555"/>
    <x v="2"/>
    <s v="FR"/>
    <s v="EUR"/>
    <n v="1487462340"/>
    <n v="1482958626"/>
    <b v="0"/>
    <n v="16"/>
    <b v="0"/>
    <s v="technology/wearables"/>
    <n v="101"/>
    <n v="409.69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55000"/>
    <n v="6541"/>
    <x v="2"/>
    <s v="US"/>
    <s v="USD"/>
    <n v="1473444048"/>
    <n v="1470852048"/>
    <b v="0"/>
    <n v="5"/>
    <b v="0"/>
    <s v="technology/wearables"/>
    <n v="12"/>
    <n v="1308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6000"/>
    <n v="6530"/>
    <x v="2"/>
    <s v="US"/>
    <s v="USD"/>
    <n v="1467312306"/>
    <n v="1462128306"/>
    <b v="0"/>
    <n v="0"/>
    <b v="0"/>
    <s v="technology/wearables"/>
    <n v="109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5500"/>
    <n v="6515"/>
    <x v="2"/>
    <s v="NL"/>
    <s v="EUR"/>
    <n v="1457812364"/>
    <n v="1455220364"/>
    <b v="0"/>
    <n v="8"/>
    <b v="0"/>
    <s v="technology/wearables"/>
    <n v="118"/>
    <n v="814.38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15000"/>
    <n v="6511"/>
    <x v="2"/>
    <s v="DE"/>
    <s v="EUR"/>
    <n v="1456016576"/>
    <n v="1450832576"/>
    <b v="0"/>
    <n v="7"/>
    <b v="0"/>
    <s v="technology/wearables"/>
    <n v="43"/>
    <n v="930.14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6350"/>
    <n v="6506"/>
    <x v="2"/>
    <s v="CA"/>
    <s v="CAD"/>
    <n v="1453053661"/>
    <n v="1450461661"/>
    <b v="0"/>
    <n v="24"/>
    <b v="0"/>
    <s v="technology/wearables"/>
    <n v="102"/>
    <n v="271.08"/>
    <x v="2"/>
    <s v="wearables"/>
    <x v="950"/>
    <d v="2016-01-17T18:01:01"/>
    <x v="0"/>
  </r>
  <r>
    <n v="951"/>
    <s v="Smart Harness"/>
    <s v="Revolutionizing the way we walk our dogs!"/>
    <n v="6500"/>
    <n v="6505"/>
    <x v="2"/>
    <s v="US"/>
    <s v="USD"/>
    <n v="1465054872"/>
    <n v="1461166872"/>
    <b v="0"/>
    <n v="121"/>
    <b v="0"/>
    <s v="technology/wearables"/>
    <n v="100"/>
    <n v="53.76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5000"/>
    <n v="6500.09"/>
    <x v="2"/>
    <s v="US"/>
    <s v="USD"/>
    <n v="1479483812"/>
    <n v="1476888212"/>
    <b v="0"/>
    <n v="196"/>
    <b v="0"/>
    <s v="technology/wearables"/>
    <n v="130"/>
    <n v="33.159999999999997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6500"/>
    <n v="6500"/>
    <x v="2"/>
    <s v="US"/>
    <s v="USD"/>
    <n v="1422158199"/>
    <n v="1419566199"/>
    <b v="0"/>
    <n v="5"/>
    <b v="0"/>
    <s v="technology/wearables"/>
    <n v="100"/>
    <n v="130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6000"/>
    <n v="6485"/>
    <x v="2"/>
    <s v="US"/>
    <s v="USD"/>
    <n v="1440100839"/>
    <n v="1436472039"/>
    <b v="0"/>
    <n v="73"/>
    <b v="0"/>
    <s v="technology/wearables"/>
    <n v="108"/>
    <n v="88.84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6000"/>
    <n v="6438"/>
    <x v="2"/>
    <s v="US"/>
    <s v="USD"/>
    <n v="1473750300"/>
    <n v="1470294300"/>
    <b v="0"/>
    <n v="93"/>
    <b v="0"/>
    <s v="technology/wearables"/>
    <n v="107"/>
    <n v="69.23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6000"/>
    <n v="6400.47"/>
    <x v="2"/>
    <s v="US"/>
    <s v="USD"/>
    <n v="1430081759"/>
    <n v="1424901359"/>
    <b v="0"/>
    <n v="17"/>
    <b v="0"/>
    <s v="technology/wearables"/>
    <n v="107"/>
    <n v="376.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6000"/>
    <n v="6388"/>
    <x v="2"/>
    <s v="US"/>
    <s v="USD"/>
    <n v="1479392133"/>
    <n v="1476710133"/>
    <b v="0"/>
    <n v="7"/>
    <b v="0"/>
    <s v="technology/wearables"/>
    <n v="106"/>
    <n v="912.57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5000"/>
    <n v="6387"/>
    <x v="2"/>
    <s v="US"/>
    <s v="USD"/>
    <n v="1428641940"/>
    <n v="1426792563"/>
    <b v="0"/>
    <n v="17"/>
    <b v="0"/>
    <s v="technology/wearables"/>
    <n v="128"/>
    <n v="375.71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45000"/>
    <n v="6382.34"/>
    <x v="2"/>
    <s v="US"/>
    <s v="USD"/>
    <n v="1421640665"/>
    <n v="1419048665"/>
    <b v="0"/>
    <n v="171"/>
    <b v="0"/>
    <s v="technology/wearables"/>
    <n v="14"/>
    <n v="37.32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30000"/>
    <n v="6375"/>
    <x v="2"/>
    <s v="US"/>
    <s v="USD"/>
    <n v="1489500155"/>
    <n v="1485874955"/>
    <b v="0"/>
    <n v="188"/>
    <b v="0"/>
    <s v="technology/wearables"/>
    <n v="21"/>
    <n v="33.909999999999997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6000"/>
    <n v="6373.27"/>
    <x v="2"/>
    <s v="US"/>
    <s v="USD"/>
    <n v="1487617200"/>
    <n v="1483634335"/>
    <b v="0"/>
    <n v="110"/>
    <b v="0"/>
    <s v="technology/wearables"/>
    <n v="106"/>
    <n v="57.94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6000"/>
    <n v="6360"/>
    <x v="2"/>
    <s v="US"/>
    <s v="USD"/>
    <n v="1455210353"/>
    <n v="1451927153"/>
    <b v="0"/>
    <n v="37"/>
    <b v="0"/>
    <s v="technology/wearables"/>
    <n v="106"/>
    <n v="171.89"/>
    <x v="2"/>
    <s v="wearables"/>
    <x v="962"/>
    <d v="2016-02-11T17:05:53"/>
    <x v="2"/>
  </r>
  <r>
    <n v="963"/>
    <s v="The Ultimate Learning Center"/>
    <s v="WE are molding an educated, motivated, non violent GENERATION!"/>
    <n v="6000"/>
    <n v="6360"/>
    <x v="2"/>
    <s v="US"/>
    <s v="USD"/>
    <n v="1476717319"/>
    <n v="1473693319"/>
    <b v="0"/>
    <n v="9"/>
    <b v="0"/>
    <s v="technology/wearables"/>
    <n v="106"/>
    <n v="706.67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5000"/>
    <n v="6308"/>
    <x v="2"/>
    <s v="CA"/>
    <s v="CAD"/>
    <n v="1441119919"/>
    <n v="1437663919"/>
    <b v="0"/>
    <n v="29"/>
    <b v="0"/>
    <s v="technology/wearables"/>
    <n v="126"/>
    <n v="217.52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15000"/>
    <n v="6301.76"/>
    <x v="2"/>
    <s v="US"/>
    <s v="USD"/>
    <n v="1477454340"/>
    <n v="1474676646"/>
    <b v="0"/>
    <n v="6"/>
    <b v="0"/>
    <s v="technology/wearables"/>
    <n v="42"/>
    <n v="1050.29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5000"/>
    <n v="6301"/>
    <x v="2"/>
    <s v="US"/>
    <s v="USD"/>
    <n v="1475766932"/>
    <n v="1473174932"/>
    <b v="0"/>
    <n v="30"/>
    <b v="0"/>
    <s v="technology/wearables"/>
    <n v="126"/>
    <n v="210.03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5000"/>
    <n v="6300"/>
    <x v="2"/>
    <s v="US"/>
    <s v="USD"/>
    <n v="1461301574"/>
    <n v="1456121174"/>
    <b v="0"/>
    <n v="81"/>
    <b v="0"/>
    <s v="technology/wearables"/>
    <n v="126"/>
    <n v="77.7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5000"/>
    <n v="6300"/>
    <x v="2"/>
    <s v="US"/>
    <s v="USD"/>
    <n v="1408134034"/>
    <n v="1405542034"/>
    <b v="0"/>
    <n v="4"/>
    <b v="0"/>
    <s v="technology/wearables"/>
    <n v="126"/>
    <n v="157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16000"/>
    <n v="6258"/>
    <x v="2"/>
    <s v="MX"/>
    <s v="MXN"/>
    <n v="1486624607"/>
    <n v="1483773407"/>
    <b v="0"/>
    <n v="11"/>
    <b v="0"/>
    <s v="technology/wearables"/>
    <n v="39"/>
    <n v="568.91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6000"/>
    <n v="6257"/>
    <x v="2"/>
    <s v="CA"/>
    <s v="CAD"/>
    <n v="1485147540"/>
    <n v="1481951853"/>
    <b v="0"/>
    <n v="14"/>
    <b v="0"/>
    <s v="technology/wearables"/>
    <n v="104"/>
    <n v="446.93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4000"/>
    <n v="6240"/>
    <x v="2"/>
    <s v="US"/>
    <s v="USD"/>
    <n v="1433178060"/>
    <n v="1429290060"/>
    <b v="0"/>
    <n v="5"/>
    <b v="0"/>
    <s v="technology/wearables"/>
    <n v="156"/>
    <n v="1248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5000"/>
    <n v="6235"/>
    <x v="2"/>
    <s v="US"/>
    <s v="USD"/>
    <n v="1409813940"/>
    <n v="1407271598"/>
    <b v="0"/>
    <n v="45"/>
    <b v="0"/>
    <s v="technology/wearables"/>
    <n v="125"/>
    <n v="138.56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6000"/>
    <n v="6220"/>
    <x v="2"/>
    <s v="US"/>
    <s v="USD"/>
    <n v="1447032093"/>
    <n v="1441844493"/>
    <b v="0"/>
    <n v="8"/>
    <b v="0"/>
    <s v="technology/wearables"/>
    <n v="104"/>
    <n v="777.5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3400"/>
    <n v="6215.56"/>
    <x v="2"/>
    <s v="US"/>
    <s v="USD"/>
    <n v="1458925156"/>
    <n v="1456336756"/>
    <b v="0"/>
    <n v="3"/>
    <b v="0"/>
    <s v="technology/wearables"/>
    <n v="183"/>
    <n v="2071.85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6000"/>
    <n v="6215"/>
    <x v="2"/>
    <s v="US"/>
    <s v="USD"/>
    <n v="1467132185"/>
    <n v="1461948185"/>
    <b v="0"/>
    <n v="24"/>
    <b v="0"/>
    <s v="technology/wearables"/>
    <n v="104"/>
    <n v="258.95999999999998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3000"/>
    <n v="6210"/>
    <x v="2"/>
    <s v="AU"/>
    <s v="AUD"/>
    <n v="1439515497"/>
    <n v="1435627497"/>
    <b v="0"/>
    <n v="18"/>
    <b v="0"/>
    <s v="technology/wearables"/>
    <n v="207"/>
    <n v="34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5862"/>
    <n v="6208.98"/>
    <x v="2"/>
    <s v="AT"/>
    <s v="EUR"/>
    <n v="1456094197"/>
    <n v="1453502197"/>
    <b v="0"/>
    <n v="12"/>
    <b v="0"/>
    <s v="technology/wearables"/>
    <n v="106"/>
    <n v="517.41999999999996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4000"/>
    <n v="6207"/>
    <x v="2"/>
    <s v="SE"/>
    <s v="SEK"/>
    <n v="1456385101"/>
    <n v="1453793101"/>
    <b v="0"/>
    <n v="123"/>
    <b v="0"/>
    <s v="technology/wearables"/>
    <n v="155"/>
    <n v="50.46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5000"/>
    <n v="6181"/>
    <x v="2"/>
    <s v="US"/>
    <s v="USD"/>
    <n v="1466449140"/>
    <n v="1463392828"/>
    <b v="0"/>
    <n v="96"/>
    <b v="0"/>
    <s v="technology/wearables"/>
    <n v="124"/>
    <n v="64.39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5800"/>
    <n v="6155"/>
    <x v="2"/>
    <s v="US"/>
    <s v="USD"/>
    <n v="1417387322"/>
    <n v="1413495722"/>
    <b v="0"/>
    <n v="31"/>
    <b v="0"/>
    <s v="technology/wearables"/>
    <n v="106"/>
    <n v="198.55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6000"/>
    <n v="6146.27"/>
    <x v="2"/>
    <s v="US"/>
    <s v="USD"/>
    <n v="1407624222"/>
    <n v="1405032222"/>
    <b v="0"/>
    <n v="4"/>
    <b v="0"/>
    <s v="technology/wearables"/>
    <n v="102"/>
    <n v="1536.57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23900"/>
    <n v="6141.99"/>
    <x v="2"/>
    <s v="US"/>
    <s v="USD"/>
    <n v="1475431486"/>
    <n v="1472839486"/>
    <b v="0"/>
    <n v="3"/>
    <b v="0"/>
    <s v="technology/wearables"/>
    <n v="26"/>
    <n v="2047.33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40000"/>
    <n v="6130"/>
    <x v="2"/>
    <s v="ES"/>
    <s v="EUR"/>
    <n v="1471985640"/>
    <n v="1469289685"/>
    <b v="0"/>
    <n v="179"/>
    <b v="0"/>
    <s v="technology/wearables"/>
    <n v="15"/>
    <n v="34.25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5000"/>
    <n v="6120"/>
    <x v="2"/>
    <s v="US"/>
    <s v="USD"/>
    <n v="1427507208"/>
    <n v="1424918808"/>
    <b v="0"/>
    <n v="3"/>
    <b v="0"/>
    <s v="technology/wearables"/>
    <n v="122"/>
    <n v="204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23000"/>
    <n v="6118"/>
    <x v="2"/>
    <s v="DE"/>
    <s v="EUR"/>
    <n v="1451602800"/>
    <n v="1449011610"/>
    <b v="0"/>
    <n v="23"/>
    <b v="0"/>
    <s v="technology/wearables"/>
    <n v="27"/>
    <n v="266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6000"/>
    <n v="6111"/>
    <x v="2"/>
    <s v="GB"/>
    <s v="GBP"/>
    <n v="1452384000"/>
    <n v="1447698300"/>
    <b v="0"/>
    <n v="23"/>
    <b v="0"/>
    <s v="technology/wearables"/>
    <n v="102"/>
    <n v="265.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6000"/>
    <n v="6108"/>
    <x v="2"/>
    <s v="NL"/>
    <s v="EUR"/>
    <n v="1403507050"/>
    <n v="1400051050"/>
    <b v="0"/>
    <n v="41"/>
    <b v="0"/>
    <s v="technology/wearables"/>
    <n v="102"/>
    <n v="148.97999999999999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6000"/>
    <n v="6100"/>
    <x v="2"/>
    <s v="IT"/>
    <s v="EUR"/>
    <n v="1475310825"/>
    <n v="1472718825"/>
    <b v="0"/>
    <n v="0"/>
    <b v="0"/>
    <s v="technology/wearables"/>
    <n v="102"/>
    <n v="0"/>
    <x v="2"/>
    <s v="wearables"/>
    <x v="988"/>
    <d v="2016-10-01T08:33:45"/>
    <x v="2"/>
  </r>
  <r>
    <n v="989"/>
    <s v="Power Rope"/>
    <s v="The most useful phone charger you will ever buy"/>
    <n v="6000"/>
    <n v="6100"/>
    <x v="2"/>
    <s v="US"/>
    <s v="USD"/>
    <n v="1475101495"/>
    <n v="1472509495"/>
    <b v="0"/>
    <n v="32"/>
    <b v="0"/>
    <s v="technology/wearables"/>
    <n v="102"/>
    <n v="190.63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6000"/>
    <n v="6086.26"/>
    <x v="2"/>
    <s v="US"/>
    <s v="USD"/>
    <n v="1409770164"/>
    <n v="1407178164"/>
    <b v="0"/>
    <n v="2"/>
    <b v="0"/>
    <s v="technology/wearables"/>
    <n v="101"/>
    <n v="3043.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6000"/>
    <n v="6080"/>
    <x v="2"/>
    <s v="GB"/>
    <s v="GBP"/>
    <n v="1468349460"/>
    <n v="1466186988"/>
    <b v="0"/>
    <n v="7"/>
    <b v="0"/>
    <s v="technology/wearables"/>
    <n v="101"/>
    <n v="868.57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5000"/>
    <n v="6080"/>
    <x v="2"/>
    <s v="US"/>
    <s v="USD"/>
    <n v="1462655519"/>
    <n v="1457475119"/>
    <b v="0"/>
    <n v="4"/>
    <b v="0"/>
    <s v="technology/wearables"/>
    <n v="122"/>
    <n v="152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6000"/>
    <n v="6077"/>
    <x v="2"/>
    <s v="US"/>
    <s v="USD"/>
    <n v="1478926800"/>
    <n v="1476054568"/>
    <b v="0"/>
    <n v="196"/>
    <b v="0"/>
    <s v="technology/wearables"/>
    <n v="101"/>
    <n v="31.01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3000"/>
    <n v="6071"/>
    <x v="2"/>
    <s v="US"/>
    <s v="USD"/>
    <n v="1417388340"/>
    <n v="1412835530"/>
    <b v="0"/>
    <n v="11"/>
    <b v="0"/>
    <s v="technology/wearables"/>
    <n v="202"/>
    <n v="551.91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23000"/>
    <n v="6061"/>
    <x v="2"/>
    <s v="US"/>
    <s v="USD"/>
    <n v="1417276800"/>
    <n v="1415140480"/>
    <b v="0"/>
    <n v="9"/>
    <b v="0"/>
    <s v="technology/wearables"/>
    <n v="26"/>
    <n v="673.44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5000"/>
    <n v="6060"/>
    <x v="2"/>
    <s v="US"/>
    <s v="USD"/>
    <n v="1406474820"/>
    <n v="1403902060"/>
    <b v="0"/>
    <n v="5"/>
    <b v="0"/>
    <s v="technology/wearables"/>
    <n v="121"/>
    <n v="1212"/>
    <x v="2"/>
    <s v="wearables"/>
    <x v="996"/>
    <d v="2014-07-27T15:27:00"/>
    <x v="3"/>
  </r>
  <r>
    <n v="997"/>
    <s v="iPhanny"/>
    <s v="The iPhanny keeps your iPhone 6 safe from bending in those dangerous pants pockets."/>
    <n v="6000"/>
    <n v="6056"/>
    <x v="2"/>
    <s v="US"/>
    <s v="USD"/>
    <n v="1417145297"/>
    <n v="1414549697"/>
    <b v="0"/>
    <n v="8"/>
    <b v="0"/>
    <s v="technology/wearables"/>
    <n v="101"/>
    <n v="757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5000"/>
    <n v="6053"/>
    <x v="2"/>
    <s v="CA"/>
    <s v="CAD"/>
    <n v="1447909401"/>
    <n v="1444017801"/>
    <b v="0"/>
    <n v="229"/>
    <b v="0"/>
    <s v="technology/wearables"/>
    <n v="121"/>
    <n v="26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6000"/>
    <n v="6042.02"/>
    <x v="2"/>
    <s v="CA"/>
    <s v="CAD"/>
    <n v="1415865720"/>
    <n v="1413270690"/>
    <b v="0"/>
    <n v="40"/>
    <b v="0"/>
    <s v="technology/wearables"/>
    <n v="101"/>
    <n v="151.05000000000001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6000"/>
    <n v="6041.6"/>
    <x v="1"/>
    <s v="US"/>
    <s v="USD"/>
    <n v="1489537560"/>
    <n v="1484357160"/>
    <b v="0"/>
    <n v="6"/>
    <b v="0"/>
    <s v="technology/wearables"/>
    <n v="101"/>
    <n v="1006.93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555.55"/>
    <n v="6041.55"/>
    <x v="1"/>
    <s v="GB"/>
    <s v="GBP"/>
    <n v="1485796613"/>
    <n v="1481908613"/>
    <b v="0"/>
    <n v="4"/>
    <b v="0"/>
    <s v="technology/wearables"/>
    <n v="109"/>
    <n v="1510.39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1200"/>
    <n v="6039"/>
    <x v="1"/>
    <s v="US"/>
    <s v="USD"/>
    <n v="1450331940"/>
    <n v="1447777514"/>
    <b v="0"/>
    <n v="22"/>
    <b v="0"/>
    <s v="technology/wearables"/>
    <n v="503"/>
    <n v="274.5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5000"/>
    <n v="6030"/>
    <x v="1"/>
    <s v="FR"/>
    <s v="EUR"/>
    <n v="1489680061"/>
    <n v="1487091661"/>
    <b v="0"/>
    <n v="15"/>
    <b v="0"/>
    <s v="technology/wearables"/>
    <n v="121"/>
    <n v="402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4800"/>
    <n v="6029"/>
    <x v="1"/>
    <s v="US"/>
    <s v="USD"/>
    <n v="1455814827"/>
    <n v="1453222827"/>
    <b v="0"/>
    <n v="95"/>
    <b v="0"/>
    <s v="technology/wearables"/>
    <n v="126"/>
    <n v="63.46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6000"/>
    <n v="6027"/>
    <x v="1"/>
    <s v="US"/>
    <s v="USD"/>
    <n v="1446217183"/>
    <n v="1443538783"/>
    <b v="0"/>
    <n v="161"/>
    <b v="0"/>
    <s v="technology/wearables"/>
    <n v="100"/>
    <n v="37.43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6000"/>
    <n v="6025"/>
    <x v="1"/>
    <s v="US"/>
    <s v="USD"/>
    <n v="1418368260"/>
    <n v="1417654672"/>
    <b v="0"/>
    <n v="8"/>
    <b v="0"/>
    <s v="technology/wearables"/>
    <n v="100"/>
    <n v="753.13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5000"/>
    <n v="6025"/>
    <x v="1"/>
    <s v="US"/>
    <s v="USD"/>
    <n v="1481727623"/>
    <n v="1478095223"/>
    <b v="0"/>
    <n v="76"/>
    <b v="0"/>
    <s v="technology/wearables"/>
    <n v="121"/>
    <n v="79.28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6000"/>
    <n v="6020"/>
    <x v="1"/>
    <s v="MX"/>
    <s v="MXN"/>
    <n v="1482953115"/>
    <n v="1480361115"/>
    <b v="0"/>
    <n v="1"/>
    <b v="0"/>
    <s v="technology/wearables"/>
    <n v="100"/>
    <n v="602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"/>
    <n v="6019.01"/>
    <x v="1"/>
    <s v="US"/>
    <s v="USD"/>
    <n v="1466346646"/>
    <n v="1463754646"/>
    <b v="0"/>
    <n v="101"/>
    <b v="0"/>
    <s v="technology/wearables"/>
    <n v="120"/>
    <n v="59.59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462000"/>
    <n v="6019"/>
    <x v="1"/>
    <s v="US"/>
    <s v="USD"/>
    <n v="1473044340"/>
    <n v="1468180462"/>
    <b v="0"/>
    <n v="4"/>
    <b v="0"/>
    <s v="technology/wearables"/>
    <n v="1"/>
    <n v="1504.7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6000"/>
    <n v="6007"/>
    <x v="1"/>
    <s v="US"/>
    <s v="USD"/>
    <n v="1418938395"/>
    <n v="1415050395"/>
    <b v="0"/>
    <n v="1"/>
    <b v="0"/>
    <s v="technology/wearables"/>
    <n v="100"/>
    <n v="6007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n v="1481366052"/>
    <b v="0"/>
    <n v="775"/>
    <b v="0"/>
    <s v="technology/wearables"/>
    <n v="120"/>
    <n v="7.74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6000"/>
    <n v="6000.66"/>
    <x v="1"/>
    <s v="US"/>
    <s v="USD"/>
    <n v="1451419200"/>
    <n v="1449000056"/>
    <b v="0"/>
    <n v="90"/>
    <b v="0"/>
    <s v="technology/wearables"/>
    <n v="100"/>
    <n v="66.67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6000"/>
    <n v="6000"/>
    <x v="1"/>
    <s v="US"/>
    <s v="USD"/>
    <n v="1420070615"/>
    <n v="1415750615"/>
    <b v="0"/>
    <n v="16"/>
    <b v="0"/>
    <s v="technology/wearables"/>
    <n v="100"/>
    <n v="37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6000"/>
    <n v="6000"/>
    <x v="1"/>
    <s v="CH"/>
    <s v="CHF"/>
    <n v="1448489095"/>
    <n v="1445893495"/>
    <b v="0"/>
    <n v="6"/>
    <b v="0"/>
    <s v="technology/wearables"/>
    <n v="100"/>
    <n v="100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6000"/>
    <n v="6000"/>
    <x v="1"/>
    <s v="US"/>
    <s v="USD"/>
    <n v="1459992856"/>
    <n v="1456108456"/>
    <b v="0"/>
    <n v="38"/>
    <b v="0"/>
    <s v="technology/wearables"/>
    <n v="100"/>
    <n v="157.88999999999999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5000"/>
    <n v="6000"/>
    <x v="1"/>
    <s v="US"/>
    <s v="USD"/>
    <n v="1448125935"/>
    <n v="1444666335"/>
    <b v="0"/>
    <n v="355"/>
    <b v="0"/>
    <s v="technology/wearables"/>
    <n v="120"/>
    <n v="16.899999999999999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500"/>
    <n v="6000"/>
    <x v="1"/>
    <s v="US"/>
    <s v="USD"/>
    <n v="1468496933"/>
    <n v="1465904933"/>
    <b v="0"/>
    <n v="7"/>
    <b v="0"/>
    <s v="technology/wearables"/>
    <n v="240"/>
    <n v="857.14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5875"/>
    <n v="5985"/>
    <x v="1"/>
    <s v="US"/>
    <s v="USD"/>
    <n v="1423092149"/>
    <n v="1420500149"/>
    <b v="0"/>
    <n v="400"/>
    <b v="0"/>
    <s v="technology/wearables"/>
    <n v="102"/>
    <n v="14.96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5000"/>
    <n v="5940"/>
    <x v="0"/>
    <s v="CA"/>
    <s v="CAD"/>
    <n v="1433206020"/>
    <n v="1430617209"/>
    <b v="0"/>
    <n v="30"/>
    <b v="1"/>
    <s v="music/electronic music"/>
    <n v="119"/>
    <n v="198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4000"/>
    <n v="5922"/>
    <x v="0"/>
    <s v="US"/>
    <s v="USD"/>
    <n v="1445054400"/>
    <n v="1443074571"/>
    <b v="1"/>
    <n v="478"/>
    <b v="1"/>
    <s v="music/electronic music"/>
    <n v="148"/>
    <n v="12.39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5000"/>
    <n v="5910"/>
    <x v="0"/>
    <s v="US"/>
    <s v="USD"/>
    <n v="1431876677"/>
    <n v="1429284677"/>
    <b v="1"/>
    <n v="74"/>
    <b v="1"/>
    <s v="music/electronic music"/>
    <n v="118"/>
    <n v="79.86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3500"/>
    <n v="5907"/>
    <x v="0"/>
    <s v="GB"/>
    <s v="GBP"/>
    <n v="1434837861"/>
    <n v="1432245861"/>
    <b v="0"/>
    <n v="131"/>
    <b v="1"/>
    <s v="music/electronic music"/>
    <n v="169"/>
    <n v="45.09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4000"/>
    <n v="5904"/>
    <x v="0"/>
    <s v="SE"/>
    <s v="SEK"/>
    <n v="1454248563"/>
    <n v="1451656563"/>
    <b v="1"/>
    <n v="61"/>
    <b v="1"/>
    <s v="music/electronic music"/>
    <n v="148"/>
    <n v="96.79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12000"/>
    <n v="5902"/>
    <x v="0"/>
    <s v="US"/>
    <s v="USD"/>
    <n v="1426532437"/>
    <n v="1423944037"/>
    <b v="1"/>
    <n v="1071"/>
    <b v="1"/>
    <s v="music/electronic music"/>
    <n v="49"/>
    <n v="5.5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51000"/>
    <n v="5876"/>
    <x v="0"/>
    <s v="GB"/>
    <s v="GBP"/>
    <n v="1459414016"/>
    <n v="1456480016"/>
    <b v="1"/>
    <n v="122"/>
    <b v="1"/>
    <s v="music/electronic music"/>
    <n v="12"/>
    <n v="48.16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50000"/>
    <n v="5875"/>
    <x v="0"/>
    <s v="US"/>
    <s v="USD"/>
    <n v="1414025347"/>
    <n v="1411433347"/>
    <b v="1"/>
    <n v="111"/>
    <b v="1"/>
    <s v="music/electronic music"/>
    <n v="12"/>
    <n v="52.93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5400"/>
    <n v="5858.84"/>
    <x v="0"/>
    <s v="GB"/>
    <s v="GBP"/>
    <n v="1488830400"/>
    <n v="1484924605"/>
    <b v="1"/>
    <n v="255"/>
    <b v="1"/>
    <s v="music/electronic music"/>
    <n v="108"/>
    <n v="22.98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25000"/>
    <n v="5854"/>
    <x v="0"/>
    <s v="SE"/>
    <s v="SEK"/>
    <n v="1428184740"/>
    <n v="1423501507"/>
    <b v="0"/>
    <n v="141"/>
    <b v="1"/>
    <s v="music/electronic music"/>
    <n v="23"/>
    <n v="41.52"/>
    <x v="4"/>
    <s v="electronic music"/>
    <x v="1029"/>
    <d v="2015-04-04T21:59:00"/>
    <x v="0"/>
  </r>
  <r>
    <n v="1030"/>
    <s v="The Gothsicles - I FEEL SICLE"/>
    <s v="Help fund the latest Gothsicles mega-album, I FEEL SICLE!"/>
    <n v="5500"/>
    <n v="5845"/>
    <x v="0"/>
    <s v="US"/>
    <s v="USD"/>
    <n v="1473680149"/>
    <n v="1472470549"/>
    <b v="0"/>
    <n v="159"/>
    <b v="1"/>
    <s v="music/electronic music"/>
    <n v="106"/>
    <n v="36.76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5000"/>
    <n v="5831.74"/>
    <x v="0"/>
    <s v="US"/>
    <s v="USD"/>
    <n v="1450290010"/>
    <n v="1447698010"/>
    <b v="0"/>
    <n v="99"/>
    <b v="1"/>
    <s v="music/electronic music"/>
    <n v="117"/>
    <n v="58.91"/>
    <x v="4"/>
    <s v="electronic music"/>
    <x v="1031"/>
    <d v="2015-12-16T18:20:10"/>
    <x v="0"/>
  </r>
  <r>
    <n v="1032"/>
    <s v="Phantom Ship / Coastal (Album Preorder)"/>
    <s v="Ideal for living rooms and open spaces."/>
    <n v="5000"/>
    <n v="5830.83"/>
    <x v="0"/>
    <s v="US"/>
    <s v="USD"/>
    <n v="1466697625"/>
    <n v="1464105625"/>
    <b v="0"/>
    <n v="96"/>
    <b v="1"/>
    <s v="music/electronic music"/>
    <n v="117"/>
    <n v="60.74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3000"/>
    <n v="5824"/>
    <x v="0"/>
    <s v="GB"/>
    <s v="GBP"/>
    <n v="1481564080"/>
    <n v="1479144880"/>
    <b v="0"/>
    <n v="27"/>
    <b v="1"/>
    <s v="music/electronic music"/>
    <n v="194"/>
    <n v="215.7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n v="1467604804"/>
    <b v="0"/>
    <n v="166"/>
    <b v="1"/>
    <s v="music/electronic music"/>
    <n v="116"/>
    <n v="35.020000000000003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5000"/>
    <n v="5800"/>
    <x v="0"/>
    <s v="US"/>
    <s v="USD"/>
    <n v="1423668220"/>
    <n v="1421076220"/>
    <b v="0"/>
    <n v="76"/>
    <b v="1"/>
    <s v="music/electronic music"/>
    <n v="116"/>
    <n v="76.319999999999993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5500"/>
    <n v="5771"/>
    <x v="0"/>
    <s v="US"/>
    <s v="USD"/>
    <n v="1357545600"/>
    <n v="1354790790"/>
    <b v="0"/>
    <n v="211"/>
    <b v="1"/>
    <s v="music/electronic music"/>
    <n v="105"/>
    <n v="27.35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50000"/>
    <n v="5757"/>
    <x v="0"/>
    <s v="US"/>
    <s v="USD"/>
    <n v="1431925200"/>
    <n v="1429991062"/>
    <b v="0"/>
    <n v="21"/>
    <b v="1"/>
    <s v="music/electronic music"/>
    <n v="12"/>
    <n v="274.14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3000"/>
    <n v="5739"/>
    <x v="0"/>
    <s v="US"/>
    <s v="USD"/>
    <n v="1458362023"/>
    <n v="1455773623"/>
    <b v="0"/>
    <n v="61"/>
    <b v="1"/>
    <s v="music/electronic music"/>
    <n v="191"/>
    <n v="94.08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0"/>
    <n v="5713"/>
    <x v="0"/>
    <s v="US"/>
    <s v="USD"/>
    <n v="1481615940"/>
    <n v="1479436646"/>
    <b v="0"/>
    <n v="30"/>
    <b v="1"/>
    <s v="music/electronic music"/>
    <n v="114"/>
    <n v="190.43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5000"/>
    <n v="5700"/>
    <x v="1"/>
    <s v="US"/>
    <s v="USD"/>
    <n v="1472317209"/>
    <n v="1469725209"/>
    <b v="0"/>
    <n v="1"/>
    <b v="0"/>
    <s v="journalism/audio"/>
    <n v="114"/>
    <n v="570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00"/>
    <n v="5696"/>
    <x v="1"/>
    <s v="US"/>
    <s v="USD"/>
    <n v="1406769992"/>
    <n v="1405041992"/>
    <b v="0"/>
    <n v="0"/>
    <b v="0"/>
    <s v="journalism/audio"/>
    <n v="114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27000"/>
    <n v="5680"/>
    <x v="1"/>
    <s v="US"/>
    <s v="USD"/>
    <n v="1410516000"/>
    <n v="1406824948"/>
    <b v="0"/>
    <n v="1"/>
    <b v="0"/>
    <s v="journalism/audio"/>
    <n v="21"/>
    <n v="568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5000"/>
    <n v="5673"/>
    <x v="1"/>
    <s v="US"/>
    <s v="USD"/>
    <n v="1432101855"/>
    <n v="1429509855"/>
    <b v="0"/>
    <n v="292"/>
    <b v="0"/>
    <s v="journalism/audio"/>
    <n v="113"/>
    <n v="19.43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5000"/>
    <n v="5671.11"/>
    <x v="1"/>
    <s v="US"/>
    <s v="USD"/>
    <n v="1425587220"/>
    <n v="1420668801"/>
    <b v="0"/>
    <n v="2"/>
    <b v="0"/>
    <s v="journalism/audio"/>
    <n v="113"/>
    <n v="2835.56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500"/>
    <n v="5666"/>
    <x v="1"/>
    <s v="US"/>
    <s v="USD"/>
    <n v="1408827550"/>
    <n v="1406235550"/>
    <b v="0"/>
    <n v="8"/>
    <b v="0"/>
    <s v="journalism/audio"/>
    <n v="378"/>
    <n v="708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5000"/>
    <n v="5665"/>
    <x v="1"/>
    <s v="DE"/>
    <s v="EUR"/>
    <n v="1451161560"/>
    <n v="1447273560"/>
    <b v="0"/>
    <n v="0"/>
    <b v="0"/>
    <s v="journalism/audio"/>
    <n v="113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4000"/>
    <n v="5660"/>
    <x v="1"/>
    <s v="US"/>
    <s v="USD"/>
    <n v="1415219915"/>
    <n v="1412624315"/>
    <b v="0"/>
    <n v="1"/>
    <b v="0"/>
    <s v="journalism/audio"/>
    <n v="142"/>
    <n v="566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5500"/>
    <n v="5655.6"/>
    <x v="1"/>
    <s v="US"/>
    <s v="USD"/>
    <n v="1474766189"/>
    <n v="1471310189"/>
    <b v="0"/>
    <n v="4"/>
    <b v="0"/>
    <s v="journalism/audio"/>
    <n v="103"/>
    <n v="1413.9"/>
    <x v="5"/>
    <s v="audio"/>
    <x v="1048"/>
    <d v="2016-09-25T01:16:29"/>
    <x v="2"/>
  </r>
  <r>
    <n v="1049"/>
    <s v="J1 (Canceled)"/>
    <s v="------"/>
    <n v="5000"/>
    <n v="5651.58"/>
    <x v="1"/>
    <s v="US"/>
    <s v="USD"/>
    <n v="1455272445"/>
    <n v="1452680445"/>
    <b v="0"/>
    <n v="0"/>
    <b v="0"/>
    <s v="journalism/audio"/>
    <n v="113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5500"/>
    <n v="5645"/>
    <x v="1"/>
    <s v="US"/>
    <s v="USD"/>
    <n v="1442257677"/>
    <n v="1439665677"/>
    <b v="0"/>
    <n v="0"/>
    <b v="0"/>
    <s v="journalism/audio"/>
    <n v="103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0"/>
    <n v="5635"/>
    <x v="1"/>
    <s v="US"/>
    <s v="USD"/>
    <n v="1409098825"/>
    <n v="1406679625"/>
    <b v="0"/>
    <n v="0"/>
    <b v="0"/>
    <s v="journalism/audio"/>
    <n v="113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5000"/>
    <n v="5634"/>
    <x v="1"/>
    <s v="US"/>
    <s v="USD"/>
    <n v="1465243740"/>
    <n v="1461438495"/>
    <b v="0"/>
    <n v="0"/>
    <b v="0"/>
    <s v="journalism/audio"/>
    <n v="113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5500"/>
    <n v="5623"/>
    <x v="1"/>
    <s v="US"/>
    <s v="USD"/>
    <n v="1488773332"/>
    <n v="1486613332"/>
    <b v="0"/>
    <n v="1"/>
    <b v="0"/>
    <s v="journalism/audio"/>
    <n v="102"/>
    <n v="5623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30000"/>
    <n v="5621.38"/>
    <x v="1"/>
    <s v="US"/>
    <s v="USD"/>
    <n v="1407708000"/>
    <n v="1405110399"/>
    <b v="0"/>
    <n v="0"/>
    <b v="0"/>
    <s v="journalism/audio"/>
    <n v="19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5250"/>
    <n v="5617"/>
    <x v="1"/>
    <s v="US"/>
    <s v="USD"/>
    <n v="1457394545"/>
    <n v="1454802545"/>
    <b v="0"/>
    <n v="0"/>
    <b v="0"/>
    <s v="journalism/audio"/>
    <n v="107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4999"/>
    <n v="5604"/>
    <x v="1"/>
    <s v="US"/>
    <s v="USD"/>
    <n v="1429892177"/>
    <n v="1424711777"/>
    <b v="0"/>
    <n v="0"/>
    <b v="0"/>
    <s v="journalism/audio"/>
    <n v="112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5500"/>
    <n v="5600"/>
    <x v="1"/>
    <s v="US"/>
    <s v="USD"/>
    <n v="1480888483"/>
    <n v="1478292883"/>
    <b v="0"/>
    <n v="0"/>
    <b v="0"/>
    <s v="journalism/audio"/>
    <n v="102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3500"/>
    <n v="5599"/>
    <x v="1"/>
    <s v="US"/>
    <s v="USD"/>
    <n v="1427328000"/>
    <n v="1423777043"/>
    <b v="0"/>
    <n v="0"/>
    <b v="0"/>
    <s v="journalism/audio"/>
    <n v="160"/>
    <n v="0"/>
    <x v="5"/>
    <s v="audio"/>
    <x v="1058"/>
    <d v="2015-03-26T00:00:00"/>
    <x v="0"/>
  </r>
  <r>
    <n v="1059"/>
    <s v="Voice Over Artist (Canceled)"/>
    <s v="Turning myself into a vocal artist."/>
    <n v="5000"/>
    <n v="5585"/>
    <x v="1"/>
    <s v="US"/>
    <s v="USD"/>
    <n v="1426269456"/>
    <n v="1423681056"/>
    <b v="0"/>
    <n v="0"/>
    <b v="0"/>
    <s v="journalism/audio"/>
    <n v="112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500"/>
    <n v="5580"/>
    <x v="1"/>
    <s v="US"/>
    <s v="USD"/>
    <n v="1429134893"/>
    <n v="1426542893"/>
    <b v="0"/>
    <n v="1"/>
    <b v="0"/>
    <s v="journalism/audio"/>
    <n v="101"/>
    <n v="558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2000"/>
    <n v="5574"/>
    <x v="1"/>
    <s v="US"/>
    <s v="USD"/>
    <n v="1462150800"/>
    <n v="1456987108"/>
    <b v="0"/>
    <n v="0"/>
    <b v="0"/>
    <s v="journalism/audio"/>
    <n v="279"/>
    <n v="0"/>
    <x v="5"/>
    <s v="audio"/>
    <x v="1061"/>
    <d v="2016-05-02T01:00:00"/>
    <x v="2"/>
  </r>
  <r>
    <n v="1062"/>
    <s v="RETURNING AT A LATER DATE"/>
    <s v="SEE US ON PATREON www.badgirlartwork.com"/>
    <n v="5000"/>
    <n v="5570"/>
    <x v="1"/>
    <s v="US"/>
    <s v="USD"/>
    <n v="1468351341"/>
    <n v="1467746541"/>
    <b v="0"/>
    <n v="4"/>
    <b v="0"/>
    <s v="journalism/audio"/>
    <n v="111"/>
    <n v="1392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22000"/>
    <n v="5557"/>
    <x v="1"/>
    <s v="US"/>
    <s v="USD"/>
    <n v="1472604262"/>
    <n v="1470012262"/>
    <b v="0"/>
    <n v="0"/>
    <b v="0"/>
    <s v="journalism/audio"/>
    <n v="25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5000"/>
    <n v="5555"/>
    <x v="2"/>
    <s v="US"/>
    <s v="USD"/>
    <n v="1373174903"/>
    <n v="1369286903"/>
    <b v="0"/>
    <n v="123"/>
    <b v="0"/>
    <s v="games/video games"/>
    <n v="111"/>
    <n v="45.16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5000"/>
    <n v="5540"/>
    <x v="2"/>
    <s v="AU"/>
    <s v="AUD"/>
    <n v="1392800922"/>
    <n v="1390381722"/>
    <b v="0"/>
    <n v="5"/>
    <b v="0"/>
    <s v="games/video games"/>
    <n v="111"/>
    <n v="1108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5000"/>
    <n v="5535"/>
    <x v="2"/>
    <s v="US"/>
    <s v="USD"/>
    <n v="1375657582"/>
    <n v="1371769582"/>
    <b v="0"/>
    <n v="148"/>
    <b v="0"/>
    <s v="games/video games"/>
    <n v="111"/>
    <n v="37.4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4600"/>
    <n v="5535"/>
    <x v="2"/>
    <s v="US"/>
    <s v="USD"/>
    <n v="1387657931"/>
    <n v="1385065931"/>
    <b v="0"/>
    <n v="10"/>
    <b v="0"/>
    <s v="games/video games"/>
    <n v="120"/>
    <n v="553.5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5000"/>
    <n v="5526"/>
    <x v="2"/>
    <s v="US"/>
    <s v="USD"/>
    <n v="1460274864"/>
    <n v="1457686464"/>
    <b v="0"/>
    <n v="4"/>
    <b v="0"/>
    <s v="games/video games"/>
    <n v="111"/>
    <n v="1381.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5500"/>
    <n v="5516"/>
    <x v="2"/>
    <s v="US"/>
    <s v="USD"/>
    <n v="1385447459"/>
    <n v="1382679059"/>
    <b v="0"/>
    <n v="21"/>
    <b v="0"/>
    <s v="games/video games"/>
    <n v="100"/>
    <n v="262.6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5000"/>
    <n v="5510"/>
    <x v="2"/>
    <s v="US"/>
    <s v="USD"/>
    <n v="1349050622"/>
    <n v="1347322622"/>
    <b v="0"/>
    <n v="2"/>
    <b v="0"/>
    <s v="games/video games"/>
    <n v="110"/>
    <n v="275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5000"/>
    <n v="5509"/>
    <x v="2"/>
    <s v="NO"/>
    <s v="NOK"/>
    <n v="1447787093"/>
    <n v="1445191493"/>
    <b v="0"/>
    <n v="0"/>
    <b v="0"/>
    <s v="games/video games"/>
    <n v="11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2500"/>
    <n v="5509"/>
    <x v="2"/>
    <s v="US"/>
    <s v="USD"/>
    <n v="1391630297"/>
    <n v="1389038297"/>
    <b v="0"/>
    <n v="4"/>
    <b v="0"/>
    <s v="games/video games"/>
    <n v="220"/>
    <n v="1377.2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5500"/>
    <n v="5504"/>
    <x v="2"/>
    <s v="US"/>
    <s v="USD"/>
    <n v="1318806541"/>
    <n v="1316214541"/>
    <b v="0"/>
    <n v="1"/>
    <b v="0"/>
    <s v="games/video games"/>
    <n v="100"/>
    <n v="5504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000"/>
    <n v="5501"/>
    <x v="2"/>
    <s v="US"/>
    <s v="USD"/>
    <n v="1388808545"/>
    <n v="1386216545"/>
    <b v="0"/>
    <n v="30"/>
    <b v="0"/>
    <s v="games/video games"/>
    <n v="110"/>
    <n v="183.3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5500"/>
    <n v="5500"/>
    <x v="2"/>
    <s v="US"/>
    <s v="USD"/>
    <n v="1336340516"/>
    <n v="1333748516"/>
    <b v="0"/>
    <n v="3"/>
    <b v="0"/>
    <s v="games/video games"/>
    <n v="100"/>
    <n v="1833.33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4000"/>
    <n v="5496"/>
    <x v="2"/>
    <s v="US"/>
    <s v="USD"/>
    <n v="1410426250"/>
    <n v="1405674250"/>
    <b v="0"/>
    <n v="975"/>
    <b v="0"/>
    <s v="games/video games"/>
    <n v="137"/>
    <n v="5.64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5000"/>
    <n v="5481"/>
    <x v="2"/>
    <s v="US"/>
    <s v="USD"/>
    <n v="1452744011"/>
    <n v="1450152011"/>
    <b v="0"/>
    <n v="167"/>
    <b v="0"/>
    <s v="games/video games"/>
    <n v="110"/>
    <n v="32.82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5000"/>
    <n v="5478"/>
    <x v="2"/>
    <s v="US"/>
    <s v="USD"/>
    <n v="1311309721"/>
    <n v="1307421721"/>
    <b v="0"/>
    <n v="5"/>
    <b v="0"/>
    <s v="games/video games"/>
    <n v="110"/>
    <n v="1095.599999999999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5000"/>
    <n v="5469"/>
    <x v="2"/>
    <s v="DE"/>
    <s v="EUR"/>
    <n v="1463232936"/>
    <n v="1461072936"/>
    <b v="0"/>
    <n v="18"/>
    <b v="0"/>
    <s v="games/video games"/>
    <n v="109"/>
    <n v="303.83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4000"/>
    <n v="5465"/>
    <x v="2"/>
    <s v="US"/>
    <s v="USD"/>
    <n v="1399778333"/>
    <n v="1397186333"/>
    <b v="0"/>
    <n v="98"/>
    <b v="0"/>
    <s v="games/video games"/>
    <n v="137"/>
    <n v="55.77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5000"/>
    <n v="5462"/>
    <x v="2"/>
    <s v="US"/>
    <s v="USD"/>
    <n v="1422483292"/>
    <n v="1419891292"/>
    <b v="0"/>
    <n v="4"/>
    <b v="0"/>
    <s v="games/video games"/>
    <n v="109"/>
    <n v="1365.5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4000"/>
    <n v="5456"/>
    <x v="2"/>
    <s v="US"/>
    <s v="USD"/>
    <n v="1344635088"/>
    <n v="1342043088"/>
    <b v="0"/>
    <n v="3"/>
    <b v="0"/>
    <s v="games/video games"/>
    <n v="136"/>
    <n v="1818.67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15500"/>
    <n v="5452"/>
    <x v="2"/>
    <s v="CA"/>
    <s v="CAD"/>
    <n v="1406994583"/>
    <n v="1401810583"/>
    <b v="0"/>
    <n v="1"/>
    <b v="0"/>
    <s v="games/video games"/>
    <n v="35"/>
    <n v="5452"/>
    <x v="6"/>
    <s v="video games"/>
    <x v="1083"/>
    <d v="2014-08-02T15:49:43"/>
    <x v="3"/>
  </r>
  <r>
    <n v="1084"/>
    <s v="My own channel"/>
    <s v="I want to start my own channel for gaming"/>
    <n v="3500"/>
    <n v="5443"/>
    <x v="2"/>
    <s v="US"/>
    <s v="USD"/>
    <n v="1407534804"/>
    <n v="1404942804"/>
    <b v="0"/>
    <n v="0"/>
    <b v="0"/>
    <s v="games/video games"/>
    <n v="156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2000"/>
    <n v="5437"/>
    <x v="2"/>
    <s v="CA"/>
    <s v="CAD"/>
    <n v="1457967975"/>
    <n v="1455379575"/>
    <b v="0"/>
    <n v="9"/>
    <b v="0"/>
    <s v="games/video games"/>
    <n v="272"/>
    <n v="604.11"/>
    <x v="6"/>
    <s v="video games"/>
    <x v="1085"/>
    <d v="2016-03-14T15:06:15"/>
    <x v="2"/>
  </r>
  <r>
    <n v="1086"/>
    <s v="Cyber Universe Online"/>
    <s v="Humanity's future in the Galaxy"/>
    <n v="5000"/>
    <n v="5433"/>
    <x v="2"/>
    <s v="US"/>
    <s v="USD"/>
    <n v="1408913291"/>
    <n v="1406321291"/>
    <b v="0"/>
    <n v="2"/>
    <b v="0"/>
    <s v="games/video games"/>
    <n v="109"/>
    <n v="2716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7000"/>
    <n v="5431"/>
    <x v="2"/>
    <s v="US"/>
    <s v="USD"/>
    <n v="1402852087"/>
    <n v="1400260087"/>
    <b v="0"/>
    <n v="0"/>
    <b v="0"/>
    <s v="games/video games"/>
    <n v="32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5000"/>
    <n v="5430"/>
    <x v="2"/>
    <s v="US"/>
    <s v="USD"/>
    <n v="1398366667"/>
    <n v="1395774667"/>
    <b v="0"/>
    <n v="147"/>
    <b v="0"/>
    <s v="games/video games"/>
    <n v="109"/>
    <n v="36.94"/>
    <x v="6"/>
    <s v="video games"/>
    <x v="1088"/>
    <d v="2014-04-24T19:11:07"/>
    <x v="3"/>
  </r>
  <r>
    <n v="1089"/>
    <s v="Farabel"/>
    <s v="Farabel is a single player turn-based fantasy strategy game for Mac/PC/Linux"/>
    <n v="35000"/>
    <n v="5422"/>
    <x v="2"/>
    <s v="FR"/>
    <s v="EUR"/>
    <n v="1435293175"/>
    <n v="1432701175"/>
    <b v="0"/>
    <n v="49"/>
    <b v="0"/>
    <s v="games/video games"/>
    <n v="15"/>
    <n v="110.65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2000"/>
    <n v="5414"/>
    <x v="2"/>
    <s v="AU"/>
    <s v="AUD"/>
    <n v="1432873653"/>
    <n v="1430281653"/>
    <b v="0"/>
    <n v="1"/>
    <b v="0"/>
    <s v="games/video games"/>
    <n v="271"/>
    <n v="5414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5000"/>
    <n v="5410"/>
    <x v="2"/>
    <s v="GB"/>
    <s v="GBP"/>
    <n v="1460313672"/>
    <n v="1457725272"/>
    <b v="0"/>
    <n v="2"/>
    <b v="0"/>
    <s v="games/video games"/>
    <n v="108"/>
    <n v="270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3500"/>
    <n v="5410"/>
    <x v="2"/>
    <s v="US"/>
    <s v="USD"/>
    <n v="1357432638"/>
    <n v="1354840638"/>
    <b v="0"/>
    <n v="7"/>
    <b v="0"/>
    <s v="games/video games"/>
    <n v="155"/>
    <n v="772.86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4500"/>
    <n v="5398.99"/>
    <x v="2"/>
    <s v="CA"/>
    <s v="CAD"/>
    <n v="1455232937"/>
    <n v="1453936937"/>
    <b v="0"/>
    <n v="4"/>
    <b v="0"/>
    <s v="games/video games"/>
    <n v="120"/>
    <n v="1349.75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5000"/>
    <n v="5396"/>
    <x v="2"/>
    <s v="US"/>
    <s v="USD"/>
    <n v="1318180033"/>
    <n v="1315588033"/>
    <b v="0"/>
    <n v="27"/>
    <b v="0"/>
    <s v="games/video games"/>
    <n v="108"/>
    <n v="199.85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17500"/>
    <n v="5390"/>
    <x v="2"/>
    <s v="US"/>
    <s v="USD"/>
    <n v="1377867220"/>
    <n v="1375275220"/>
    <b v="0"/>
    <n v="94"/>
    <b v="0"/>
    <s v="games/video games"/>
    <n v="31"/>
    <n v="57.34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5000"/>
    <n v="5388.79"/>
    <x v="2"/>
    <s v="US"/>
    <s v="USD"/>
    <n v="1412393400"/>
    <n v="1409747154"/>
    <b v="0"/>
    <n v="29"/>
    <b v="0"/>
    <s v="games/video games"/>
    <n v="108"/>
    <n v="185.82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5000"/>
    <n v="5380.55"/>
    <x v="2"/>
    <s v="US"/>
    <s v="USD"/>
    <n v="1393786877"/>
    <n v="1390330877"/>
    <b v="0"/>
    <n v="7"/>
    <b v="0"/>
    <s v="games/video games"/>
    <n v="108"/>
    <n v="768.65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6000"/>
    <n v="5380"/>
    <x v="2"/>
    <s v="US"/>
    <s v="USD"/>
    <n v="1397413095"/>
    <n v="1394821095"/>
    <b v="0"/>
    <n v="22"/>
    <b v="0"/>
    <s v="games/video games"/>
    <n v="90"/>
    <n v="244.5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n v="1428955468"/>
    <b v="0"/>
    <n v="1"/>
    <b v="0"/>
    <s v="games/video games"/>
    <n v="108"/>
    <n v="5376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3871"/>
    <n v="5366"/>
    <x v="2"/>
    <s v="DE"/>
    <s v="EUR"/>
    <n v="1455417571"/>
    <n v="1452825571"/>
    <b v="0"/>
    <n v="10"/>
    <b v="0"/>
    <s v="games/video games"/>
    <n v="139"/>
    <n v="536.6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5250"/>
    <n v="5360"/>
    <x v="2"/>
    <s v="US"/>
    <s v="USD"/>
    <n v="1468519920"/>
    <n v="1466188338"/>
    <b v="0"/>
    <n v="6"/>
    <b v="0"/>
    <s v="games/video games"/>
    <n v="102"/>
    <n v="893.3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5000"/>
    <n v="5359.21"/>
    <x v="2"/>
    <s v="US"/>
    <s v="USD"/>
    <n v="1386568740"/>
    <n v="1383095125"/>
    <b v="0"/>
    <n v="24"/>
    <b v="0"/>
    <s v="games/video games"/>
    <n v="107"/>
    <n v="223.3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3350"/>
    <n v="5358"/>
    <x v="2"/>
    <s v="US"/>
    <s v="USD"/>
    <n v="1466227190"/>
    <n v="1461043190"/>
    <b v="0"/>
    <n v="15"/>
    <b v="0"/>
    <s v="games/video games"/>
    <n v="160"/>
    <n v="357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5000"/>
    <n v="5355"/>
    <x v="2"/>
    <s v="GB"/>
    <s v="GBP"/>
    <n v="1402480221"/>
    <n v="1399888221"/>
    <b v="0"/>
    <n v="37"/>
    <b v="0"/>
    <s v="games/video games"/>
    <n v="107"/>
    <n v="144.72999999999999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5000"/>
    <n v="5343"/>
    <x v="2"/>
    <s v="US"/>
    <s v="USD"/>
    <n v="1395627327"/>
    <n v="1393038927"/>
    <b v="0"/>
    <n v="20"/>
    <b v="0"/>
    <s v="games/video games"/>
    <n v="107"/>
    <n v="267.14999999999998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200"/>
    <n v="5331"/>
    <x v="2"/>
    <s v="US"/>
    <s v="USD"/>
    <n v="1333557975"/>
    <n v="1330969575"/>
    <b v="0"/>
    <n v="7"/>
    <b v="0"/>
    <s v="games/video games"/>
    <n v="127"/>
    <n v="761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5000"/>
    <n v="5330"/>
    <x v="2"/>
    <s v="US"/>
    <s v="USD"/>
    <n v="1406148024"/>
    <n v="1403556024"/>
    <b v="0"/>
    <n v="0"/>
    <b v="0"/>
    <s v="games/video games"/>
    <n v="107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0000"/>
    <n v="5328"/>
    <x v="2"/>
    <s v="US"/>
    <s v="USD"/>
    <n v="1334326635"/>
    <n v="1329146235"/>
    <b v="0"/>
    <n v="21"/>
    <b v="0"/>
    <s v="games/video games"/>
    <n v="27"/>
    <n v="253.71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3000"/>
    <n v="5323.01"/>
    <x v="2"/>
    <s v="US"/>
    <s v="USD"/>
    <n v="1479495790"/>
    <n v="1476900190"/>
    <b v="0"/>
    <n v="3"/>
    <b v="0"/>
    <s v="games/video games"/>
    <n v="177"/>
    <n v="1774.34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4575"/>
    <n v="5322"/>
    <x v="2"/>
    <s v="US"/>
    <s v="USD"/>
    <n v="1354919022"/>
    <n v="1352327022"/>
    <b v="0"/>
    <n v="11"/>
    <b v="0"/>
    <s v="games/video games"/>
    <n v="116"/>
    <n v="483.82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4000"/>
    <n v="5308.26"/>
    <x v="2"/>
    <s v="US"/>
    <s v="USD"/>
    <n v="1452228790"/>
    <n v="1449636790"/>
    <b v="0"/>
    <n v="1"/>
    <b v="0"/>
    <s v="games/video games"/>
    <n v="133"/>
    <n v="5308.26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5000"/>
    <n v="5300"/>
    <x v="2"/>
    <s v="US"/>
    <s v="USD"/>
    <n v="1421656200"/>
    <n v="1416507211"/>
    <b v="0"/>
    <n v="312"/>
    <b v="0"/>
    <s v="games/video games"/>
    <n v="106"/>
    <n v="16.989999999999998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4000"/>
    <n v="5297"/>
    <x v="2"/>
    <s v="GB"/>
    <s v="GBP"/>
    <n v="1408058820"/>
    <n v="1405466820"/>
    <b v="0"/>
    <n v="1"/>
    <b v="0"/>
    <s v="games/video games"/>
    <n v="132"/>
    <n v="5297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5000"/>
    <n v="5295"/>
    <x v="2"/>
    <s v="GB"/>
    <s v="GBP"/>
    <n v="1381306687"/>
    <n v="1378714687"/>
    <b v="0"/>
    <n v="3"/>
    <b v="0"/>
    <s v="games/video games"/>
    <n v="106"/>
    <n v="1765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5000"/>
    <n v="5291"/>
    <x v="2"/>
    <s v="US"/>
    <s v="USD"/>
    <n v="1459352495"/>
    <n v="1456764095"/>
    <b v="0"/>
    <n v="4"/>
    <b v="0"/>
    <s v="games/video games"/>
    <n v="106"/>
    <n v="1322.7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"/>
    <n v="5285"/>
    <x v="2"/>
    <s v="US"/>
    <s v="USD"/>
    <n v="1339273208"/>
    <n v="1334089208"/>
    <b v="0"/>
    <n v="10"/>
    <b v="0"/>
    <s v="games/video games"/>
    <n v="106"/>
    <n v="528.5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5000"/>
    <n v="5271"/>
    <x v="2"/>
    <s v="DE"/>
    <s v="EUR"/>
    <n v="1451053313"/>
    <n v="1448461313"/>
    <b v="0"/>
    <n v="8"/>
    <b v="0"/>
    <s v="games/video games"/>
    <n v="105"/>
    <n v="658.8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5000"/>
    <n v="5263"/>
    <x v="2"/>
    <s v="AU"/>
    <s v="AUD"/>
    <n v="1396666779"/>
    <n v="1394078379"/>
    <b v="0"/>
    <n v="3"/>
    <b v="0"/>
    <s v="games/video games"/>
    <n v="105"/>
    <n v="1754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5000"/>
    <n v="5260.92"/>
    <x v="2"/>
    <s v="US"/>
    <s v="USD"/>
    <n v="1396810864"/>
    <n v="1395687664"/>
    <b v="0"/>
    <n v="1"/>
    <b v="0"/>
    <s v="games/video games"/>
    <n v="105"/>
    <n v="5260.92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5000"/>
    <n v="5260"/>
    <x v="2"/>
    <s v="US"/>
    <s v="USD"/>
    <n v="1319835400"/>
    <n v="1315947400"/>
    <b v="0"/>
    <n v="0"/>
    <b v="0"/>
    <s v="games/video games"/>
    <n v="105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4700"/>
    <n v="5259"/>
    <x v="2"/>
    <s v="US"/>
    <s v="USD"/>
    <n v="1457904316"/>
    <n v="1455315916"/>
    <b v="0"/>
    <n v="5"/>
    <b v="0"/>
    <s v="games/video games"/>
    <n v="112"/>
    <n v="1051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4500"/>
    <n v="5258"/>
    <x v="2"/>
    <s v="GB"/>
    <s v="GBP"/>
    <n v="1369932825"/>
    <n v="1368723225"/>
    <b v="0"/>
    <n v="0"/>
    <b v="0"/>
    <s v="games/video games"/>
    <n v="117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0"/>
    <n v="5250"/>
    <x v="2"/>
    <s v="US"/>
    <s v="USD"/>
    <n v="1397910848"/>
    <n v="1395318848"/>
    <b v="0"/>
    <n v="3"/>
    <b v="0"/>
    <s v="games/video games"/>
    <n v="11"/>
    <n v="175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5000"/>
    <n v="5240"/>
    <x v="2"/>
    <s v="US"/>
    <s v="USD"/>
    <n v="1430409651"/>
    <n v="1427817651"/>
    <b v="0"/>
    <n v="7"/>
    <b v="0"/>
    <s v="games/mobile games"/>
    <n v="105"/>
    <n v="748.57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5000"/>
    <n v="5236"/>
    <x v="2"/>
    <s v="GB"/>
    <s v="GBP"/>
    <n v="1443193130"/>
    <n v="1438009130"/>
    <b v="0"/>
    <n v="0"/>
    <b v="0"/>
    <s v="games/mobile games"/>
    <n v="105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5000"/>
    <n v="5235"/>
    <x v="2"/>
    <s v="US"/>
    <s v="USD"/>
    <n v="1468482694"/>
    <n v="1465890694"/>
    <b v="0"/>
    <n v="2"/>
    <b v="0"/>
    <s v="games/mobile games"/>
    <n v="105"/>
    <n v="2617.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5000"/>
    <n v="5234"/>
    <x v="2"/>
    <s v="US"/>
    <s v="USD"/>
    <n v="1416000600"/>
    <n v="1413318600"/>
    <b v="0"/>
    <n v="23"/>
    <b v="0"/>
    <s v="games/mobile games"/>
    <n v="105"/>
    <n v="227.57"/>
    <x v="6"/>
    <s v="mobile games"/>
    <x v="1127"/>
    <d v="2014-11-14T21:30:00"/>
    <x v="3"/>
  </r>
  <r>
    <n v="1128"/>
    <s v="Flying Turds"/>
    <s v="#havingfunFTW"/>
    <n v="280000"/>
    <n v="5233"/>
    <x v="2"/>
    <s v="GB"/>
    <s v="GBP"/>
    <n v="1407425717"/>
    <n v="1404833717"/>
    <b v="0"/>
    <n v="1"/>
    <b v="0"/>
    <s v="games/mobile games"/>
    <n v="2"/>
    <n v="5233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5000"/>
    <n v="5232"/>
    <x v="2"/>
    <s v="US"/>
    <s v="USD"/>
    <n v="1465107693"/>
    <n v="1462515693"/>
    <b v="0"/>
    <n v="2"/>
    <b v="0"/>
    <s v="games/mobile games"/>
    <n v="105"/>
    <n v="2616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n v="1411775700"/>
    <b v="0"/>
    <n v="3"/>
    <b v="0"/>
    <s v="games/mobile games"/>
    <n v="105"/>
    <n v="1742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"/>
    <n v="5226"/>
    <x v="2"/>
    <s v="AU"/>
    <s v="AUD"/>
    <n v="1450993668"/>
    <n v="1448401668"/>
    <b v="0"/>
    <n v="0"/>
    <b v="0"/>
    <s v="games/mobile games"/>
    <n v="131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5000"/>
    <n v="5222"/>
    <x v="2"/>
    <s v="CA"/>
    <s v="CAD"/>
    <n v="1483238771"/>
    <n v="1480646771"/>
    <b v="0"/>
    <n v="13"/>
    <b v="0"/>
    <s v="games/mobile games"/>
    <n v="104"/>
    <n v="401.69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4500"/>
    <n v="5221"/>
    <x v="2"/>
    <s v="GB"/>
    <s v="GBP"/>
    <n v="1406799981"/>
    <n v="1404207981"/>
    <b v="0"/>
    <n v="1"/>
    <b v="0"/>
    <s v="games/mobile games"/>
    <n v="116"/>
    <n v="5221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4500"/>
    <n v="5221"/>
    <x v="2"/>
    <s v="AU"/>
    <s v="AUD"/>
    <n v="1417235580"/>
    <n v="1416034228"/>
    <b v="0"/>
    <n v="1"/>
    <b v="0"/>
    <s v="games/mobile games"/>
    <n v="116"/>
    <n v="522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20000"/>
    <n v="5212"/>
    <x v="2"/>
    <s v="DE"/>
    <s v="EUR"/>
    <n v="1470527094"/>
    <n v="1467935094"/>
    <b v="0"/>
    <n v="1"/>
    <b v="0"/>
    <s v="games/mobile games"/>
    <n v="26"/>
    <n v="5212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5000"/>
    <n v="5202.5"/>
    <x v="2"/>
    <s v="FR"/>
    <s v="EUR"/>
    <n v="1450541229"/>
    <n v="1447949229"/>
    <b v="0"/>
    <n v="6"/>
    <b v="0"/>
    <s v="games/mobile games"/>
    <n v="104"/>
    <n v="867.08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5000"/>
    <n v="5200"/>
    <x v="2"/>
    <s v="US"/>
    <s v="USD"/>
    <n v="1461440421"/>
    <n v="1458848421"/>
    <b v="0"/>
    <n v="39"/>
    <b v="0"/>
    <s v="games/mobile games"/>
    <n v="104"/>
    <n v="133.3300000000000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5000"/>
    <n v="5200"/>
    <x v="2"/>
    <s v="US"/>
    <s v="USD"/>
    <n v="1485035131"/>
    <n v="1483307131"/>
    <b v="0"/>
    <n v="4"/>
    <b v="0"/>
    <s v="games/mobile games"/>
    <n v="104"/>
    <n v="130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5000"/>
    <n v="5195"/>
    <x v="2"/>
    <s v="US"/>
    <s v="USD"/>
    <n v="1420100426"/>
    <n v="1417508426"/>
    <b v="0"/>
    <n v="1"/>
    <b v="0"/>
    <s v="games/mobile games"/>
    <n v="104"/>
    <n v="519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n v="1436267121"/>
    <b v="0"/>
    <n v="0"/>
    <b v="0"/>
    <s v="games/mobile games"/>
    <n v="104"/>
    <n v="0"/>
    <x v="6"/>
    <s v="mobile games"/>
    <x v="1140"/>
    <d v="2015-08-06T11:05:21"/>
    <x v="0"/>
  </r>
  <r>
    <n v="1141"/>
    <s v="Arena Z - Zombie Survival"/>
    <s v="I think this will be a great game!"/>
    <n v="5000"/>
    <n v="5176"/>
    <x v="2"/>
    <s v="DE"/>
    <s v="EUR"/>
    <n v="1436460450"/>
    <n v="1433868450"/>
    <b v="0"/>
    <n v="0"/>
    <b v="0"/>
    <s v="games/mobile games"/>
    <n v="104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5000"/>
    <n v="5175"/>
    <x v="2"/>
    <s v="US"/>
    <s v="USD"/>
    <n v="1424131727"/>
    <n v="1421539727"/>
    <b v="0"/>
    <n v="0"/>
    <b v="0"/>
    <s v="games/mobile games"/>
    <n v="104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5000"/>
    <n v="5167"/>
    <x v="2"/>
    <s v="US"/>
    <s v="USD"/>
    <n v="1450327126"/>
    <n v="1447735126"/>
    <b v="0"/>
    <n v="8"/>
    <b v="0"/>
    <s v="games/mobile games"/>
    <n v="103"/>
    <n v="645.88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4000"/>
    <n v="5157"/>
    <x v="2"/>
    <s v="US"/>
    <s v="USD"/>
    <n v="1430281320"/>
    <n v="1427689320"/>
    <b v="0"/>
    <n v="0"/>
    <b v="0"/>
    <s v="food/food trucks"/>
    <n v="129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5000"/>
    <n v="5145"/>
    <x v="2"/>
    <s v="US"/>
    <s v="USD"/>
    <n v="1412272592"/>
    <n v="1407088592"/>
    <b v="0"/>
    <n v="1"/>
    <b v="0"/>
    <s v="food/food trucks"/>
    <n v="103"/>
    <n v="5145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5000"/>
    <n v="5135"/>
    <x v="2"/>
    <s v="US"/>
    <s v="USD"/>
    <n v="1399071173"/>
    <n v="1395787973"/>
    <b v="0"/>
    <n v="12"/>
    <b v="0"/>
    <s v="food/food trucks"/>
    <n v="103"/>
    <n v="427.92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5000"/>
    <n v="5116.18"/>
    <x v="2"/>
    <s v="CA"/>
    <s v="CAD"/>
    <n v="1413760783"/>
    <n v="1408576783"/>
    <b v="0"/>
    <n v="0"/>
    <b v="0"/>
    <s v="food/food trucks"/>
    <n v="102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5000"/>
    <n v="5116"/>
    <x v="2"/>
    <s v="US"/>
    <s v="USD"/>
    <n v="1480568781"/>
    <n v="1477973181"/>
    <b v="0"/>
    <n v="3"/>
    <b v="0"/>
    <s v="food/food trucks"/>
    <n v="102"/>
    <n v="1705.33"/>
    <x v="7"/>
    <s v="food trucks"/>
    <x v="1148"/>
    <d v="2016-12-01T05:06:21"/>
    <x v="2"/>
  </r>
  <r>
    <n v="1149"/>
    <s v="The Floridian Food Truck"/>
    <s v="Bringing culturally diverse Floridian cuisine to the people!"/>
    <n v="5000"/>
    <n v="5105"/>
    <x v="2"/>
    <s v="US"/>
    <s v="USD"/>
    <n v="1466096566"/>
    <n v="1463504566"/>
    <b v="0"/>
    <n v="2"/>
    <b v="0"/>
    <s v="food/food trucks"/>
    <n v="102"/>
    <n v="2552.5"/>
    <x v="7"/>
    <s v="food trucks"/>
    <x v="1149"/>
    <d v="2016-06-16T17:02:46"/>
    <x v="2"/>
  </r>
  <r>
    <n v="1150"/>
    <s v="Chef Po's Food Truck"/>
    <s v="Bringing delicious authentic and fusion Taiwanese Food to the West Coast."/>
    <n v="5000"/>
    <n v="5103"/>
    <x v="2"/>
    <s v="US"/>
    <s v="USD"/>
    <n v="1452293675"/>
    <n v="1447109675"/>
    <b v="0"/>
    <n v="6"/>
    <b v="0"/>
    <s v="food/food trucks"/>
    <n v="102"/>
    <n v="850.5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5000"/>
    <n v="5100"/>
    <x v="2"/>
    <s v="US"/>
    <s v="USD"/>
    <n v="1441592863"/>
    <n v="1439000863"/>
    <b v="0"/>
    <n v="0"/>
    <b v="0"/>
    <s v="food/food trucks"/>
    <n v="102"/>
    <n v="0"/>
    <x v="7"/>
    <s v="food trucks"/>
    <x v="1151"/>
    <d v="2015-09-07T02:27:43"/>
    <x v="0"/>
  </r>
  <r>
    <n v="1152"/>
    <s v="Peruvian King Food Truck"/>
    <s v="Peruvian food truck with an LA twist."/>
    <n v="4000"/>
    <n v="5100"/>
    <x v="2"/>
    <s v="US"/>
    <s v="USD"/>
    <n v="1431709312"/>
    <n v="1429117312"/>
    <b v="0"/>
    <n v="15"/>
    <b v="0"/>
    <s v="food/food trucks"/>
    <n v="128"/>
    <n v="34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5000"/>
    <n v="5096"/>
    <x v="2"/>
    <s v="US"/>
    <s v="USD"/>
    <n v="1434647305"/>
    <n v="1432055305"/>
    <b v="0"/>
    <n v="1"/>
    <b v="0"/>
    <s v="food/food trucks"/>
    <n v="102"/>
    <n v="5096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3300"/>
    <n v="5087"/>
    <x v="2"/>
    <s v="US"/>
    <s v="USD"/>
    <n v="1441507006"/>
    <n v="1438915006"/>
    <b v="0"/>
    <n v="3"/>
    <b v="0"/>
    <s v="food/food trucks"/>
    <n v="154"/>
    <n v="1695.67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4000"/>
    <n v="5086"/>
    <x v="2"/>
    <s v="US"/>
    <s v="USD"/>
    <n v="1408040408"/>
    <n v="1405448408"/>
    <b v="0"/>
    <n v="8"/>
    <b v="0"/>
    <s v="food/food trucks"/>
    <n v="127"/>
    <n v="635.7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2000"/>
    <n v="5080"/>
    <x v="2"/>
    <s v="US"/>
    <s v="USD"/>
    <n v="1424742162"/>
    <n v="1422150162"/>
    <b v="0"/>
    <n v="0"/>
    <b v="0"/>
    <s v="food/food trucks"/>
    <n v="254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"/>
    <n v="5078"/>
    <x v="2"/>
    <s v="US"/>
    <s v="USD"/>
    <n v="1417795480"/>
    <n v="1412607880"/>
    <b v="0"/>
    <n v="3"/>
    <b v="0"/>
    <s v="food/food trucks"/>
    <n v="508"/>
    <n v="1692.67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5000"/>
    <n v="5070"/>
    <x v="2"/>
    <s v="US"/>
    <s v="USD"/>
    <n v="1418091128"/>
    <n v="1415499128"/>
    <b v="0"/>
    <n v="3"/>
    <b v="0"/>
    <s v="food/food trucks"/>
    <n v="101"/>
    <n v="169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5000"/>
    <n v="5070"/>
    <x v="2"/>
    <s v="US"/>
    <s v="USD"/>
    <n v="1435679100"/>
    <n v="1433006765"/>
    <b v="0"/>
    <n v="0"/>
    <b v="0"/>
    <s v="food/food trucks"/>
    <n v="101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5000"/>
    <n v="5066"/>
    <x v="2"/>
    <s v="US"/>
    <s v="USD"/>
    <n v="1427510586"/>
    <n v="1424922186"/>
    <b v="0"/>
    <n v="19"/>
    <b v="0"/>
    <s v="food/food trucks"/>
    <n v="101"/>
    <n v="266.63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4500"/>
    <n v="5056.22"/>
    <x v="2"/>
    <s v="US"/>
    <s v="USD"/>
    <n v="1432047989"/>
    <n v="1430233589"/>
    <b v="0"/>
    <n v="0"/>
    <b v="0"/>
    <s v="food/food trucks"/>
    <n v="112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5000"/>
    <n v="5055"/>
    <x v="2"/>
    <s v="US"/>
    <s v="USD"/>
    <n v="1411662264"/>
    <n v="1408983864"/>
    <b v="0"/>
    <n v="2"/>
    <b v="0"/>
    <s v="food/food trucks"/>
    <n v="101"/>
    <n v="252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4500"/>
    <n v="5052"/>
    <x v="2"/>
    <s v="US"/>
    <s v="USD"/>
    <n v="1407604920"/>
    <n v="1405012920"/>
    <b v="0"/>
    <n v="0"/>
    <b v="0"/>
    <s v="food/food trucks"/>
    <n v="112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50000"/>
    <n v="5051"/>
    <x v="2"/>
    <s v="US"/>
    <s v="USD"/>
    <n v="1466270582"/>
    <n v="1463678582"/>
    <b v="0"/>
    <n v="0"/>
    <b v="0"/>
    <s v="food/food trucks"/>
    <n v="3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5000"/>
    <n v="5051"/>
    <x v="2"/>
    <s v="US"/>
    <s v="USD"/>
    <n v="1404623330"/>
    <n v="1401685730"/>
    <b v="0"/>
    <n v="25"/>
    <b v="0"/>
    <s v="food/food trucks"/>
    <n v="101"/>
    <n v="202.04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5000"/>
    <n v="5050.7700000000004"/>
    <x v="2"/>
    <s v="US"/>
    <s v="USD"/>
    <n v="1435291200"/>
    <n v="1432640342"/>
    <b v="0"/>
    <n v="8"/>
    <b v="0"/>
    <s v="food/food trucks"/>
    <n v="101"/>
    <n v="631.35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4000"/>
    <n v="5050"/>
    <x v="2"/>
    <s v="US"/>
    <s v="USD"/>
    <n v="1410543495"/>
    <n v="1407865095"/>
    <b v="0"/>
    <n v="16"/>
    <b v="0"/>
    <s v="food/food trucks"/>
    <n v="126"/>
    <n v="315.63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5000"/>
    <n v="5046.5200000000004"/>
    <x v="2"/>
    <s v="US"/>
    <s v="USD"/>
    <n v="1474507065"/>
    <n v="1471915065"/>
    <b v="0"/>
    <n v="3"/>
    <b v="0"/>
    <s v="food/food trucks"/>
    <n v="101"/>
    <n v="1682.17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4000"/>
    <n v="5045"/>
    <x v="2"/>
    <s v="US"/>
    <s v="USD"/>
    <n v="1424593763"/>
    <n v="1422001763"/>
    <b v="0"/>
    <n v="3"/>
    <b v="0"/>
    <s v="food/food trucks"/>
    <n v="126"/>
    <n v="1681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5000"/>
    <n v="5041"/>
    <x v="2"/>
    <s v="GB"/>
    <s v="GBP"/>
    <n v="1433021171"/>
    <n v="1430429171"/>
    <b v="0"/>
    <n v="2"/>
    <b v="0"/>
    <s v="food/food trucks"/>
    <n v="101"/>
    <n v="2520.5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5000"/>
    <n v="5040"/>
    <x v="2"/>
    <s v="US"/>
    <s v="USD"/>
    <n v="1415909927"/>
    <n v="1414351127"/>
    <b v="0"/>
    <n v="1"/>
    <b v="0"/>
    <s v="food/food trucks"/>
    <n v="101"/>
    <n v="5040"/>
    <x v="7"/>
    <s v="food trucks"/>
    <x v="1171"/>
    <d v="2014-11-13T20:18:47"/>
    <x v="3"/>
  </r>
  <r>
    <n v="1172"/>
    <s v="let your dayz take you to the dogs."/>
    <s v="Bringing YOUR favorite dog recipes to the streets."/>
    <n v="5000"/>
    <n v="5035.6899999999996"/>
    <x v="2"/>
    <s v="US"/>
    <s v="USD"/>
    <n v="1408551752"/>
    <n v="1405959752"/>
    <b v="0"/>
    <n v="0"/>
    <b v="0"/>
    <s v="food/food trucks"/>
    <n v="101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5000"/>
    <n v="5025"/>
    <x v="2"/>
    <s v="US"/>
    <s v="USD"/>
    <n v="1438576057"/>
    <n v="1435552057"/>
    <b v="0"/>
    <n v="1"/>
    <b v="0"/>
    <s v="food/food trucks"/>
    <n v="101"/>
    <n v="5025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5000"/>
    <n v="5024"/>
    <x v="2"/>
    <s v="US"/>
    <s v="USD"/>
    <n v="1462738327"/>
    <n v="1460146327"/>
    <b v="0"/>
    <n v="19"/>
    <b v="0"/>
    <s v="food/food trucks"/>
    <n v="100"/>
    <n v="264.42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5000"/>
    <n v="5016"/>
    <x v="2"/>
    <s v="US"/>
    <s v="USD"/>
    <n v="1436981339"/>
    <n v="1434389339"/>
    <b v="0"/>
    <n v="9"/>
    <b v="0"/>
    <s v="food/food trucks"/>
    <n v="100"/>
    <n v="557.33000000000004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5000"/>
    <n v="5012.25"/>
    <x v="2"/>
    <s v="AU"/>
    <s v="AUD"/>
    <n v="1488805200"/>
    <n v="1484094498"/>
    <b v="0"/>
    <n v="1"/>
    <b v="0"/>
    <s v="food/food trucks"/>
    <n v="100"/>
    <n v="5012.25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50000"/>
    <n v="5010"/>
    <x v="2"/>
    <s v="GB"/>
    <s v="GBP"/>
    <n v="1413388296"/>
    <n v="1410796296"/>
    <b v="0"/>
    <n v="0"/>
    <b v="0"/>
    <s v="food/food trucks"/>
    <n v="1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5000"/>
    <n v="5003"/>
    <x v="2"/>
    <s v="US"/>
    <s v="USD"/>
    <n v="1408225452"/>
    <n v="1405633452"/>
    <b v="0"/>
    <n v="1"/>
    <b v="0"/>
    <s v="food/food trucks"/>
    <n v="100"/>
    <n v="5003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5000"/>
    <n v="5001"/>
    <x v="2"/>
    <s v="CA"/>
    <s v="CAD"/>
    <n v="1446052627"/>
    <n v="1443460627"/>
    <b v="0"/>
    <n v="5"/>
    <b v="0"/>
    <s v="food/food trucks"/>
    <n v="100"/>
    <n v="1000.2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"/>
    <n v="5000.18"/>
    <x v="2"/>
    <s v="US"/>
    <s v="USD"/>
    <n v="1403983314"/>
    <n v="1400786514"/>
    <b v="0"/>
    <n v="85"/>
    <b v="0"/>
    <s v="food/food trucks"/>
    <n v="100"/>
    <n v="58.83"/>
    <x v="7"/>
    <s v="food trucks"/>
    <x v="1180"/>
    <d v="2014-06-28T19:21:54"/>
    <x v="3"/>
  </r>
  <r>
    <n v="1181"/>
    <s v="Gringo Loco Tacos Food Truck"/>
    <s v="Bringing the best tacos to the streets of Chicago!"/>
    <n v="5000"/>
    <n v="5000"/>
    <x v="2"/>
    <s v="US"/>
    <s v="USD"/>
    <n v="1425197321"/>
    <n v="1422605321"/>
    <b v="0"/>
    <n v="3"/>
    <b v="0"/>
    <s v="food/food trucks"/>
    <n v="100"/>
    <n v="1666.67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5000"/>
    <n v="5000"/>
    <x v="2"/>
    <s v="US"/>
    <s v="USD"/>
    <n v="1484239320"/>
    <n v="1482609088"/>
    <b v="0"/>
    <n v="4"/>
    <b v="0"/>
    <s v="food/food trucks"/>
    <n v="100"/>
    <n v="125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5000"/>
    <n v="5000"/>
    <x v="2"/>
    <s v="US"/>
    <s v="USD"/>
    <n v="1478059140"/>
    <n v="1476391223"/>
    <b v="0"/>
    <n v="3"/>
    <b v="0"/>
    <s v="food/food trucks"/>
    <n v="100"/>
    <n v="1666.67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5000"/>
    <n v="5000"/>
    <x v="0"/>
    <s v="GB"/>
    <s v="GBP"/>
    <n v="1486391011"/>
    <n v="1483712611"/>
    <b v="0"/>
    <n v="375"/>
    <b v="1"/>
    <s v="photography/photobooks"/>
    <n v="100"/>
    <n v="13.33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5000"/>
    <n v="5000"/>
    <x v="0"/>
    <s v="US"/>
    <s v="USD"/>
    <n v="1433736000"/>
    <n v="1430945149"/>
    <b v="0"/>
    <n v="111"/>
    <b v="1"/>
    <s v="photography/photobooks"/>
    <n v="100"/>
    <n v="45.05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4600"/>
    <n v="4952"/>
    <x v="0"/>
    <s v="GB"/>
    <s v="GBP"/>
    <n v="1433198520"/>
    <n v="1430340195"/>
    <b v="0"/>
    <n v="123"/>
    <b v="1"/>
    <s v="photography/photobooks"/>
    <n v="108"/>
    <n v="40.26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25000"/>
    <n v="4940"/>
    <x v="0"/>
    <s v="US"/>
    <s v="USD"/>
    <n v="1431885600"/>
    <n v="1429133323"/>
    <b v="0"/>
    <n v="70"/>
    <b v="1"/>
    <s v="photography/photobooks"/>
    <n v="20"/>
    <n v="70.569999999999993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35000"/>
    <n v="4939"/>
    <x v="0"/>
    <s v="CA"/>
    <s v="CAD"/>
    <n v="1482943740"/>
    <n v="1481129340"/>
    <b v="0"/>
    <n v="85"/>
    <b v="1"/>
    <s v="photography/photobooks"/>
    <n v="14"/>
    <n v="58.1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4500"/>
    <n v="4935"/>
    <x v="0"/>
    <s v="US"/>
    <s v="USD"/>
    <n v="1467242995"/>
    <n v="1465428595"/>
    <b v="0"/>
    <n v="86"/>
    <b v="1"/>
    <s v="photography/photobooks"/>
    <n v="110"/>
    <n v="57.38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00"/>
    <n v="4920"/>
    <x v="0"/>
    <s v="US"/>
    <s v="USD"/>
    <n v="1409500725"/>
    <n v="1406908725"/>
    <b v="0"/>
    <n v="13"/>
    <b v="1"/>
    <s v="photography/photobooks"/>
    <n v="10"/>
    <n v="378.46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20000"/>
    <n v="4906.59"/>
    <x v="0"/>
    <s v="US"/>
    <s v="USD"/>
    <n v="1458480560"/>
    <n v="1455892160"/>
    <b v="0"/>
    <n v="33"/>
    <b v="1"/>
    <s v="photography/photobooks"/>
    <n v="2"/>
    <n v="148.68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4900"/>
    <n v="4900"/>
    <x v="0"/>
    <s v="GB"/>
    <s v="GBP"/>
    <n v="1486814978"/>
    <n v="1484222978"/>
    <b v="0"/>
    <n v="15"/>
    <b v="1"/>
    <s v="photography/photobooks"/>
    <n v="100"/>
    <n v="326.67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500"/>
    <n v="4890"/>
    <x v="0"/>
    <s v="US"/>
    <s v="USD"/>
    <n v="1460223453"/>
    <n v="1455043053"/>
    <b v="0"/>
    <n v="273"/>
    <b v="1"/>
    <s v="photography/photobooks"/>
    <n v="196"/>
    <n v="17.9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5000"/>
    <n v="4884"/>
    <x v="0"/>
    <s v="IE"/>
    <s v="EUR"/>
    <n v="1428493379"/>
    <n v="1425901379"/>
    <b v="0"/>
    <n v="714"/>
    <b v="1"/>
    <s v="photography/photobooks"/>
    <n v="33"/>
    <n v="6.84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4589"/>
    <n v="4856"/>
    <x v="0"/>
    <s v="IT"/>
    <s v="EUR"/>
    <n v="1450602000"/>
    <n v="1445415653"/>
    <b v="0"/>
    <n v="170"/>
    <b v="1"/>
    <s v="photography/photobooks"/>
    <n v="106"/>
    <n v="28.56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24000"/>
    <n v="4853"/>
    <x v="0"/>
    <s v="GB"/>
    <s v="GBP"/>
    <n v="1450467539"/>
    <n v="1447875539"/>
    <b v="0"/>
    <n v="512"/>
    <b v="1"/>
    <s v="photography/photobooks"/>
    <n v="20"/>
    <n v="9.48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4400"/>
    <n v="4826"/>
    <x v="0"/>
    <s v="US"/>
    <s v="USD"/>
    <n v="1465797540"/>
    <n v="1463155034"/>
    <b v="0"/>
    <n v="314"/>
    <b v="1"/>
    <s v="photography/photobooks"/>
    <n v="110"/>
    <n v="15.37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n v="1448463086"/>
    <b v="0"/>
    <n v="167"/>
    <b v="1"/>
    <s v="photography/photobooks"/>
    <n v="138"/>
    <n v="28.85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1500"/>
    <n v="4804"/>
    <x v="0"/>
    <s v="GB"/>
    <s v="GBP"/>
    <n v="1436380200"/>
    <n v="1433615400"/>
    <b v="0"/>
    <n v="9"/>
    <b v="1"/>
    <s v="photography/photobooks"/>
    <n v="320"/>
    <n v="533.78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500"/>
    <n v="4800.8"/>
    <x v="0"/>
    <s v="US"/>
    <s v="USD"/>
    <n v="1429183656"/>
    <n v="1427369256"/>
    <b v="0"/>
    <n v="103"/>
    <b v="1"/>
    <s v="photography/photobooks"/>
    <n v="107"/>
    <n v="46.6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4000"/>
    <n v="4796"/>
    <x v="0"/>
    <s v="GB"/>
    <s v="GBP"/>
    <n v="1468593246"/>
    <n v="1466001246"/>
    <b v="0"/>
    <n v="111"/>
    <b v="1"/>
    <s v="photography/photobooks"/>
    <n v="120"/>
    <n v="43.2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4200"/>
    <n v="4794.82"/>
    <x v="0"/>
    <s v="AU"/>
    <s v="AUD"/>
    <n v="1435388154"/>
    <n v="1432796154"/>
    <b v="0"/>
    <n v="271"/>
    <b v="1"/>
    <s v="photography/photobooks"/>
    <n v="114"/>
    <n v="17.69000000000000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4000"/>
    <n v="4784"/>
    <x v="0"/>
    <s v="US"/>
    <s v="USD"/>
    <n v="1433083527"/>
    <n v="1430491527"/>
    <b v="0"/>
    <n v="101"/>
    <b v="1"/>
    <s v="photography/photobooks"/>
    <n v="120"/>
    <n v="47.37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2000"/>
    <n v="4743"/>
    <x v="0"/>
    <s v="US"/>
    <s v="USD"/>
    <n v="1449205200"/>
    <n v="1445363833"/>
    <b v="0"/>
    <n v="57"/>
    <b v="1"/>
    <s v="photography/photobooks"/>
    <n v="237"/>
    <n v="83.2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50000"/>
    <n v="4712"/>
    <x v="0"/>
    <s v="DE"/>
    <s v="EUR"/>
    <n v="1434197351"/>
    <n v="1431605351"/>
    <b v="0"/>
    <n v="62"/>
    <b v="1"/>
    <s v="photography/photobooks"/>
    <n v="3"/>
    <n v="76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4000"/>
    <n v="4685"/>
    <x v="0"/>
    <s v="AT"/>
    <s v="EUR"/>
    <n v="1489238940"/>
    <n v="1486406253"/>
    <b v="0"/>
    <n v="32"/>
    <b v="1"/>
    <s v="photography/photobooks"/>
    <n v="117"/>
    <n v="146.41"/>
    <x v="8"/>
    <s v="photobooks"/>
    <x v="1206"/>
    <d v="2017-03-11T13:29:00"/>
    <x v="1"/>
  </r>
  <r>
    <n v="1207"/>
    <s v="ITALIANA"/>
    <s v="A humanistic photo book about ancestral &amp; post-modern Italy."/>
    <n v="3500"/>
    <n v="4678.5"/>
    <x v="0"/>
    <s v="IT"/>
    <s v="EUR"/>
    <n v="1459418400"/>
    <n v="1456827573"/>
    <b v="0"/>
    <n v="141"/>
    <b v="1"/>
    <s v="photography/photobooks"/>
    <n v="134"/>
    <n v="33.1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2200"/>
    <n v="4673"/>
    <x v="0"/>
    <s v="US"/>
    <s v="USD"/>
    <n v="1458835264"/>
    <n v="1456246864"/>
    <b v="0"/>
    <n v="75"/>
    <b v="1"/>
    <s v="photography/photobooks"/>
    <n v="212"/>
    <n v="62.3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200000"/>
    <n v="4669"/>
    <x v="0"/>
    <s v="US"/>
    <s v="USD"/>
    <n v="1488053905"/>
    <n v="1485461905"/>
    <b v="0"/>
    <n v="46"/>
    <b v="1"/>
    <s v="photography/photobooks"/>
    <n v="2"/>
    <n v="101.5"/>
    <x v="8"/>
    <s v="photobooks"/>
    <x v="1209"/>
    <d v="2017-02-25T20:18:25"/>
    <x v="1"/>
  </r>
  <r>
    <n v="1210"/>
    <s v="Det Andra GÃ¶teborg"/>
    <s v="En fotobok om livet i det enda andra GÃ¶teborg i vÃ¤rlden"/>
    <n v="6500"/>
    <n v="4666"/>
    <x v="0"/>
    <s v="SE"/>
    <s v="SEK"/>
    <n v="1433106000"/>
    <n v="1431124572"/>
    <b v="0"/>
    <n v="103"/>
    <b v="1"/>
    <s v="photography/photobooks"/>
    <n v="72"/>
    <n v="45.3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4500"/>
    <n v="4660"/>
    <x v="0"/>
    <s v="CA"/>
    <s v="CAD"/>
    <n v="1465505261"/>
    <n v="1464209261"/>
    <b v="0"/>
    <n v="6"/>
    <b v="1"/>
    <s v="photography/photobooks"/>
    <n v="104"/>
    <n v="776.67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3000"/>
    <n v="4656"/>
    <x v="0"/>
    <s v="US"/>
    <s v="USD"/>
    <n v="1448586000"/>
    <n v="1447195695"/>
    <b v="0"/>
    <n v="83"/>
    <b v="1"/>
    <s v="photography/photobooks"/>
    <n v="155"/>
    <n v="56.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4500"/>
    <n v="4648.33"/>
    <x v="0"/>
    <s v="GB"/>
    <s v="GBP"/>
    <n v="1485886100"/>
    <n v="1482862100"/>
    <b v="0"/>
    <n v="108"/>
    <b v="1"/>
    <s v="photography/photobooks"/>
    <n v="103"/>
    <n v="43.04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3000"/>
    <n v="4642"/>
    <x v="0"/>
    <s v="US"/>
    <s v="USD"/>
    <n v="1433880605"/>
    <n v="1428696605"/>
    <b v="0"/>
    <n v="25"/>
    <b v="1"/>
    <s v="photography/photobooks"/>
    <n v="155"/>
    <n v="185.68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3000"/>
    <n v="4641"/>
    <x v="0"/>
    <s v="US"/>
    <s v="USD"/>
    <n v="1401487756"/>
    <n v="1398895756"/>
    <b v="0"/>
    <n v="549"/>
    <b v="1"/>
    <s v="photography/photobooks"/>
    <n v="155"/>
    <n v="8.4499999999999993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09225"/>
    <n v="4635"/>
    <x v="0"/>
    <s v="US"/>
    <s v="USD"/>
    <n v="1443826980"/>
    <n v="1441032457"/>
    <b v="0"/>
    <n v="222"/>
    <b v="1"/>
    <s v="photography/photobooks"/>
    <n v="4"/>
    <n v="20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15000"/>
    <n v="4635"/>
    <x v="0"/>
    <s v="US"/>
    <s v="USD"/>
    <n v="1468524340"/>
    <n v="1465932340"/>
    <b v="0"/>
    <n v="183"/>
    <b v="1"/>
    <s v="photography/photobooks"/>
    <n v="31"/>
    <n v="25.33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15000"/>
    <n v="4622.01"/>
    <x v="0"/>
    <s v="US"/>
    <s v="USD"/>
    <n v="1446346800"/>
    <n v="1443714800"/>
    <b v="0"/>
    <n v="89"/>
    <b v="1"/>
    <s v="photography/photobooks"/>
    <n v="31"/>
    <n v="51.93"/>
    <x v="8"/>
    <s v="photobooks"/>
    <x v="1218"/>
    <d v="2015-11-01T03:00:00"/>
    <x v="0"/>
  </r>
  <r>
    <n v="1219"/>
    <s v="The Box"/>
    <s v="The Box is a fine art book of Ron Amato's innovative and seductive photography project."/>
    <n v="4300"/>
    <n v="4610"/>
    <x v="0"/>
    <s v="US"/>
    <s v="USD"/>
    <n v="1476961513"/>
    <n v="1474369513"/>
    <b v="0"/>
    <n v="253"/>
    <b v="1"/>
    <s v="photography/photobooks"/>
    <n v="107"/>
    <n v="18.22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4500"/>
    <n v="4592"/>
    <x v="0"/>
    <s v="DE"/>
    <s v="EUR"/>
    <n v="1440515112"/>
    <n v="1437923112"/>
    <b v="0"/>
    <n v="140"/>
    <b v="1"/>
    <s v="photography/photobooks"/>
    <n v="102"/>
    <n v="32.799999999999997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3000"/>
    <n v="4580"/>
    <x v="0"/>
    <s v="GB"/>
    <s v="GBP"/>
    <n v="1480809600"/>
    <n v="1478431488"/>
    <b v="0"/>
    <n v="103"/>
    <b v="1"/>
    <s v="photography/photobooks"/>
    <n v="153"/>
    <n v="44.47"/>
    <x v="8"/>
    <s v="photobooks"/>
    <x v="1221"/>
    <d v="2016-12-04T00:00:00"/>
    <x v="2"/>
  </r>
  <r>
    <n v="1222"/>
    <s v="Project Pilgrim"/>
    <s v="Project Pilgrim is my effort to work towards normalizing mental health."/>
    <n v="4500"/>
    <n v="4569"/>
    <x v="0"/>
    <s v="CA"/>
    <s v="CAD"/>
    <n v="1459483200"/>
    <n v="1456852647"/>
    <b v="0"/>
    <n v="138"/>
    <b v="1"/>
    <s v="photography/photobooks"/>
    <n v="102"/>
    <n v="33.1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5000"/>
    <n v="4565"/>
    <x v="0"/>
    <s v="US"/>
    <s v="USD"/>
    <n v="1478754909"/>
    <n v="1476159309"/>
    <b v="0"/>
    <n v="191"/>
    <b v="1"/>
    <s v="photography/photobooks"/>
    <n v="30"/>
    <n v="23.9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4500"/>
    <n v="4565"/>
    <x v="1"/>
    <s v="US"/>
    <s v="USD"/>
    <n v="1402060302"/>
    <n v="1396876302"/>
    <b v="0"/>
    <n v="18"/>
    <b v="0"/>
    <s v="music/world music"/>
    <n v="101"/>
    <n v="253.61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500"/>
    <n v="4559.13"/>
    <x v="1"/>
    <s v="US"/>
    <s v="USD"/>
    <n v="1382478278"/>
    <n v="1377294278"/>
    <b v="0"/>
    <n v="3"/>
    <b v="0"/>
    <s v="music/world music"/>
    <n v="130"/>
    <n v="1519.71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4444"/>
    <n v="4559"/>
    <x v="1"/>
    <s v="US"/>
    <s v="USD"/>
    <n v="1398042000"/>
    <n v="1395089981"/>
    <b v="0"/>
    <n v="40"/>
    <b v="0"/>
    <s v="music/world music"/>
    <n v="103"/>
    <n v="113.98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4500"/>
    <n v="4550"/>
    <x v="1"/>
    <s v="US"/>
    <s v="USD"/>
    <n v="1407394800"/>
    <n v="1404770616"/>
    <b v="0"/>
    <n v="0"/>
    <b v="0"/>
    <s v="music/world music"/>
    <n v="101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4000"/>
    <n v="4546"/>
    <x v="1"/>
    <s v="US"/>
    <s v="USD"/>
    <n v="1317231008"/>
    <n v="1312047008"/>
    <b v="0"/>
    <n v="24"/>
    <b v="0"/>
    <s v="music/world music"/>
    <n v="114"/>
    <n v="189.42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4000"/>
    <n v="4545"/>
    <x v="1"/>
    <s v="US"/>
    <s v="USD"/>
    <n v="1334592000"/>
    <n v="1331982127"/>
    <b v="0"/>
    <n v="1"/>
    <b v="0"/>
    <s v="music/world music"/>
    <n v="114"/>
    <n v="454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4500"/>
    <n v="4530"/>
    <x v="1"/>
    <s v="US"/>
    <s v="USD"/>
    <n v="1298589630"/>
    <n v="1295997630"/>
    <b v="0"/>
    <n v="0"/>
    <b v="0"/>
    <s v="music/world music"/>
    <n v="101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2600"/>
    <n v="4524.1499999999996"/>
    <x v="1"/>
    <s v="US"/>
    <s v="USD"/>
    <n v="1440723600"/>
    <n v="1436394968"/>
    <b v="0"/>
    <n v="0"/>
    <b v="0"/>
    <s v="music/world music"/>
    <n v="174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4500"/>
    <n v="4522.22"/>
    <x v="1"/>
    <s v="US"/>
    <s v="USD"/>
    <n v="1381090870"/>
    <n v="1377030070"/>
    <b v="0"/>
    <n v="1"/>
    <b v="0"/>
    <s v="music/world music"/>
    <n v="100"/>
    <n v="4522.22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4500"/>
    <n v="4518"/>
    <x v="1"/>
    <s v="US"/>
    <s v="USD"/>
    <n v="1329864374"/>
    <n v="1328049974"/>
    <b v="0"/>
    <n v="6"/>
    <b v="0"/>
    <s v="music/world music"/>
    <n v="100"/>
    <n v="753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4000"/>
    <n v="4518"/>
    <x v="1"/>
    <s v="GB"/>
    <s v="GBP"/>
    <n v="1422903342"/>
    <n v="1420311342"/>
    <b v="0"/>
    <n v="0"/>
    <b v="0"/>
    <s v="music/world music"/>
    <n v="113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4000"/>
    <n v="4516.4399999999996"/>
    <x v="1"/>
    <s v="US"/>
    <s v="USD"/>
    <n v="1387077299"/>
    <n v="1383621299"/>
    <b v="0"/>
    <n v="6"/>
    <b v="0"/>
    <s v="music/world music"/>
    <n v="113"/>
    <n v="752.74"/>
    <x v="4"/>
    <s v="world music"/>
    <x v="1235"/>
    <d v="2013-12-15T03:14:59"/>
    <x v="4"/>
  </r>
  <r>
    <n v="1236"/>
    <s v="&quot;Volando&quot; CD Release (Canceled)"/>
    <s v="Raising money to give the musicians their due."/>
    <n v="4500"/>
    <n v="4511"/>
    <x v="1"/>
    <s v="US"/>
    <s v="USD"/>
    <n v="1343491200"/>
    <n v="1342801164"/>
    <b v="0"/>
    <n v="0"/>
    <b v="0"/>
    <s v="music/world music"/>
    <n v="10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4000"/>
    <n v="4510.8599999999997"/>
    <x v="1"/>
    <s v="US"/>
    <s v="USD"/>
    <n v="1345790865"/>
    <n v="1344062865"/>
    <b v="0"/>
    <n v="0"/>
    <b v="0"/>
    <s v="music/world music"/>
    <n v="113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4500"/>
    <n v="4500"/>
    <x v="1"/>
    <s v="US"/>
    <s v="USD"/>
    <n v="1312641536"/>
    <n v="1310049536"/>
    <b v="0"/>
    <n v="3"/>
    <b v="0"/>
    <s v="music/world music"/>
    <n v="100"/>
    <n v="150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4500"/>
    <n v="4500"/>
    <x v="1"/>
    <s v="US"/>
    <s v="USD"/>
    <n v="1325804767"/>
    <n v="1323212767"/>
    <b v="0"/>
    <n v="0"/>
    <b v="0"/>
    <s v="music/world music"/>
    <n v="10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12500"/>
    <n v="4482"/>
    <x v="1"/>
    <s v="US"/>
    <s v="USD"/>
    <n v="1373665860"/>
    <n v="1368579457"/>
    <b v="0"/>
    <n v="8"/>
    <b v="0"/>
    <s v="music/world music"/>
    <n v="36"/>
    <n v="560.25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4000"/>
    <n v="4457"/>
    <x v="1"/>
    <s v="US"/>
    <s v="USD"/>
    <n v="1414994340"/>
    <n v="1413057980"/>
    <b v="0"/>
    <n v="34"/>
    <b v="0"/>
    <s v="music/world music"/>
    <n v="111"/>
    <n v="131.09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3500"/>
    <n v="4450"/>
    <x v="1"/>
    <s v="US"/>
    <s v="USD"/>
    <n v="1315747080"/>
    <n v="1314417502"/>
    <b v="0"/>
    <n v="1"/>
    <b v="0"/>
    <s v="music/world music"/>
    <n v="127"/>
    <n v="445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4000"/>
    <n v="4443"/>
    <x v="1"/>
    <s v="US"/>
    <s v="USD"/>
    <n v="1310158800"/>
    <n v="1304888771"/>
    <b v="0"/>
    <n v="38"/>
    <b v="0"/>
    <s v="music/world music"/>
    <n v="111"/>
    <n v="116.92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700"/>
    <n v="4428"/>
    <x v="0"/>
    <s v="US"/>
    <s v="USD"/>
    <n v="1366664400"/>
    <n v="1363981723"/>
    <b v="1"/>
    <n v="45"/>
    <b v="1"/>
    <s v="music/rock"/>
    <n v="164"/>
    <n v="98.4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4000"/>
    <n v="4409.7700000000004"/>
    <x v="0"/>
    <s v="US"/>
    <s v="USD"/>
    <n v="1402755834"/>
    <n v="1400163834"/>
    <b v="1"/>
    <n v="17"/>
    <b v="1"/>
    <s v="music/rock"/>
    <n v="110"/>
    <n v="259.39999999999998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4300"/>
    <n v="4409.55"/>
    <x v="0"/>
    <s v="US"/>
    <s v="USD"/>
    <n v="1323136949"/>
    <n v="1319245349"/>
    <b v="1"/>
    <n v="31"/>
    <b v="1"/>
    <s v="music/rock"/>
    <n v="103"/>
    <n v="142.24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4000"/>
    <n v="4400"/>
    <x v="0"/>
    <s v="US"/>
    <s v="USD"/>
    <n v="1367823655"/>
    <n v="1365231655"/>
    <b v="1"/>
    <n v="50"/>
    <b v="1"/>
    <s v="music/rock"/>
    <n v="110"/>
    <n v="88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3000"/>
    <n v="4396"/>
    <x v="0"/>
    <s v="US"/>
    <s v="USD"/>
    <n v="1402642740"/>
    <n v="1399563953"/>
    <b v="1"/>
    <n v="59"/>
    <b v="1"/>
    <s v="music/rock"/>
    <n v="147"/>
    <n v="74.51000000000000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3500"/>
    <n v="4395"/>
    <x v="0"/>
    <s v="US"/>
    <s v="USD"/>
    <n v="1341683211"/>
    <n v="1339091211"/>
    <b v="1"/>
    <n v="81"/>
    <b v="1"/>
    <s v="music/rock"/>
    <n v="126"/>
    <n v="54.26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999"/>
    <n v="4390"/>
    <x v="0"/>
    <s v="US"/>
    <s v="USD"/>
    <n v="1410017131"/>
    <n v="1406129131"/>
    <b v="1"/>
    <n v="508"/>
    <b v="1"/>
    <s v="music/rock"/>
    <n v="110"/>
    <n v="8.64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500"/>
    <n v="4388"/>
    <x v="0"/>
    <s v="US"/>
    <s v="USD"/>
    <n v="1316979167"/>
    <n v="1311795167"/>
    <b v="1"/>
    <n v="74"/>
    <b v="1"/>
    <s v="music/rock"/>
    <n v="878"/>
    <n v="59.3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2000"/>
    <n v="4372"/>
    <x v="0"/>
    <s v="US"/>
    <s v="USD"/>
    <n v="1382658169"/>
    <n v="1380238969"/>
    <b v="1"/>
    <n v="141"/>
    <b v="1"/>
    <s v="music/rock"/>
    <n v="219"/>
    <n v="31.0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3000"/>
    <n v="4371"/>
    <x v="0"/>
    <s v="US"/>
    <s v="USD"/>
    <n v="1409770107"/>
    <n v="1407178107"/>
    <b v="1"/>
    <n v="711"/>
    <b v="1"/>
    <s v="music/rock"/>
    <n v="146"/>
    <n v="6.15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25000"/>
    <n v="4345"/>
    <x v="0"/>
    <s v="US"/>
    <s v="USD"/>
    <n v="1293857940"/>
    <n v="1288968886"/>
    <b v="1"/>
    <n v="141"/>
    <b v="1"/>
    <s v="music/rock"/>
    <n v="17"/>
    <n v="30.82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500"/>
    <n v="4343"/>
    <x v="0"/>
    <s v="US"/>
    <s v="USD"/>
    <n v="1385932652"/>
    <n v="1383337052"/>
    <b v="1"/>
    <n v="109"/>
    <b v="1"/>
    <s v="music/rock"/>
    <n v="124"/>
    <n v="39.840000000000003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4000"/>
    <n v="4340.7"/>
    <x v="0"/>
    <s v="US"/>
    <s v="USD"/>
    <n v="1329084231"/>
    <n v="1326492231"/>
    <b v="1"/>
    <n v="361"/>
    <b v="1"/>
    <s v="music/rock"/>
    <n v="109"/>
    <n v="12.02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3500"/>
    <n v="4340"/>
    <x v="0"/>
    <s v="US"/>
    <s v="USD"/>
    <n v="1301792590"/>
    <n v="1297562590"/>
    <b v="1"/>
    <n v="176"/>
    <b v="1"/>
    <s v="music/rock"/>
    <n v="124"/>
    <n v="24.66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2500"/>
    <n v="4320"/>
    <x v="0"/>
    <s v="US"/>
    <s v="USD"/>
    <n v="1377960012"/>
    <n v="1375368012"/>
    <b v="1"/>
    <n v="670"/>
    <b v="1"/>
    <s v="music/rock"/>
    <n v="173"/>
    <n v="6.45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0000"/>
    <n v="4315"/>
    <x v="0"/>
    <s v="US"/>
    <s v="USD"/>
    <n v="1402286340"/>
    <n v="1399504664"/>
    <b v="1"/>
    <n v="96"/>
    <b v="1"/>
    <s v="music/rock"/>
    <n v="22"/>
    <n v="44.9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400"/>
    <n v="4313"/>
    <x v="0"/>
    <s v="US"/>
    <s v="USD"/>
    <n v="1393445620"/>
    <n v="1390853620"/>
    <b v="1"/>
    <n v="74"/>
    <b v="1"/>
    <s v="music/rock"/>
    <n v="127"/>
    <n v="58.28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3500"/>
    <n v="4310"/>
    <x v="0"/>
    <s v="US"/>
    <s v="USD"/>
    <n v="1390983227"/>
    <n v="1388391227"/>
    <b v="1"/>
    <n v="52"/>
    <b v="1"/>
    <s v="music/rock"/>
    <n v="123"/>
    <n v="82.88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2560"/>
    <n v="4308"/>
    <x v="0"/>
    <s v="CA"/>
    <s v="CAD"/>
    <n v="1392574692"/>
    <n v="1389982692"/>
    <b v="1"/>
    <n v="105"/>
    <b v="1"/>
    <s v="music/rock"/>
    <n v="168"/>
    <n v="41.03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4000"/>
    <n v="4306.1099999999997"/>
    <x v="0"/>
    <s v="US"/>
    <s v="USD"/>
    <n v="1396054800"/>
    <n v="1393034470"/>
    <b v="1"/>
    <n v="41"/>
    <b v="1"/>
    <s v="music/rock"/>
    <n v="108"/>
    <n v="105.03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10000"/>
    <n v="4303"/>
    <x v="0"/>
    <s v="US"/>
    <s v="USD"/>
    <n v="1383062083"/>
    <n v="1380556483"/>
    <b v="1"/>
    <n v="34"/>
    <b v="1"/>
    <s v="music/rock"/>
    <n v="43"/>
    <n v="126.56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4000"/>
    <n v="4296"/>
    <x v="0"/>
    <s v="US"/>
    <s v="USD"/>
    <n v="1291131815"/>
    <n v="1287071015"/>
    <b v="1"/>
    <n v="66"/>
    <b v="1"/>
    <s v="music/rock"/>
    <n v="107"/>
    <n v="65.09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4000"/>
    <n v="4289.99"/>
    <x v="0"/>
    <s v="US"/>
    <s v="USD"/>
    <n v="1389474145"/>
    <n v="1386882145"/>
    <b v="1"/>
    <n v="50"/>
    <b v="1"/>
    <s v="music/rock"/>
    <n v="107"/>
    <n v="85.8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4000"/>
    <n v="4280"/>
    <x v="0"/>
    <s v="US"/>
    <s v="USD"/>
    <n v="1374674558"/>
    <n v="1372082558"/>
    <b v="1"/>
    <n v="159"/>
    <b v="1"/>
    <s v="music/rock"/>
    <n v="107"/>
    <n v="26.92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3500"/>
    <n v="4280"/>
    <x v="0"/>
    <s v="US"/>
    <s v="USD"/>
    <n v="1379708247"/>
    <n v="1377116247"/>
    <b v="1"/>
    <n v="182"/>
    <b v="1"/>
    <s v="music/rock"/>
    <n v="122"/>
    <n v="23.5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3500"/>
    <n v="4275"/>
    <x v="0"/>
    <s v="US"/>
    <s v="USD"/>
    <n v="1460764800"/>
    <n v="1458157512"/>
    <b v="1"/>
    <n v="206"/>
    <b v="1"/>
    <s v="music/rock"/>
    <n v="122"/>
    <n v="20.75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4000"/>
    <n v="4261"/>
    <x v="0"/>
    <s v="US"/>
    <s v="USD"/>
    <n v="1332704042"/>
    <n v="1327523642"/>
    <b v="1"/>
    <n v="169"/>
    <b v="1"/>
    <s v="music/rock"/>
    <n v="107"/>
    <n v="25.2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4000"/>
    <n v="4250"/>
    <x v="0"/>
    <s v="US"/>
    <s v="USD"/>
    <n v="1384363459"/>
    <n v="1381767859"/>
    <b v="1"/>
    <n v="31"/>
    <b v="1"/>
    <s v="music/rock"/>
    <n v="106"/>
    <n v="137.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3000"/>
    <n v="4247"/>
    <x v="0"/>
    <s v="US"/>
    <s v="USD"/>
    <n v="1276574400"/>
    <n v="1270576379"/>
    <b v="1"/>
    <n v="28"/>
    <b v="1"/>
    <s v="music/rock"/>
    <n v="142"/>
    <n v="151.68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n v="1406914291"/>
    <b v="1"/>
    <n v="54"/>
    <b v="1"/>
    <s v="music/rock"/>
    <n v="106"/>
    <n v="78.569999999999993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4200"/>
    <n v="4230"/>
    <x v="0"/>
    <s v="US"/>
    <s v="USD"/>
    <n v="1346344425"/>
    <n v="1343320425"/>
    <b v="1"/>
    <n v="467"/>
    <b v="1"/>
    <s v="music/rock"/>
    <n v="101"/>
    <n v="9.0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100"/>
    <n v="4225"/>
    <x v="0"/>
    <s v="US"/>
    <s v="USD"/>
    <n v="1375908587"/>
    <n v="1372884587"/>
    <b v="1"/>
    <n v="389"/>
    <b v="1"/>
    <s v="music/rock"/>
    <n v="384"/>
    <n v="10.86"/>
    <x v="4"/>
    <s v="rock"/>
    <x v="1275"/>
    <d v="2013-08-07T20:49:47"/>
    <x v="4"/>
  </r>
  <r>
    <n v="1276"/>
    <s v="MR. DREAM GOES TO JAIL"/>
    <s v="Sponsor this Brooklyn punk band's debut seven-inch, MR. DREAM GOES TO JAIL."/>
    <n v="3500"/>
    <n v="4219"/>
    <x v="0"/>
    <s v="US"/>
    <s v="USD"/>
    <n v="1251777600"/>
    <n v="1247504047"/>
    <b v="1"/>
    <n v="68"/>
    <b v="1"/>
    <s v="music/rock"/>
    <n v="121"/>
    <n v="62.04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4000"/>
    <n v="4216"/>
    <x v="0"/>
    <s v="US"/>
    <s v="USD"/>
    <n v="1346765347"/>
    <n v="1343741347"/>
    <b v="1"/>
    <n v="413"/>
    <b v="1"/>
    <s v="music/rock"/>
    <n v="105"/>
    <n v="10.21000000000000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4000"/>
    <n v="4205"/>
    <x v="0"/>
    <s v="US"/>
    <s v="USD"/>
    <n v="1403661600"/>
    <n v="1401196766"/>
    <b v="1"/>
    <n v="190"/>
    <b v="1"/>
    <s v="music/rock"/>
    <n v="105"/>
    <n v="22.13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9000"/>
    <n v="4190"/>
    <x v="0"/>
    <s v="US"/>
    <s v="USD"/>
    <n v="1395624170"/>
    <n v="1392171770"/>
    <b v="1"/>
    <n v="189"/>
    <b v="1"/>
    <s v="music/rock"/>
    <n v="22"/>
    <n v="22.17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4000"/>
    <n v="4187"/>
    <x v="0"/>
    <s v="US"/>
    <s v="USD"/>
    <n v="1299003054"/>
    <n v="1291227054"/>
    <b v="1"/>
    <n v="130"/>
    <b v="1"/>
    <s v="music/rock"/>
    <n v="105"/>
    <n v="32.2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3500"/>
    <n v="4181"/>
    <x v="0"/>
    <s v="US"/>
    <s v="USD"/>
    <n v="1375033836"/>
    <n v="1373305836"/>
    <b v="1"/>
    <n v="74"/>
    <b v="1"/>
    <s v="music/rock"/>
    <n v="119"/>
    <n v="56.5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3500"/>
    <n v="4176.1099999999997"/>
    <x v="0"/>
    <s v="US"/>
    <s v="USD"/>
    <n v="1386565140"/>
    <n v="1383909855"/>
    <b v="1"/>
    <n v="274"/>
    <b v="1"/>
    <s v="music/rock"/>
    <n v="119"/>
    <n v="15.24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7000"/>
    <n v="4176"/>
    <x v="0"/>
    <s v="US"/>
    <s v="USD"/>
    <n v="1362974400"/>
    <n v="1360948389"/>
    <b v="1"/>
    <n v="22"/>
    <b v="1"/>
    <s v="music/rock"/>
    <n v="60"/>
    <n v="189.82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3000"/>
    <n v="4176"/>
    <x v="0"/>
    <s v="US"/>
    <s v="USD"/>
    <n v="1483203540"/>
    <n v="1481175482"/>
    <b v="0"/>
    <n v="31"/>
    <b v="1"/>
    <s v="theater/plays"/>
    <n v="139"/>
    <n v="134.7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3500"/>
    <n v="4170.17"/>
    <x v="0"/>
    <s v="GB"/>
    <s v="GBP"/>
    <n v="1434808775"/>
    <n v="1433512775"/>
    <b v="0"/>
    <n v="63"/>
    <b v="1"/>
    <s v="theater/plays"/>
    <n v="119"/>
    <n v="66.19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2500"/>
    <n v="4152"/>
    <x v="0"/>
    <s v="GB"/>
    <s v="GBP"/>
    <n v="1424181600"/>
    <n v="1423041227"/>
    <b v="0"/>
    <n v="20"/>
    <b v="1"/>
    <s v="theater/plays"/>
    <n v="166"/>
    <n v="207.6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4000"/>
    <n v="4151"/>
    <x v="0"/>
    <s v="GB"/>
    <s v="GBP"/>
    <n v="1434120856"/>
    <n v="1428936856"/>
    <b v="0"/>
    <n v="25"/>
    <b v="1"/>
    <s v="theater/plays"/>
    <n v="104"/>
    <n v="166.04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3000"/>
    <n v="4150"/>
    <x v="0"/>
    <s v="US"/>
    <s v="USD"/>
    <n v="1470801600"/>
    <n v="1468122163"/>
    <b v="0"/>
    <n v="61"/>
    <b v="1"/>
    <s v="theater/plays"/>
    <n v="138"/>
    <n v="68.03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3000"/>
    <n v="4145"/>
    <x v="0"/>
    <s v="US"/>
    <s v="USD"/>
    <n v="1483499645"/>
    <n v="1480907645"/>
    <b v="0"/>
    <n v="52"/>
    <b v="1"/>
    <s v="theater/plays"/>
    <n v="138"/>
    <n v="79.709999999999994"/>
    <x v="1"/>
    <s v="plays"/>
    <x v="1289"/>
    <d v="2017-01-04T03:14:05"/>
    <x v="2"/>
  </r>
  <r>
    <n v="1290"/>
    <s v="I Died... I Came Back, ... Whatever"/>
    <s v="Sometimes your Heart has to STOP for your Life to START."/>
    <n v="4000"/>
    <n v="4140"/>
    <x v="0"/>
    <s v="US"/>
    <s v="USD"/>
    <n v="1429772340"/>
    <n v="1427121931"/>
    <b v="0"/>
    <n v="86"/>
    <b v="1"/>
    <s v="theater/plays"/>
    <n v="104"/>
    <n v="48.14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4000"/>
    <n v="4137"/>
    <x v="0"/>
    <s v="US"/>
    <s v="USD"/>
    <n v="1428390000"/>
    <n v="1425224391"/>
    <b v="0"/>
    <n v="42"/>
    <b v="1"/>
    <s v="theater/plays"/>
    <n v="103"/>
    <n v="98.5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2350"/>
    <n v="4135"/>
    <x v="0"/>
    <s v="GB"/>
    <s v="GBP"/>
    <n v="1444172340"/>
    <n v="1441822828"/>
    <b v="0"/>
    <n v="52"/>
    <b v="1"/>
    <s v="theater/plays"/>
    <n v="176"/>
    <n v="79.52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0557"/>
    <n v="4130"/>
    <x v="0"/>
    <s v="US"/>
    <s v="USD"/>
    <n v="1447523371"/>
    <n v="1444927771"/>
    <b v="0"/>
    <n v="120"/>
    <b v="1"/>
    <s v="theater/plays"/>
    <n v="39"/>
    <n v="34.42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3000"/>
    <n v="4124"/>
    <x v="0"/>
    <s v="GB"/>
    <s v="GBP"/>
    <n v="1445252400"/>
    <n v="1443696797"/>
    <b v="0"/>
    <n v="22"/>
    <b v="1"/>
    <s v="theater/plays"/>
    <n v="137"/>
    <n v="187.45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4000"/>
    <n v="4119"/>
    <x v="0"/>
    <s v="GB"/>
    <s v="GBP"/>
    <n v="1438189200"/>
    <n v="1435585497"/>
    <b v="0"/>
    <n v="64"/>
    <b v="1"/>
    <s v="theater/plays"/>
    <n v="103"/>
    <n v="64.36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4000"/>
    <n v="4103"/>
    <x v="0"/>
    <s v="GB"/>
    <s v="GBP"/>
    <n v="1457914373"/>
    <n v="1456189973"/>
    <b v="0"/>
    <n v="23"/>
    <b v="1"/>
    <s v="theater/plays"/>
    <n v="103"/>
    <n v="178.39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14000"/>
    <n v="4092"/>
    <x v="0"/>
    <s v="US"/>
    <s v="USD"/>
    <n v="1462125358"/>
    <n v="1459533358"/>
    <b v="0"/>
    <n v="238"/>
    <b v="1"/>
    <s v="theater/plays"/>
    <n v="29"/>
    <n v="17.19000000000000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4000"/>
    <n v="4090"/>
    <x v="0"/>
    <s v="GB"/>
    <s v="GBP"/>
    <n v="1461860432"/>
    <n v="1459268432"/>
    <b v="0"/>
    <n v="33"/>
    <b v="1"/>
    <s v="theater/plays"/>
    <n v="102"/>
    <n v="123.94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4000"/>
    <n v="4085"/>
    <x v="0"/>
    <s v="US"/>
    <s v="USD"/>
    <n v="1436902359"/>
    <n v="1434310359"/>
    <b v="0"/>
    <n v="32"/>
    <b v="1"/>
    <s v="theater/plays"/>
    <n v="102"/>
    <n v="127.66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n v="1461427938"/>
    <b v="0"/>
    <n v="24"/>
    <b v="1"/>
    <s v="theater/plays"/>
    <n v="136"/>
    <n v="170.2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4000"/>
    <n v="4081"/>
    <x v="0"/>
    <s v="US"/>
    <s v="USD"/>
    <n v="1437447600"/>
    <n v="1436551178"/>
    <b v="0"/>
    <n v="29"/>
    <b v="1"/>
    <s v="theater/plays"/>
    <n v="102"/>
    <n v="140.72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4000"/>
    <n v="4078"/>
    <x v="0"/>
    <s v="US"/>
    <s v="USD"/>
    <n v="1480559011"/>
    <n v="1477963411"/>
    <b v="0"/>
    <n v="50"/>
    <b v="1"/>
    <s v="theater/plays"/>
    <n v="102"/>
    <n v="81.56"/>
    <x v="1"/>
    <s v="plays"/>
    <x v="1302"/>
    <d v="2016-12-01T02:23:31"/>
    <x v="2"/>
  </r>
  <r>
    <n v="1303"/>
    <s v="Forward Arena Theatre Company: Summer Season"/>
    <s v="Groundbreaking queer theatre."/>
    <n v="4000"/>
    <n v="4073"/>
    <x v="0"/>
    <s v="GB"/>
    <s v="GBP"/>
    <n v="1469962800"/>
    <n v="1468578920"/>
    <b v="0"/>
    <n v="108"/>
    <b v="1"/>
    <s v="theater/plays"/>
    <n v="102"/>
    <n v="37.7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2000"/>
    <n v="4067"/>
    <x v="1"/>
    <s v="GB"/>
    <s v="GBP"/>
    <n v="1489376405"/>
    <n v="1484196005"/>
    <b v="0"/>
    <n v="104"/>
    <b v="0"/>
    <s v="technology/wearables"/>
    <n v="203"/>
    <n v="39.1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9800"/>
    <n v="4066"/>
    <x v="1"/>
    <s v="US"/>
    <s v="USD"/>
    <n v="1469122200"/>
    <n v="1466611108"/>
    <b v="0"/>
    <n v="86"/>
    <b v="0"/>
    <s v="technology/wearables"/>
    <n v="41"/>
    <n v="47.28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4000"/>
    <n v="4065"/>
    <x v="1"/>
    <s v="US"/>
    <s v="USD"/>
    <n v="1417690734"/>
    <n v="1415098734"/>
    <b v="0"/>
    <n v="356"/>
    <b v="0"/>
    <s v="technology/wearables"/>
    <n v="102"/>
    <n v="11.42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4000"/>
    <n v="4055"/>
    <x v="1"/>
    <s v="US"/>
    <s v="USD"/>
    <n v="1455710679"/>
    <n v="1453118679"/>
    <b v="0"/>
    <n v="45"/>
    <b v="0"/>
    <s v="technology/wearables"/>
    <n v="101"/>
    <n v="90.11"/>
    <x v="2"/>
    <s v="wearables"/>
    <x v="1307"/>
    <d v="2016-02-17T12:04:39"/>
    <x v="2"/>
  </r>
  <r>
    <n v="1308"/>
    <s v="Boost Band: Wristband Phone Charger (Canceled)"/>
    <s v="Boost Band, a wristband that charges any device"/>
    <n v="3750"/>
    <n v="4055"/>
    <x v="1"/>
    <s v="US"/>
    <s v="USD"/>
    <n v="1475937812"/>
    <n v="1472481812"/>
    <b v="0"/>
    <n v="38"/>
    <b v="0"/>
    <s v="technology/wearables"/>
    <n v="108"/>
    <n v="106.71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4000"/>
    <n v="4051.99"/>
    <x v="1"/>
    <s v="US"/>
    <s v="USD"/>
    <n v="1444943468"/>
    <n v="1441919468"/>
    <b v="0"/>
    <n v="35"/>
    <b v="0"/>
    <s v="technology/wearables"/>
    <n v="101"/>
    <n v="115.7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3400"/>
    <n v="4050"/>
    <x v="1"/>
    <s v="US"/>
    <s v="USD"/>
    <n v="1471622450"/>
    <n v="1467734450"/>
    <b v="0"/>
    <n v="24"/>
    <b v="0"/>
    <s v="technology/wearables"/>
    <n v="119"/>
    <n v="168.75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3000"/>
    <n v="4050"/>
    <x v="1"/>
    <s v="US"/>
    <s v="USD"/>
    <n v="1480536919"/>
    <n v="1477509319"/>
    <b v="0"/>
    <n v="100"/>
    <b v="0"/>
    <s v="technology/wearables"/>
    <n v="135"/>
    <n v="40.5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3750"/>
    <n v="4045.93"/>
    <x v="1"/>
    <s v="US"/>
    <s v="USD"/>
    <n v="1429375922"/>
    <n v="1426783922"/>
    <b v="0"/>
    <n v="1"/>
    <b v="0"/>
    <s v="technology/wearables"/>
    <n v="108"/>
    <n v="4045.93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"/>
    <n v="4040"/>
    <x v="1"/>
    <s v="US"/>
    <s v="USD"/>
    <n v="1457024514"/>
    <n v="1454432514"/>
    <b v="0"/>
    <n v="122"/>
    <b v="0"/>
    <s v="technology/wearables"/>
    <n v="101"/>
    <n v="33.11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3500"/>
    <n v="4040"/>
    <x v="1"/>
    <s v="US"/>
    <s v="USD"/>
    <n v="1477065860"/>
    <n v="1471881860"/>
    <b v="0"/>
    <n v="11"/>
    <b v="0"/>
    <s v="technology/wearables"/>
    <n v="115"/>
    <n v="367.27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4000"/>
    <n v="4037"/>
    <x v="1"/>
    <s v="US"/>
    <s v="USD"/>
    <n v="1446771600"/>
    <n v="1443700648"/>
    <b v="0"/>
    <n v="248"/>
    <b v="0"/>
    <s v="technology/wearables"/>
    <n v="101"/>
    <n v="16.28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4000"/>
    <n v="4035"/>
    <x v="1"/>
    <s v="US"/>
    <s v="USD"/>
    <n v="1456700709"/>
    <n v="1453676709"/>
    <b v="0"/>
    <n v="1"/>
    <b v="0"/>
    <s v="technology/wearables"/>
    <n v="101"/>
    <n v="4035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4000"/>
    <n v="4030"/>
    <x v="1"/>
    <s v="DK"/>
    <s v="DKK"/>
    <n v="1469109600"/>
    <n v="1464586746"/>
    <b v="0"/>
    <n v="19"/>
    <b v="0"/>
    <s v="technology/wearables"/>
    <n v="101"/>
    <n v="212.11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"/>
    <n v="4028"/>
    <x v="1"/>
    <s v="US"/>
    <s v="USD"/>
    <n v="1420938172"/>
    <n v="1418346172"/>
    <b v="0"/>
    <n v="135"/>
    <b v="0"/>
    <s v="technology/wearables"/>
    <n v="101"/>
    <n v="29.84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2500"/>
    <n v="4022"/>
    <x v="1"/>
    <s v="GB"/>
    <s v="GBP"/>
    <n v="1405094400"/>
    <n v="1403810965"/>
    <b v="0"/>
    <n v="9"/>
    <b v="0"/>
    <s v="technology/wearables"/>
    <n v="161"/>
    <n v="446.89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3500"/>
    <n v="4021"/>
    <x v="1"/>
    <s v="NL"/>
    <s v="EUR"/>
    <n v="1483138800"/>
    <n v="1480610046"/>
    <b v="0"/>
    <n v="3"/>
    <b v="0"/>
    <s v="technology/wearables"/>
    <n v="115"/>
    <n v="1340.33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000"/>
    <n v="4018"/>
    <x v="1"/>
    <s v="SE"/>
    <s v="SEK"/>
    <n v="1482515937"/>
    <n v="1479923937"/>
    <b v="0"/>
    <n v="7"/>
    <b v="0"/>
    <s v="technology/wearables"/>
    <n v="100"/>
    <n v="574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4000"/>
    <n v="4015.71"/>
    <x v="1"/>
    <s v="GB"/>
    <s v="GBP"/>
    <n v="1432223125"/>
    <n v="1429631125"/>
    <b v="0"/>
    <n v="4"/>
    <b v="0"/>
    <s v="technology/wearables"/>
    <n v="100"/>
    <n v="1003.93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3500"/>
    <n v="4010"/>
    <x v="1"/>
    <s v="US"/>
    <s v="USD"/>
    <n v="1461653700"/>
    <n v="1458665146"/>
    <b v="0"/>
    <n v="44"/>
    <b v="0"/>
    <s v="technology/wearables"/>
    <n v="115"/>
    <n v="91.14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4000"/>
    <n v="4005"/>
    <x v="1"/>
    <s v="US"/>
    <s v="USD"/>
    <n v="1476371552"/>
    <n v="1473779552"/>
    <b v="0"/>
    <n v="90"/>
    <b v="0"/>
    <s v="technology/wearables"/>
    <n v="100"/>
    <n v="44.5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3000"/>
    <n v="4004"/>
    <x v="1"/>
    <s v="US"/>
    <s v="USD"/>
    <n v="1483063435"/>
    <n v="1480471435"/>
    <b v="0"/>
    <n v="8"/>
    <b v="0"/>
    <s v="technology/wearables"/>
    <n v="133"/>
    <n v="500.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4000"/>
    <n v="4002"/>
    <x v="1"/>
    <s v="US"/>
    <s v="USD"/>
    <n v="1421348428"/>
    <n v="1417460428"/>
    <b v="0"/>
    <n v="11"/>
    <b v="0"/>
    <s v="technology/wearables"/>
    <n v="100"/>
    <n v="363.82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000"/>
    <n v="4000.5"/>
    <x v="1"/>
    <s v="US"/>
    <s v="USD"/>
    <n v="1432916235"/>
    <n v="1430324235"/>
    <b v="0"/>
    <n v="41"/>
    <b v="0"/>
    <s v="technology/wearables"/>
    <n v="100"/>
    <n v="97.57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3800"/>
    <n v="4000.22"/>
    <x v="1"/>
    <s v="US"/>
    <s v="USD"/>
    <n v="1476458734"/>
    <n v="1472570734"/>
    <b v="0"/>
    <n v="15"/>
    <b v="0"/>
    <s v="technology/wearables"/>
    <n v="105"/>
    <n v="266.68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4000"/>
    <n v="4000"/>
    <x v="1"/>
    <s v="US"/>
    <s v="USD"/>
    <n v="1417501145"/>
    <n v="1414041545"/>
    <b v="0"/>
    <n v="9"/>
    <b v="0"/>
    <s v="technology/wearables"/>
    <n v="100"/>
    <n v="444.44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4000"/>
    <n v="4000"/>
    <x v="1"/>
    <s v="US"/>
    <s v="USD"/>
    <n v="1467432000"/>
    <n v="1464763109"/>
    <b v="0"/>
    <n v="50"/>
    <b v="0"/>
    <s v="technology/wearables"/>
    <n v="100"/>
    <n v="8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3750"/>
    <n v="4000"/>
    <x v="1"/>
    <s v="US"/>
    <s v="USD"/>
    <n v="1471435554"/>
    <n v="1468843554"/>
    <b v="0"/>
    <n v="34"/>
    <b v="0"/>
    <s v="technology/wearables"/>
    <n v="107"/>
    <n v="117.6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1000"/>
    <n v="3986"/>
    <x v="1"/>
    <s v="CH"/>
    <s v="CHF"/>
    <n v="1485480408"/>
    <n v="1482888408"/>
    <b v="0"/>
    <n v="0"/>
    <b v="0"/>
    <s v="technology/wearables"/>
    <n v="36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3500"/>
    <n v="3981.5"/>
    <x v="1"/>
    <s v="AU"/>
    <s v="AUD"/>
    <n v="1405478025"/>
    <n v="1402886025"/>
    <b v="0"/>
    <n v="0"/>
    <b v="0"/>
    <s v="technology/wearables"/>
    <n v="114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3500"/>
    <n v="3978"/>
    <x v="1"/>
    <s v="US"/>
    <s v="USD"/>
    <n v="1457721287"/>
    <n v="1455129287"/>
    <b v="0"/>
    <n v="276"/>
    <b v="0"/>
    <s v="technology/wearables"/>
    <n v="114"/>
    <n v="14.41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220"/>
    <n v="3976"/>
    <x v="1"/>
    <s v="US"/>
    <s v="USD"/>
    <n v="1449354502"/>
    <n v="1446762502"/>
    <b v="0"/>
    <n v="16"/>
    <b v="0"/>
    <s v="technology/wearables"/>
    <n v="179"/>
    <n v="248.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3000"/>
    <n v="3971"/>
    <x v="1"/>
    <s v="US"/>
    <s v="USD"/>
    <n v="1418849028"/>
    <n v="1415825028"/>
    <b v="0"/>
    <n v="224"/>
    <b v="0"/>
    <s v="technology/wearables"/>
    <n v="132"/>
    <n v="17.7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3000"/>
    <n v="3955"/>
    <x v="1"/>
    <s v="US"/>
    <s v="USD"/>
    <n v="1488549079"/>
    <n v="1485957079"/>
    <b v="0"/>
    <n v="140"/>
    <b v="0"/>
    <s v="technology/wearables"/>
    <n v="132"/>
    <n v="28.25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910"/>
    <n v="3938"/>
    <x v="1"/>
    <s v="US"/>
    <s v="USD"/>
    <n v="1438543033"/>
    <n v="1435951033"/>
    <b v="0"/>
    <n v="15"/>
    <b v="0"/>
    <s v="technology/wearables"/>
    <n v="101"/>
    <n v="262.52999999999997"/>
    <x v="2"/>
    <s v="wearables"/>
    <x v="1338"/>
    <d v="2015-08-02T19:17:13"/>
    <x v="0"/>
  </r>
  <r>
    <n v="1339"/>
    <s v="Linkoo (Canceled)"/>
    <s v="World's Smallest customizable Phone &amp; GPS Watch for kids !"/>
    <n v="2300"/>
    <n v="3925"/>
    <x v="1"/>
    <s v="US"/>
    <s v="USD"/>
    <n v="1418056315"/>
    <n v="1414164715"/>
    <b v="0"/>
    <n v="37"/>
    <b v="0"/>
    <s v="technology/wearables"/>
    <n v="171"/>
    <n v="106.08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3500"/>
    <n v="3916"/>
    <x v="1"/>
    <s v="US"/>
    <s v="USD"/>
    <n v="1408112253"/>
    <n v="1405520253"/>
    <b v="0"/>
    <n v="0"/>
    <b v="0"/>
    <s v="technology/wearables"/>
    <n v="112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3500"/>
    <n v="3910"/>
    <x v="1"/>
    <s v="GB"/>
    <s v="GBP"/>
    <n v="1475333917"/>
    <n v="1472569117"/>
    <b v="0"/>
    <n v="46"/>
    <b v="0"/>
    <s v="technology/wearables"/>
    <n v="112"/>
    <n v="85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3000"/>
    <n v="3908"/>
    <x v="1"/>
    <s v="US"/>
    <s v="USD"/>
    <n v="1437161739"/>
    <n v="1434569739"/>
    <b v="0"/>
    <n v="1"/>
    <b v="0"/>
    <s v="technology/wearables"/>
    <n v="130"/>
    <n v="3908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2000"/>
    <n v="3906"/>
    <x v="1"/>
    <s v="US"/>
    <s v="USD"/>
    <n v="1471579140"/>
    <n v="1466512683"/>
    <b v="0"/>
    <n v="323"/>
    <b v="0"/>
    <s v="technology/wearables"/>
    <n v="195"/>
    <n v="12.09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5000"/>
    <n v="3905"/>
    <x v="0"/>
    <s v="CA"/>
    <s v="CAD"/>
    <n v="1467313039"/>
    <n v="1464807439"/>
    <b v="0"/>
    <n v="139"/>
    <b v="1"/>
    <s v="publishing/nonfiction"/>
    <n v="78"/>
    <n v="28.09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300"/>
    <n v="3902.5"/>
    <x v="0"/>
    <s v="US"/>
    <s v="USD"/>
    <n v="1405366359"/>
    <n v="1402342359"/>
    <b v="0"/>
    <n v="7"/>
    <b v="1"/>
    <s v="publishing/nonfiction"/>
    <n v="118"/>
    <n v="557.5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3500"/>
    <n v="3900"/>
    <x v="0"/>
    <s v="US"/>
    <s v="USD"/>
    <n v="1372297751"/>
    <n v="1369705751"/>
    <b v="0"/>
    <n v="149"/>
    <b v="1"/>
    <s v="publishing/nonfiction"/>
    <n v="111"/>
    <n v="26.17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3500"/>
    <n v="3880"/>
    <x v="0"/>
    <s v="US"/>
    <s v="USD"/>
    <n v="1425741525"/>
    <n v="1423149525"/>
    <b v="0"/>
    <n v="31"/>
    <b v="1"/>
    <s v="publishing/nonfiction"/>
    <n v="111"/>
    <n v="125.16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11140"/>
    <n v="3877"/>
    <x v="0"/>
    <s v="US"/>
    <s v="USD"/>
    <n v="1418904533"/>
    <n v="1416485333"/>
    <b v="0"/>
    <n v="26"/>
    <b v="1"/>
    <s v="publishing/nonfiction"/>
    <n v="35"/>
    <n v="149.12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3500"/>
    <n v="3865.55"/>
    <x v="0"/>
    <s v="CA"/>
    <s v="CAD"/>
    <n v="1450249140"/>
    <n v="1447055935"/>
    <b v="0"/>
    <n v="172"/>
    <b v="1"/>
    <s v="publishing/nonfiction"/>
    <n v="110"/>
    <n v="22.47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1000"/>
    <n v="3851.5"/>
    <x v="0"/>
    <s v="US"/>
    <s v="USD"/>
    <n v="1451089134"/>
    <n v="1448497134"/>
    <b v="0"/>
    <n v="78"/>
    <b v="1"/>
    <s v="publishing/nonfiction"/>
    <n v="385"/>
    <n v="49.38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3800"/>
    <n v="3822.33"/>
    <x v="0"/>
    <s v="US"/>
    <s v="USD"/>
    <n v="1455299144"/>
    <n v="1452707144"/>
    <b v="0"/>
    <n v="120"/>
    <b v="1"/>
    <s v="publishing/nonfiction"/>
    <n v="101"/>
    <n v="31.85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3500"/>
    <n v="3803.55"/>
    <x v="0"/>
    <s v="US"/>
    <s v="USD"/>
    <n v="1441425540"/>
    <n v="1436968366"/>
    <b v="0"/>
    <n v="227"/>
    <b v="1"/>
    <s v="publishing/nonfiction"/>
    <n v="109"/>
    <n v="16.760000000000002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3500"/>
    <n v="3800"/>
    <x v="0"/>
    <s v="US"/>
    <s v="USD"/>
    <n v="1362960000"/>
    <n v="1359946188"/>
    <b v="0"/>
    <n v="42"/>
    <b v="1"/>
    <s v="publishing/nonfiction"/>
    <n v="109"/>
    <n v="90.48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3500"/>
    <n v="3798"/>
    <x v="0"/>
    <s v="GB"/>
    <s v="GBP"/>
    <n v="1465672979"/>
    <n v="1463080979"/>
    <b v="0"/>
    <n v="64"/>
    <b v="1"/>
    <s v="publishing/nonfiction"/>
    <n v="109"/>
    <n v="59.34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n v="1351663605"/>
    <b v="0"/>
    <n v="121"/>
    <b v="1"/>
    <s v="publishing/nonfiction"/>
    <n v="152"/>
    <n v="31.33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000"/>
    <n v="3785"/>
    <x v="0"/>
    <s v="US"/>
    <s v="USD"/>
    <n v="1372985760"/>
    <n v="1370393760"/>
    <b v="0"/>
    <n v="87"/>
    <b v="1"/>
    <s v="publishing/nonfiction"/>
    <n v="126"/>
    <n v="43.5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75000"/>
    <n v="3781"/>
    <x v="0"/>
    <s v="US"/>
    <s v="USD"/>
    <n v="1362117540"/>
    <n v="1359587137"/>
    <b v="0"/>
    <n v="65"/>
    <b v="1"/>
    <s v="publishing/nonfiction"/>
    <n v="5"/>
    <n v="58.1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675"/>
    <n v="3775.5"/>
    <x v="0"/>
    <s v="US"/>
    <s v="USD"/>
    <n v="1309009323"/>
    <n v="1306417323"/>
    <b v="0"/>
    <n v="49"/>
    <b v="1"/>
    <s v="publishing/nonfiction"/>
    <n v="103"/>
    <n v="77.05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3000"/>
    <n v="3773"/>
    <x v="0"/>
    <s v="US"/>
    <s v="USD"/>
    <n v="1309980790"/>
    <n v="1304623990"/>
    <b v="0"/>
    <n v="19"/>
    <b v="1"/>
    <s v="publishing/nonfiction"/>
    <n v="126"/>
    <n v="198.58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3500"/>
    <n v="3760"/>
    <x v="0"/>
    <s v="US"/>
    <s v="USD"/>
    <n v="1343943420"/>
    <n v="1341524220"/>
    <b v="0"/>
    <n v="81"/>
    <b v="1"/>
    <s v="publishing/nonfiction"/>
    <n v="107"/>
    <n v="46.42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3300"/>
    <n v="3751"/>
    <x v="0"/>
    <s v="GB"/>
    <s v="GBP"/>
    <n v="1403370772"/>
    <n v="1400778772"/>
    <b v="0"/>
    <n v="264"/>
    <b v="1"/>
    <s v="publishing/nonfiction"/>
    <n v="114"/>
    <n v="14.2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3000"/>
    <n v="3750"/>
    <x v="0"/>
    <s v="US"/>
    <s v="USD"/>
    <n v="1378592731"/>
    <n v="1373408731"/>
    <b v="0"/>
    <n v="25"/>
    <b v="1"/>
    <s v="publishing/nonfiction"/>
    <n v="125"/>
    <n v="150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3500"/>
    <n v="3746"/>
    <x v="0"/>
    <s v="US"/>
    <s v="USD"/>
    <n v="1455523140"/>
    <n v="1453925727"/>
    <b v="0"/>
    <n v="5"/>
    <b v="1"/>
    <s v="publishing/nonfiction"/>
    <n v="107"/>
    <n v="749.2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3500"/>
    <n v="3736.55"/>
    <x v="0"/>
    <s v="DK"/>
    <s v="DKK"/>
    <n v="1420648906"/>
    <n v="1415464906"/>
    <b v="0"/>
    <n v="144"/>
    <b v="1"/>
    <s v="music/rock"/>
    <n v="107"/>
    <n v="25.95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3500"/>
    <n v="3735"/>
    <x v="0"/>
    <s v="US"/>
    <s v="USD"/>
    <n v="1426523752"/>
    <n v="1423935352"/>
    <b v="0"/>
    <n v="92"/>
    <b v="1"/>
    <s v="music/rock"/>
    <n v="107"/>
    <n v="40.6"/>
    <x v="4"/>
    <s v="rock"/>
    <x v="1365"/>
    <d v="2015-03-16T16:35:52"/>
    <x v="0"/>
  </r>
  <r>
    <n v="1366"/>
    <s v="Kick It! A Tribute to the A.K.s"/>
    <s v="A musical memorial for Alexi Petersen."/>
    <n v="3000"/>
    <n v="3732"/>
    <x v="0"/>
    <s v="US"/>
    <s v="USD"/>
    <n v="1417049663"/>
    <n v="1413158063"/>
    <b v="0"/>
    <n v="147"/>
    <b v="1"/>
    <s v="music/rock"/>
    <n v="124"/>
    <n v="25.39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3500"/>
    <n v="3730"/>
    <x v="0"/>
    <s v="US"/>
    <s v="USD"/>
    <n v="1447463050"/>
    <n v="1444867450"/>
    <b v="0"/>
    <n v="90"/>
    <b v="1"/>
    <s v="music/rock"/>
    <n v="107"/>
    <n v="41.4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3500"/>
    <n v="3710"/>
    <x v="0"/>
    <s v="US"/>
    <s v="USD"/>
    <n v="1434342894"/>
    <n v="1432269294"/>
    <b v="0"/>
    <n v="87"/>
    <b v="1"/>
    <s v="music/rock"/>
    <n v="106"/>
    <n v="42.64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000"/>
    <n v="3700"/>
    <x v="0"/>
    <s v="US"/>
    <s v="USD"/>
    <n v="1397225746"/>
    <n v="1394633746"/>
    <b v="0"/>
    <n v="406"/>
    <b v="1"/>
    <s v="music/rock"/>
    <n v="123"/>
    <n v="9.1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3700"/>
    <x v="0"/>
    <s v="US"/>
    <s v="USD"/>
    <n v="1381881890"/>
    <n v="1380585890"/>
    <b v="0"/>
    <n v="20"/>
    <b v="1"/>
    <s v="music/rock"/>
    <n v="247"/>
    <n v="18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10000"/>
    <n v="3685"/>
    <x v="0"/>
    <s v="US"/>
    <s v="USD"/>
    <n v="1431022342"/>
    <n v="1428430342"/>
    <b v="0"/>
    <n v="70"/>
    <b v="1"/>
    <s v="music/rock"/>
    <n v="37"/>
    <n v="52.64"/>
    <x v="4"/>
    <s v="rock"/>
    <x v="1371"/>
    <d v="2015-05-07T18:12:22"/>
    <x v="0"/>
  </r>
  <r>
    <n v="1372"/>
    <s v="Ted Lukas &amp; the Misled new CD - &quot;FEED&quot;"/>
    <s v="Please help us raise funds to press our new CD!"/>
    <n v="3000"/>
    <n v="3684"/>
    <x v="0"/>
    <s v="US"/>
    <s v="USD"/>
    <n v="1342115132"/>
    <n v="1339523132"/>
    <b v="0"/>
    <n v="16"/>
    <b v="1"/>
    <s v="music/rock"/>
    <n v="123"/>
    <n v="230.2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3500"/>
    <n v="3674"/>
    <x v="0"/>
    <s v="US"/>
    <s v="USD"/>
    <n v="1483138233"/>
    <n v="1480546233"/>
    <b v="0"/>
    <n v="52"/>
    <b v="1"/>
    <s v="music/rock"/>
    <n v="105"/>
    <n v="70.650000000000006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3405"/>
    <n v="3670"/>
    <x v="0"/>
    <s v="US"/>
    <s v="USD"/>
    <n v="1458874388"/>
    <n v="1456285988"/>
    <b v="0"/>
    <n v="66"/>
    <b v="1"/>
    <s v="music/rock"/>
    <n v="108"/>
    <n v="55.6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3500"/>
    <n v="3660"/>
    <x v="0"/>
    <s v="FR"/>
    <s v="EUR"/>
    <n v="1484444119"/>
    <n v="1481852119"/>
    <b v="0"/>
    <n v="109"/>
    <b v="1"/>
    <s v="music/rock"/>
    <n v="105"/>
    <n v="33.58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500"/>
    <n v="3659"/>
    <x v="0"/>
    <s v="GB"/>
    <s v="GBP"/>
    <n v="1480784606"/>
    <n v="1478189006"/>
    <b v="0"/>
    <n v="168"/>
    <b v="1"/>
    <s v="music/rock"/>
    <n v="105"/>
    <n v="21.78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3500"/>
    <n v="3655"/>
    <x v="0"/>
    <s v="US"/>
    <s v="USD"/>
    <n v="1486095060"/>
    <n v="1484198170"/>
    <b v="0"/>
    <n v="31"/>
    <b v="1"/>
    <s v="music/rock"/>
    <n v="104"/>
    <n v="117.9"/>
    <x v="4"/>
    <s v="rock"/>
    <x v="1377"/>
    <d v="2017-02-03T04:11:00"/>
    <x v="1"/>
  </r>
  <r>
    <n v="1378"/>
    <s v="SIX BY SEVEN"/>
    <s v="A psychedelic post rock masterpiece!"/>
    <n v="3000"/>
    <n v="3641"/>
    <x v="0"/>
    <s v="GB"/>
    <s v="GBP"/>
    <n v="1470075210"/>
    <n v="1468779210"/>
    <b v="0"/>
    <n v="133"/>
    <b v="1"/>
    <s v="music/rock"/>
    <n v="121"/>
    <n v="27.38"/>
    <x v="4"/>
    <s v="rock"/>
    <x v="1378"/>
    <d v="2016-08-01T18:13:30"/>
    <x v="2"/>
  </r>
  <r>
    <n v="1379"/>
    <s v="J. Walter Makes a Record"/>
    <s v="---------The long-awaited debut full-length from Justin Ruddy--------"/>
    <n v="3500"/>
    <n v="3638"/>
    <x v="0"/>
    <s v="US"/>
    <s v="USD"/>
    <n v="1433504876"/>
    <n v="1430912876"/>
    <b v="0"/>
    <n v="151"/>
    <b v="1"/>
    <s v="music/rock"/>
    <n v="104"/>
    <n v="24.09"/>
    <x v="4"/>
    <s v="rock"/>
    <x v="1379"/>
    <d v="2015-06-05T11:47:56"/>
    <x v="0"/>
  </r>
  <r>
    <n v="1380"/>
    <s v="BARNFEST 2015"/>
    <s v="A DIY MUSIC FESTIVAL FROM ST. LOUIS MO! Bands make their own festival, help make it legit!"/>
    <n v="3000"/>
    <n v="3636"/>
    <x v="0"/>
    <s v="US"/>
    <s v="USD"/>
    <n v="1433815200"/>
    <n v="1431886706"/>
    <b v="0"/>
    <n v="5"/>
    <b v="1"/>
    <s v="music/rock"/>
    <n v="121"/>
    <n v="727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3500"/>
    <n v="3600"/>
    <x v="0"/>
    <s v="US"/>
    <s v="USD"/>
    <n v="1482988125"/>
    <n v="1480396125"/>
    <b v="0"/>
    <n v="73"/>
    <b v="1"/>
    <s v="music/rock"/>
    <n v="103"/>
    <n v="49.32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3000"/>
    <n v="3600"/>
    <x v="0"/>
    <s v="US"/>
    <s v="USD"/>
    <n v="1367867536"/>
    <n v="1365275536"/>
    <b v="0"/>
    <n v="148"/>
    <b v="1"/>
    <s v="music/rock"/>
    <n v="120"/>
    <n v="24.32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7000"/>
    <n v="3598"/>
    <x v="0"/>
    <s v="CA"/>
    <s v="CAD"/>
    <n v="1482457678"/>
    <n v="1480729678"/>
    <b v="0"/>
    <n v="93"/>
    <b v="1"/>
    <s v="music/rock"/>
    <n v="51"/>
    <n v="38.69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n v="1433525922"/>
    <b v="0"/>
    <n v="63"/>
    <b v="1"/>
    <s v="music/rock"/>
    <n v="103"/>
    <n v="56.98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3000"/>
    <n v="3575"/>
    <x v="0"/>
    <s v="DE"/>
    <s v="EUR"/>
    <n v="1461931860"/>
    <n v="1457109121"/>
    <b v="0"/>
    <n v="134"/>
    <b v="1"/>
    <s v="music/rock"/>
    <n v="119"/>
    <n v="26.68"/>
    <x v="4"/>
    <s v="rock"/>
    <x v="1385"/>
    <d v="2016-04-29T12:11:00"/>
    <x v="2"/>
  </r>
  <r>
    <n v="1386"/>
    <s v="MALTESE CROSS: The First Album"/>
    <s v="We are a classic hard rock/heavy metal band just trying to keep rock alive!"/>
    <n v="2800"/>
    <n v="3572.12"/>
    <x v="0"/>
    <s v="US"/>
    <s v="USD"/>
    <n v="1438183889"/>
    <n v="1435591889"/>
    <b v="0"/>
    <n v="14"/>
    <b v="1"/>
    <s v="music/rock"/>
    <n v="128"/>
    <n v="255.1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20000"/>
    <n v="3562"/>
    <x v="0"/>
    <s v="US"/>
    <s v="USD"/>
    <n v="1433305800"/>
    <n v="1430604395"/>
    <b v="0"/>
    <n v="78"/>
    <b v="1"/>
    <s v="music/rock"/>
    <n v="18"/>
    <n v="45.67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3000"/>
    <n v="3555"/>
    <x v="0"/>
    <s v="US"/>
    <s v="USD"/>
    <n v="1476720840"/>
    <n v="1474469117"/>
    <b v="0"/>
    <n v="112"/>
    <b v="1"/>
    <s v="music/rock"/>
    <n v="119"/>
    <n v="31.74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100000"/>
    <n v="3550"/>
    <x v="0"/>
    <s v="GB"/>
    <s v="GBP"/>
    <n v="1471087957"/>
    <n v="1468495957"/>
    <b v="0"/>
    <n v="34"/>
    <b v="1"/>
    <s v="music/rock"/>
    <n v="4"/>
    <n v="104.4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3000"/>
    <n v="3550"/>
    <x v="0"/>
    <s v="US"/>
    <s v="USD"/>
    <n v="1430154720"/>
    <n v="1427224606"/>
    <b v="0"/>
    <n v="19"/>
    <b v="1"/>
    <s v="music/rock"/>
    <n v="118"/>
    <n v="186.84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3500"/>
    <n v="3540"/>
    <x v="0"/>
    <s v="US"/>
    <s v="USD"/>
    <n v="1440219540"/>
    <n v="1436369818"/>
    <b v="0"/>
    <n v="13"/>
    <b v="1"/>
    <s v="music/rock"/>
    <n v="101"/>
    <n v="272.3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3500"/>
    <n v="3535"/>
    <x v="0"/>
    <s v="US"/>
    <s v="USD"/>
    <n v="1456976586"/>
    <n v="1454298186"/>
    <b v="0"/>
    <n v="104"/>
    <b v="1"/>
    <s v="music/rock"/>
    <n v="101"/>
    <n v="33.99"/>
    <x v="4"/>
    <s v="rock"/>
    <x v="1392"/>
    <d v="2016-03-03T03:43:06"/>
    <x v="2"/>
  </r>
  <r>
    <n v="1393"/>
    <s v="WolfHunt | Social Commentary Rock Project"/>
    <s v="Rock n' Roll tales of our times"/>
    <n v="3500"/>
    <n v="3531"/>
    <x v="0"/>
    <s v="US"/>
    <s v="USD"/>
    <n v="1470068523"/>
    <n v="1467476523"/>
    <b v="0"/>
    <n v="52"/>
    <b v="1"/>
    <s v="music/rock"/>
    <n v="101"/>
    <n v="67.900000000000006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5000"/>
    <n v="3530"/>
    <x v="0"/>
    <s v="US"/>
    <s v="USD"/>
    <n v="1488337200"/>
    <n v="1484623726"/>
    <b v="0"/>
    <n v="17"/>
    <b v="1"/>
    <s v="music/rock"/>
    <n v="71"/>
    <n v="207.65"/>
    <x v="4"/>
    <s v="rock"/>
    <x v="1394"/>
    <d v="2017-03-01T03:00:00"/>
    <x v="1"/>
  </r>
  <r>
    <n v="1395"/>
    <s v="Quiet Oaks Full Length Album"/>
    <s v="Help Quiet Oaks record their debut album!!!"/>
    <n v="3500"/>
    <n v="3530"/>
    <x v="0"/>
    <s v="US"/>
    <s v="USD"/>
    <n v="1484430481"/>
    <n v="1481838481"/>
    <b v="0"/>
    <n v="82"/>
    <b v="1"/>
    <s v="music/rock"/>
    <n v="101"/>
    <n v="43.05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3500"/>
    <n v="3526"/>
    <x v="0"/>
    <s v="US"/>
    <s v="USD"/>
    <n v="1423871882"/>
    <n v="1421279882"/>
    <b v="0"/>
    <n v="73"/>
    <b v="1"/>
    <s v="music/rock"/>
    <n v="101"/>
    <n v="48.3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3500"/>
    <n v="3514"/>
    <x v="0"/>
    <s v="US"/>
    <s v="USD"/>
    <n v="1477603140"/>
    <n v="1475013710"/>
    <b v="0"/>
    <n v="158"/>
    <b v="1"/>
    <s v="music/rock"/>
    <n v="100"/>
    <n v="22.24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2300"/>
    <n v="3510"/>
    <x v="0"/>
    <s v="US"/>
    <s v="USD"/>
    <n v="1467752334"/>
    <n v="1465160334"/>
    <b v="0"/>
    <n v="65"/>
    <b v="1"/>
    <s v="music/rock"/>
    <n v="153"/>
    <n v="54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3400"/>
    <n v="3508"/>
    <x v="0"/>
    <s v="US"/>
    <s v="USD"/>
    <n v="1412640373"/>
    <n v="1410048373"/>
    <b v="0"/>
    <n v="184"/>
    <b v="1"/>
    <s v="music/rock"/>
    <n v="103"/>
    <n v="19.0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000"/>
    <n v="3506"/>
    <x v="0"/>
    <s v="GB"/>
    <s v="GBP"/>
    <n v="1465709400"/>
    <n v="1462695073"/>
    <b v="0"/>
    <n v="34"/>
    <b v="1"/>
    <s v="music/rock"/>
    <n v="117"/>
    <n v="103.12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3500"/>
    <n v="3501.52"/>
    <x v="0"/>
    <s v="US"/>
    <s v="USD"/>
    <n v="1369612474"/>
    <n v="1367798074"/>
    <b v="0"/>
    <n v="240"/>
    <b v="1"/>
    <s v="music/rock"/>
    <n v="100"/>
    <n v="14.59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3500"/>
    <n v="3500"/>
    <x v="0"/>
    <s v="GB"/>
    <s v="GBP"/>
    <n v="1430439411"/>
    <n v="1425259011"/>
    <b v="0"/>
    <n v="113"/>
    <b v="1"/>
    <s v="music/rock"/>
    <n v="100"/>
    <n v="30.97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2000"/>
    <n v="3500"/>
    <x v="0"/>
    <s v="US"/>
    <s v="USD"/>
    <n v="1374802235"/>
    <n v="1372210235"/>
    <b v="0"/>
    <n v="66"/>
    <b v="1"/>
    <s v="music/rock"/>
    <n v="175"/>
    <n v="53.03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500"/>
    <n v="3500"/>
    <x v="2"/>
    <s v="GB"/>
    <s v="GBP"/>
    <n v="1424607285"/>
    <n v="1422447285"/>
    <b v="1"/>
    <n v="5"/>
    <b v="0"/>
    <s v="publishing/translations"/>
    <n v="233"/>
    <n v="70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"/>
    <n v="3499"/>
    <x v="2"/>
    <s v="US"/>
    <s v="USD"/>
    <n v="1417195201"/>
    <n v="1414599601"/>
    <b v="1"/>
    <n v="17"/>
    <b v="0"/>
    <s v="publishing/translations"/>
    <n v="140"/>
    <n v="205.82"/>
    <x v="3"/>
    <s v="translations"/>
    <x v="1405"/>
    <d v="2014-11-28T17:20:01"/>
    <x v="3"/>
  </r>
  <r>
    <n v="1406"/>
    <s v="Man Down! Translation project"/>
    <s v="The White coat and the battle dress uniform"/>
    <n v="3000"/>
    <n v="3486"/>
    <x v="2"/>
    <s v="IT"/>
    <s v="EUR"/>
    <n v="1449914400"/>
    <n v="1445336607"/>
    <b v="0"/>
    <n v="3"/>
    <b v="0"/>
    <s v="publishing/translations"/>
    <n v="116"/>
    <n v="1162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n v="1405687978"/>
    <b v="0"/>
    <n v="2"/>
    <b v="0"/>
    <s v="publishing/translations"/>
    <n v="116"/>
    <n v="1742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3200"/>
    <n v="3470"/>
    <x v="2"/>
    <s v="GB"/>
    <s v="GBP"/>
    <n v="1447451756"/>
    <n v="1444856156"/>
    <b v="0"/>
    <n v="6"/>
    <b v="0"/>
    <s v="publishing/translations"/>
    <n v="108"/>
    <n v="578.33000000000004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50000"/>
    <n v="3466"/>
    <x v="2"/>
    <s v="US"/>
    <s v="USD"/>
    <n v="1420085535"/>
    <n v="1414897935"/>
    <b v="0"/>
    <n v="0"/>
    <b v="0"/>
    <s v="publishing/translations"/>
    <n v="7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2500"/>
    <n v="3466"/>
    <x v="2"/>
    <s v="IT"/>
    <s v="EUR"/>
    <n v="1464939520"/>
    <n v="1461051520"/>
    <b v="0"/>
    <n v="1"/>
    <b v="0"/>
    <s v="publishing/translations"/>
    <n v="139"/>
    <n v="3466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n v="1420766700"/>
    <b v="0"/>
    <n v="3"/>
    <b v="0"/>
    <s v="publishing/translations"/>
    <n v="116"/>
    <n v="1155.1099999999999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3000"/>
    <n v="3465"/>
    <x v="2"/>
    <s v="US"/>
    <s v="USD"/>
    <n v="1417656699"/>
    <n v="1415064699"/>
    <b v="0"/>
    <n v="13"/>
    <b v="0"/>
    <s v="publishing/translations"/>
    <n v="116"/>
    <n v="266.5400000000000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3000"/>
    <n v="3460"/>
    <x v="2"/>
    <s v="IT"/>
    <s v="EUR"/>
    <n v="1455964170"/>
    <n v="1450780170"/>
    <b v="0"/>
    <n v="1"/>
    <b v="0"/>
    <s v="publishing/translations"/>
    <n v="115"/>
    <n v="346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2000"/>
    <n v="3453.69"/>
    <x v="2"/>
    <s v="US"/>
    <s v="USD"/>
    <n v="1483423467"/>
    <n v="1480831467"/>
    <b v="0"/>
    <n v="1"/>
    <b v="0"/>
    <s v="publishing/translations"/>
    <n v="173"/>
    <n v="3453.69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3300"/>
    <n v="3449"/>
    <x v="2"/>
    <s v="US"/>
    <s v="USD"/>
    <n v="1439741591"/>
    <n v="1436285591"/>
    <b v="0"/>
    <n v="9"/>
    <b v="0"/>
    <s v="publishing/translations"/>
    <n v="105"/>
    <n v="383.22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10000"/>
    <n v="3441"/>
    <x v="2"/>
    <s v="US"/>
    <s v="USD"/>
    <n v="1448147619"/>
    <n v="1445552019"/>
    <b v="0"/>
    <n v="0"/>
    <b v="0"/>
    <s v="publishing/translations"/>
    <n v="34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3000"/>
    <n v="3440"/>
    <x v="2"/>
    <s v="US"/>
    <s v="USD"/>
    <n v="1442315460"/>
    <n v="1439696174"/>
    <b v="0"/>
    <n v="2"/>
    <b v="0"/>
    <s v="publishing/translations"/>
    <n v="115"/>
    <n v="172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n v="1453805834"/>
    <b v="0"/>
    <n v="1"/>
    <b v="0"/>
    <s v="publishing/translations"/>
    <n v="114"/>
    <n v="3432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2800"/>
    <n v="3419"/>
    <x v="2"/>
    <s v="US"/>
    <s v="USD"/>
    <n v="1476010619"/>
    <n v="1473418619"/>
    <b v="0"/>
    <n v="10"/>
    <b v="0"/>
    <s v="publishing/translations"/>
    <n v="122"/>
    <n v="341.9"/>
    <x v="3"/>
    <s v="translations"/>
    <x v="1419"/>
    <d v="2016-10-09T10:56:59"/>
    <x v="2"/>
  </r>
  <r>
    <n v="1420"/>
    <s v="Shakespeare in the Hood - Romeo and Juliet"/>
    <s v="Help me butcher Shakespeare in a satirical fashion."/>
    <n v="250000"/>
    <n v="3417"/>
    <x v="2"/>
    <s v="US"/>
    <s v="USD"/>
    <n v="1467129686"/>
    <n v="1464969686"/>
    <b v="0"/>
    <n v="3"/>
    <b v="0"/>
    <s v="publishing/translations"/>
    <n v="1"/>
    <n v="1139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19500"/>
    <n v="3415"/>
    <x v="2"/>
    <s v="SE"/>
    <s v="SEK"/>
    <n v="1423432709"/>
    <n v="1420840709"/>
    <b v="0"/>
    <n v="2"/>
    <b v="0"/>
    <s v="publishing/translations"/>
    <n v="18"/>
    <n v="1707.5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n v="1471844704"/>
    <b v="0"/>
    <n v="2"/>
    <b v="0"/>
    <s v="publishing/translations"/>
    <n v="14"/>
    <n v="1705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54000"/>
    <n v="3407"/>
    <x v="2"/>
    <s v="AU"/>
    <s v="AUD"/>
    <n v="1451637531"/>
    <n v="1449045531"/>
    <b v="0"/>
    <n v="1"/>
    <b v="0"/>
    <s v="publishing/translations"/>
    <n v="6"/>
    <n v="3407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3000"/>
    <n v="3407"/>
    <x v="2"/>
    <s v="US"/>
    <s v="USD"/>
    <n v="1479233602"/>
    <n v="1478106802"/>
    <b v="0"/>
    <n v="14"/>
    <b v="0"/>
    <s v="publishing/translations"/>
    <n v="114"/>
    <n v="243.36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5500"/>
    <n v="3405"/>
    <x v="2"/>
    <s v="US"/>
    <s v="USD"/>
    <n v="1430276959"/>
    <n v="1427684959"/>
    <b v="0"/>
    <n v="0"/>
    <b v="0"/>
    <s v="publishing/translations"/>
    <n v="62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3200"/>
    <n v="3400"/>
    <x v="2"/>
    <s v="DE"/>
    <s v="EUR"/>
    <n v="1440408120"/>
    <n v="1435224120"/>
    <b v="0"/>
    <n v="0"/>
    <b v="0"/>
    <s v="publishing/translations"/>
    <n v="106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2500"/>
    <n v="3400"/>
    <x v="2"/>
    <s v="DE"/>
    <s v="EUR"/>
    <n v="1474230385"/>
    <n v="1471638385"/>
    <b v="0"/>
    <n v="4"/>
    <b v="0"/>
    <s v="publishing/translations"/>
    <n v="136"/>
    <n v="85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3250"/>
    <n v="3398.1"/>
    <x v="2"/>
    <s v="ES"/>
    <s v="EUR"/>
    <n v="1459584417"/>
    <n v="1456996017"/>
    <b v="0"/>
    <n v="3"/>
    <b v="0"/>
    <s v="publishing/translations"/>
    <n v="105"/>
    <n v="1132.7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2001"/>
    <n v="3397"/>
    <x v="2"/>
    <s v="US"/>
    <s v="USD"/>
    <n v="1428629242"/>
    <n v="1426037242"/>
    <b v="0"/>
    <n v="0"/>
    <b v="0"/>
    <s v="publishing/translations"/>
    <n v="17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3100"/>
    <n v="3395"/>
    <x v="2"/>
    <s v="US"/>
    <s v="USD"/>
    <n v="1419017488"/>
    <n v="1416339088"/>
    <b v="0"/>
    <n v="5"/>
    <b v="0"/>
    <s v="publishing/translations"/>
    <n v="110"/>
    <n v="679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2600"/>
    <n v="3392"/>
    <x v="2"/>
    <s v="US"/>
    <s v="USD"/>
    <n v="1448517816"/>
    <n v="1445922216"/>
    <b v="0"/>
    <n v="47"/>
    <b v="0"/>
    <s v="publishing/translations"/>
    <n v="130"/>
    <n v="72.17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60000"/>
    <n v="3390"/>
    <x v="2"/>
    <s v="US"/>
    <s v="USD"/>
    <n v="1437417828"/>
    <n v="1434825828"/>
    <b v="0"/>
    <n v="0"/>
    <b v="0"/>
    <s v="publishing/translations"/>
    <n v="6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3000"/>
    <n v="3385"/>
    <x v="2"/>
    <s v="IT"/>
    <s v="EUR"/>
    <n v="1481367600"/>
    <n v="1477839675"/>
    <b v="0"/>
    <n v="10"/>
    <b v="0"/>
    <s v="publishing/translations"/>
    <n v="113"/>
    <n v="338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1500"/>
    <n v="3385"/>
    <x v="2"/>
    <s v="DK"/>
    <s v="DKK"/>
    <n v="1433775600"/>
    <n v="1431973478"/>
    <b v="0"/>
    <n v="11"/>
    <b v="0"/>
    <s v="publishing/translations"/>
    <n v="226"/>
    <n v="307.73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3000"/>
    <n v="3383"/>
    <x v="2"/>
    <s v="IT"/>
    <s v="EUR"/>
    <n v="1444589020"/>
    <n v="1441997020"/>
    <b v="0"/>
    <n v="2"/>
    <b v="0"/>
    <s v="publishing/translations"/>
    <n v="113"/>
    <n v="1691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3350"/>
    <n v="3380"/>
    <x v="2"/>
    <s v="DE"/>
    <s v="EUR"/>
    <n v="1456043057"/>
    <n v="1453451057"/>
    <b v="0"/>
    <n v="2"/>
    <b v="0"/>
    <s v="publishing/translations"/>
    <n v="101"/>
    <n v="169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2500"/>
    <n v="3372.25"/>
    <x v="2"/>
    <s v="US"/>
    <s v="USD"/>
    <n v="1405227540"/>
    <n v="1402058739"/>
    <b v="0"/>
    <n v="22"/>
    <b v="0"/>
    <s v="publishing/translations"/>
    <n v="135"/>
    <n v="153.2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3000"/>
    <n v="3368"/>
    <x v="2"/>
    <s v="DK"/>
    <s v="DKK"/>
    <n v="1461765300"/>
    <n v="1459198499"/>
    <b v="0"/>
    <n v="8"/>
    <b v="0"/>
    <s v="publishing/translations"/>
    <n v="112"/>
    <n v="421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3300"/>
    <n v="3366"/>
    <x v="2"/>
    <s v="CA"/>
    <s v="CAD"/>
    <n v="1425758101"/>
    <n v="1423166101"/>
    <b v="0"/>
    <n v="6"/>
    <b v="0"/>
    <s v="publishing/translations"/>
    <n v="102"/>
    <n v="561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3000"/>
    <n v="3363"/>
    <x v="2"/>
    <s v="IT"/>
    <s v="EUR"/>
    <n v="1464285463"/>
    <n v="1461693463"/>
    <b v="0"/>
    <n v="1"/>
    <b v="0"/>
    <s v="publishing/translations"/>
    <n v="112"/>
    <n v="3363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3200"/>
    <n v="3360.72"/>
    <x v="2"/>
    <s v="GB"/>
    <s v="GBP"/>
    <n v="1441995769"/>
    <n v="1436811769"/>
    <b v="0"/>
    <n v="3"/>
    <b v="0"/>
    <s v="publishing/translations"/>
    <n v="105"/>
    <n v="1120.24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3000"/>
    <n v="3353"/>
    <x v="2"/>
    <s v="US"/>
    <s v="USD"/>
    <n v="1464190158"/>
    <n v="1461598158"/>
    <b v="0"/>
    <n v="0"/>
    <b v="0"/>
    <s v="publishing/translations"/>
    <n v="112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3350"/>
    <n v="3350"/>
    <x v="2"/>
    <s v="FR"/>
    <s v="EUR"/>
    <n v="1483395209"/>
    <n v="1480803209"/>
    <b v="0"/>
    <n v="0"/>
    <b v="0"/>
    <s v="publishing/translations"/>
    <n v="10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3300"/>
    <n v="3350"/>
    <x v="2"/>
    <s v="DE"/>
    <s v="EUR"/>
    <n v="1442091462"/>
    <n v="1436907462"/>
    <b v="0"/>
    <n v="0"/>
    <b v="0"/>
    <s v="publishing/translations"/>
    <n v="102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3000"/>
    <n v="3350"/>
    <x v="2"/>
    <s v="DE"/>
    <s v="EUR"/>
    <n v="1434286855"/>
    <n v="1431694855"/>
    <b v="0"/>
    <n v="0"/>
    <b v="0"/>
    <s v="publishing/translations"/>
    <n v="112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3000"/>
    <n v="3335"/>
    <x v="2"/>
    <s v="IT"/>
    <s v="EUR"/>
    <n v="1461235478"/>
    <n v="1459507478"/>
    <b v="0"/>
    <n v="0"/>
    <b v="0"/>
    <s v="publishing/translations"/>
    <n v="111"/>
    <n v="0"/>
    <x v="3"/>
    <s v="translations"/>
    <x v="1446"/>
    <d v="2016-04-21T10:44:38"/>
    <x v="2"/>
  </r>
  <r>
    <n v="1447"/>
    <s v="Indian Language Dictionary"/>
    <s v="I'm creating a dictionary of multiple Indian languages."/>
    <n v="3000"/>
    <n v="3330"/>
    <x v="2"/>
    <s v="US"/>
    <s v="USD"/>
    <n v="1467999134"/>
    <n v="1465407134"/>
    <b v="0"/>
    <n v="3"/>
    <b v="0"/>
    <s v="publishing/translations"/>
    <n v="111"/>
    <n v="111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3000"/>
    <n v="3321.25"/>
    <x v="2"/>
    <s v="AU"/>
    <s v="AUD"/>
    <n v="1432272300"/>
    <n v="1429655318"/>
    <b v="0"/>
    <n v="0"/>
    <b v="0"/>
    <s v="publishing/translations"/>
    <n v="111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3000"/>
    <n v="3320"/>
    <x v="2"/>
    <s v="US"/>
    <s v="USD"/>
    <n v="1431286105"/>
    <n v="1427138905"/>
    <b v="0"/>
    <n v="0"/>
    <b v="0"/>
    <s v="publishing/translations"/>
    <n v="111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"/>
    <n v="3319"/>
    <x v="2"/>
    <s v="US"/>
    <s v="USD"/>
    <n v="1455941197"/>
    <n v="1453349197"/>
    <b v="0"/>
    <n v="1"/>
    <b v="0"/>
    <s v="publishing/translations"/>
    <n v="33"/>
    <n v="3319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3000"/>
    <n v="3319"/>
    <x v="1"/>
    <s v="US"/>
    <s v="USD"/>
    <n v="1416355259"/>
    <n v="1413759659"/>
    <b v="0"/>
    <n v="2"/>
    <b v="0"/>
    <s v="publishing/translations"/>
    <n v="111"/>
    <n v="1659.5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2987"/>
    <n v="3318"/>
    <x v="1"/>
    <s v="US"/>
    <s v="USD"/>
    <n v="1406566363"/>
    <n v="1403974363"/>
    <b v="0"/>
    <n v="0"/>
    <b v="0"/>
    <s v="publishing/translations"/>
    <n v="111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50000"/>
    <n v="3317"/>
    <x v="1"/>
    <s v="FR"/>
    <s v="EUR"/>
    <n v="1492270947"/>
    <n v="1488386547"/>
    <b v="0"/>
    <n v="0"/>
    <b v="0"/>
    <s v="publishing/translations"/>
    <n v="7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3300"/>
    <n v="3315"/>
    <x v="1"/>
    <s v="ES"/>
    <s v="EUR"/>
    <n v="1461535140"/>
    <n v="1459716480"/>
    <b v="0"/>
    <n v="1"/>
    <b v="0"/>
    <s v="publishing/translations"/>
    <n v="100"/>
    <n v="33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2800"/>
    <n v="3315"/>
    <x v="1"/>
    <s v="US"/>
    <s v="USD"/>
    <n v="1409924340"/>
    <n v="1405181320"/>
    <b v="0"/>
    <n v="7"/>
    <b v="0"/>
    <s v="publishing/translations"/>
    <n v="118"/>
    <n v="473.57"/>
    <x v="3"/>
    <s v="translations"/>
    <x v="1455"/>
    <d v="2014-09-05T13:39:00"/>
    <x v="3"/>
  </r>
  <r>
    <n v="1456"/>
    <s v="Sometimes you don't need love (Canceled)"/>
    <s v="English Version of my auto-published novel"/>
    <n v="500"/>
    <n v="3307"/>
    <x v="1"/>
    <s v="IT"/>
    <s v="EUR"/>
    <n v="1483459365"/>
    <n v="1480867365"/>
    <b v="0"/>
    <n v="3"/>
    <b v="0"/>
    <s v="publishing/translations"/>
    <n v="661"/>
    <n v="1102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2500"/>
    <n v="3305"/>
    <x v="1"/>
    <s v="US"/>
    <s v="USD"/>
    <n v="1447281044"/>
    <n v="1444685444"/>
    <b v="0"/>
    <n v="0"/>
    <b v="0"/>
    <s v="publishing/translations"/>
    <n v="132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18000"/>
    <n v="3294.01"/>
    <x v="1"/>
    <s v="US"/>
    <s v="USD"/>
    <n v="1407729600"/>
    <n v="1405097760"/>
    <b v="0"/>
    <n v="0"/>
    <b v="0"/>
    <s v="publishing/translations"/>
    <n v="18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000"/>
    <n v="3292"/>
    <x v="1"/>
    <s v="DK"/>
    <s v="DKK"/>
    <n v="1449077100"/>
    <n v="1446612896"/>
    <b v="0"/>
    <n v="0"/>
    <b v="0"/>
    <s v="publishing/translations"/>
    <n v="11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3000"/>
    <n v="3289"/>
    <x v="1"/>
    <s v="US"/>
    <s v="USD"/>
    <n v="1417391100"/>
    <n v="1412371898"/>
    <b v="0"/>
    <n v="0"/>
    <b v="0"/>
    <s v="publishing/translations"/>
    <n v="11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3000"/>
    <n v="3275"/>
    <x v="0"/>
    <s v="US"/>
    <s v="USD"/>
    <n v="1413849600"/>
    <n v="1410967754"/>
    <b v="1"/>
    <n v="340"/>
    <b v="1"/>
    <s v="publishing/radio &amp; podcasts"/>
    <n v="109"/>
    <n v="9.6300000000000008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3000"/>
    <n v="3275"/>
    <x v="0"/>
    <s v="US"/>
    <s v="USD"/>
    <n v="1365609271"/>
    <n v="1363017271"/>
    <b v="1"/>
    <n v="150"/>
    <b v="1"/>
    <s v="publishing/radio &amp; podcasts"/>
    <n v="109"/>
    <n v="21.83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3000"/>
    <n v="3275"/>
    <x v="0"/>
    <s v="US"/>
    <s v="USD"/>
    <n v="1365367938"/>
    <n v="1361483538"/>
    <b v="1"/>
    <n v="25"/>
    <b v="1"/>
    <s v="publishing/radio &amp; podcasts"/>
    <n v="109"/>
    <n v="131"/>
    <x v="3"/>
    <s v="radio &amp; podcasts"/>
    <x v="1463"/>
    <d v="2013-04-07T20:52:18"/>
    <x v="4"/>
  </r>
  <r>
    <n v="1464"/>
    <s v="Science Studio"/>
    <s v="The Best Science Media on the Web"/>
    <n v="3000"/>
    <n v="3273"/>
    <x v="0"/>
    <s v="US"/>
    <s v="USD"/>
    <n v="1361029958"/>
    <n v="1358437958"/>
    <b v="1"/>
    <n v="234"/>
    <b v="1"/>
    <s v="publishing/radio &amp; podcasts"/>
    <n v="109"/>
    <n v="13.99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"/>
    <n v="3271"/>
    <x v="0"/>
    <s v="US"/>
    <s v="USD"/>
    <n v="1332385200"/>
    <n v="1329759452"/>
    <b v="1"/>
    <n v="2602"/>
    <b v="1"/>
    <s v="publishing/radio &amp; podcasts"/>
    <n v="109"/>
    <n v="1.26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3200"/>
    <n v="3270"/>
    <x v="0"/>
    <s v="US"/>
    <s v="USD"/>
    <n v="1452574800"/>
    <n v="1449029266"/>
    <b v="1"/>
    <n v="248"/>
    <b v="1"/>
    <s v="publishing/radio &amp; podcasts"/>
    <n v="102"/>
    <n v="13.19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3100"/>
    <n v="3258"/>
    <x v="0"/>
    <s v="US"/>
    <s v="USD"/>
    <n v="1332699285"/>
    <n v="1327518885"/>
    <b v="1"/>
    <n v="600"/>
    <b v="1"/>
    <s v="publishing/radio &amp; podcasts"/>
    <n v="105"/>
    <n v="5.43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3000"/>
    <n v="3258"/>
    <x v="0"/>
    <s v="US"/>
    <s v="USD"/>
    <n v="1307838049"/>
    <n v="1302654049"/>
    <b v="1"/>
    <n v="293"/>
    <b v="1"/>
    <s v="publishing/radio &amp; podcasts"/>
    <n v="109"/>
    <n v="11.1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3000"/>
    <n v="3255"/>
    <x v="0"/>
    <s v="US"/>
    <s v="USD"/>
    <n v="1360938109"/>
    <n v="1358346109"/>
    <b v="1"/>
    <n v="321"/>
    <b v="1"/>
    <s v="publishing/radio &amp; podcasts"/>
    <n v="109"/>
    <n v="10.14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3000"/>
    <n v="3255"/>
    <x v="0"/>
    <s v="US"/>
    <s v="USD"/>
    <n v="1356724263"/>
    <n v="1354909863"/>
    <b v="1"/>
    <n v="81"/>
    <b v="1"/>
    <s v="publishing/radio &amp; podcasts"/>
    <n v="109"/>
    <n v="40.19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000"/>
    <n v="3250"/>
    <x v="0"/>
    <s v="US"/>
    <s v="USD"/>
    <n v="1428620334"/>
    <n v="1426028334"/>
    <b v="1"/>
    <n v="343"/>
    <b v="1"/>
    <s v="publishing/radio &amp; podcasts"/>
    <n v="108"/>
    <n v="9.4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3000"/>
    <n v="3236"/>
    <x v="0"/>
    <s v="US"/>
    <s v="USD"/>
    <n v="1381928503"/>
    <n v="1379336503"/>
    <b v="1"/>
    <n v="336"/>
    <b v="1"/>
    <s v="publishing/radio &amp; podcasts"/>
    <n v="108"/>
    <n v="9.6300000000000008"/>
    <x v="3"/>
    <s v="radio &amp; podcasts"/>
    <x v="1472"/>
    <d v="2013-10-16T13:01:43"/>
    <x v="4"/>
  </r>
  <r>
    <n v="1473"/>
    <s v="ONE LOVES ONLY FORM"/>
    <s v="Public Radio Project"/>
    <n v="3000"/>
    <n v="3231"/>
    <x v="0"/>
    <s v="US"/>
    <s v="USD"/>
    <n v="1330644639"/>
    <n v="1328052639"/>
    <b v="1"/>
    <n v="47"/>
    <b v="1"/>
    <s v="publishing/radio &amp; podcasts"/>
    <n v="108"/>
    <n v="68.739999999999995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n v="1376501292"/>
    <b v="1"/>
    <n v="76"/>
    <b v="1"/>
    <s v="publishing/radio &amp; podcasts"/>
    <n v="108"/>
    <n v="42.45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2500"/>
    <n v="3226"/>
    <x v="0"/>
    <s v="US"/>
    <s v="USD"/>
    <n v="1419051540"/>
    <n v="1416244863"/>
    <b v="1"/>
    <n v="441"/>
    <b v="1"/>
    <s v="publishing/radio &amp; podcasts"/>
    <n v="129"/>
    <n v="7.32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3000"/>
    <n v="3225"/>
    <x v="0"/>
    <s v="US"/>
    <s v="USD"/>
    <n v="1315616422"/>
    <n v="1313024422"/>
    <b v="1"/>
    <n v="916"/>
    <b v="1"/>
    <s v="publishing/radio &amp; podcasts"/>
    <n v="108"/>
    <n v="3.52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2200"/>
    <n v="3223"/>
    <x v="0"/>
    <s v="US"/>
    <s v="USD"/>
    <n v="1324609200"/>
    <n v="1319467604"/>
    <b v="1"/>
    <n v="369"/>
    <b v="1"/>
    <s v="publishing/radio &amp; podcasts"/>
    <n v="147"/>
    <n v="8.73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3000"/>
    <n v="3222"/>
    <x v="0"/>
    <s v="US"/>
    <s v="USD"/>
    <n v="1368564913"/>
    <n v="1367355313"/>
    <b v="1"/>
    <n v="20242"/>
    <b v="1"/>
    <s v="publishing/radio &amp; podcasts"/>
    <n v="107"/>
    <n v="0.16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3000"/>
    <n v="3221"/>
    <x v="0"/>
    <s v="US"/>
    <s v="USD"/>
    <n v="1399694340"/>
    <n v="1398448389"/>
    <b v="1"/>
    <n v="71"/>
    <b v="1"/>
    <s v="publishing/radio &amp; podcasts"/>
    <n v="107"/>
    <n v="45.37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20000"/>
    <n v="3211"/>
    <x v="0"/>
    <s v="US"/>
    <s v="USD"/>
    <n v="1374858000"/>
    <n v="1373408699"/>
    <b v="1"/>
    <n v="635"/>
    <b v="1"/>
    <s v="publishing/radio &amp; podcasts"/>
    <n v="16"/>
    <n v="5.059999999999999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2000"/>
    <n v="3211"/>
    <x v="2"/>
    <s v="CA"/>
    <s v="CAD"/>
    <n v="1383430145"/>
    <n v="1380838145"/>
    <b v="0"/>
    <n v="6"/>
    <b v="0"/>
    <s v="publishing/fiction"/>
    <n v="161"/>
    <n v="535.16999999999996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3200"/>
    <n v="3210"/>
    <x v="2"/>
    <s v="US"/>
    <s v="USD"/>
    <n v="1347004260"/>
    <n v="1345062936"/>
    <b v="0"/>
    <n v="1"/>
    <b v="0"/>
    <s v="publishing/fiction"/>
    <n v="100"/>
    <n v="321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3200"/>
    <n v="3205"/>
    <x v="2"/>
    <s v="US"/>
    <s v="USD"/>
    <n v="1469162275"/>
    <n v="1467002275"/>
    <b v="0"/>
    <n v="2"/>
    <b v="0"/>
    <s v="publishing/fiction"/>
    <n v="100"/>
    <n v="1602.5"/>
    <x v="3"/>
    <s v="fiction"/>
    <x v="1483"/>
    <d v="2016-07-22T04:37:55"/>
    <x v="2"/>
  </r>
  <r>
    <n v="1484"/>
    <s v="a book called filtered down thru the stars"/>
    <s v="The mussings of an old wizard"/>
    <n v="3000"/>
    <n v="3201"/>
    <x v="2"/>
    <s v="US"/>
    <s v="USD"/>
    <n v="1342882260"/>
    <n v="1337834963"/>
    <b v="0"/>
    <n v="0"/>
    <b v="0"/>
    <s v="publishing/fiction"/>
    <n v="107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0000"/>
    <n v="3200"/>
    <x v="2"/>
    <s v="US"/>
    <s v="USD"/>
    <n v="1434827173"/>
    <n v="1430939173"/>
    <b v="0"/>
    <n v="3"/>
    <b v="0"/>
    <s v="publishing/fiction"/>
    <n v="5"/>
    <n v="1066.67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8000"/>
    <n v="3200"/>
    <x v="2"/>
    <s v="US"/>
    <s v="USD"/>
    <n v="1425009761"/>
    <n v="1422417761"/>
    <b v="0"/>
    <n v="3"/>
    <b v="0"/>
    <s v="publishing/fiction"/>
    <n v="40"/>
    <n v="1066.67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3000"/>
    <n v="3195"/>
    <x v="2"/>
    <s v="US"/>
    <s v="USD"/>
    <n v="1470175271"/>
    <n v="1467583271"/>
    <b v="0"/>
    <n v="0"/>
    <b v="0"/>
    <s v="publishing/fiction"/>
    <n v="107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3000"/>
    <n v="3190"/>
    <x v="2"/>
    <s v="AU"/>
    <s v="AUD"/>
    <n v="1388928660"/>
    <n v="1386336660"/>
    <b v="0"/>
    <n v="6"/>
    <b v="0"/>
    <s v="publishing/fiction"/>
    <n v="106"/>
    <n v="531.66999999999996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1550"/>
    <n v="3186"/>
    <x v="2"/>
    <s v="US"/>
    <s v="USD"/>
    <n v="1352994052"/>
    <n v="1350398452"/>
    <b v="0"/>
    <n v="0"/>
    <b v="0"/>
    <s v="publishing/fiction"/>
    <n v="206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75000"/>
    <n v="3185"/>
    <x v="2"/>
    <s v="US"/>
    <s v="USD"/>
    <n v="1380720474"/>
    <n v="1378214874"/>
    <b v="0"/>
    <n v="19"/>
    <b v="0"/>
    <s v="publishing/fiction"/>
    <n v="4"/>
    <n v="167.63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3000"/>
    <n v="3178"/>
    <x v="2"/>
    <s v="US"/>
    <s v="USD"/>
    <n v="1424014680"/>
    <n v="1418922443"/>
    <b v="0"/>
    <n v="1"/>
    <b v="0"/>
    <s v="publishing/fiction"/>
    <n v="106"/>
    <n v="3178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2800"/>
    <n v="3175"/>
    <x v="2"/>
    <s v="US"/>
    <s v="USD"/>
    <n v="1308431646"/>
    <n v="1305839646"/>
    <b v="0"/>
    <n v="2"/>
    <b v="0"/>
    <s v="publishing/fiction"/>
    <n v="113"/>
    <n v="1587.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15000"/>
    <n v="3172"/>
    <x v="2"/>
    <s v="US"/>
    <s v="USD"/>
    <n v="1371415675"/>
    <n v="1368823675"/>
    <b v="0"/>
    <n v="0"/>
    <b v="0"/>
    <s v="publishing/fiction"/>
    <n v="21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2500"/>
    <n v="3171"/>
    <x v="2"/>
    <s v="US"/>
    <s v="USD"/>
    <n v="1428075480"/>
    <n v="1425489613"/>
    <b v="0"/>
    <n v="11"/>
    <b v="0"/>
    <s v="publishing/fiction"/>
    <n v="127"/>
    <n v="288.27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3000"/>
    <n v="3170"/>
    <x v="2"/>
    <s v="US"/>
    <s v="USD"/>
    <n v="1314471431"/>
    <n v="1311879431"/>
    <b v="0"/>
    <n v="0"/>
    <b v="0"/>
    <s v="publishing/fiction"/>
    <n v="106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3000"/>
    <n v="3160"/>
    <x v="2"/>
    <s v="US"/>
    <s v="USD"/>
    <n v="1410866659"/>
    <n v="1405682659"/>
    <b v="0"/>
    <n v="0"/>
    <b v="0"/>
    <s v="publishing/fiction"/>
    <n v="105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2000"/>
    <n v="3158"/>
    <x v="2"/>
    <s v="US"/>
    <s v="USD"/>
    <n v="1375299780"/>
    <n v="1371655522"/>
    <b v="0"/>
    <n v="1"/>
    <b v="0"/>
    <s v="publishing/fiction"/>
    <n v="158"/>
    <n v="3158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15000"/>
    <n v="3155"/>
    <x v="2"/>
    <s v="US"/>
    <s v="USD"/>
    <n v="1409787378"/>
    <n v="1405899378"/>
    <b v="0"/>
    <n v="3"/>
    <b v="0"/>
    <s v="publishing/fiction"/>
    <n v="21"/>
    <n v="1051.67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3000"/>
    <n v="3150"/>
    <x v="2"/>
    <s v="US"/>
    <s v="USD"/>
    <n v="1470355833"/>
    <n v="1465171833"/>
    <b v="0"/>
    <n v="1"/>
    <b v="0"/>
    <s v="publishing/fiction"/>
    <n v="105"/>
    <n v="315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3000"/>
    <n v="3148"/>
    <x v="2"/>
    <s v="US"/>
    <s v="USD"/>
    <n v="1367444557"/>
    <n v="1364852557"/>
    <b v="0"/>
    <n v="15"/>
    <b v="0"/>
    <s v="publishing/fiction"/>
    <n v="105"/>
    <n v="209.87"/>
    <x v="3"/>
    <s v="fiction"/>
    <x v="1500"/>
    <d v="2013-05-01T21:42:37"/>
    <x v="4"/>
  </r>
  <r>
    <n v="1501"/>
    <s v="This is Nowhere"/>
    <s v="A hardcover book of surf, outdoor and nature photos from the British Columbia coast."/>
    <n v="2800"/>
    <n v="3145"/>
    <x v="0"/>
    <s v="CA"/>
    <s v="CAD"/>
    <n v="1436364023"/>
    <n v="1433772023"/>
    <b v="1"/>
    <n v="885"/>
    <b v="1"/>
    <s v="photography/photobooks"/>
    <n v="112"/>
    <n v="3.55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3000"/>
    <n v="3135"/>
    <x v="0"/>
    <s v="GB"/>
    <s v="GBP"/>
    <n v="1458943200"/>
    <n v="1456491680"/>
    <b v="1"/>
    <n v="329"/>
    <b v="1"/>
    <s v="photography/photobooks"/>
    <n v="105"/>
    <n v="9.529999999999999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000"/>
    <n v="3133"/>
    <x v="0"/>
    <s v="BE"/>
    <s v="EUR"/>
    <n v="1477210801"/>
    <n v="1472026801"/>
    <b v="1"/>
    <n v="71"/>
    <b v="1"/>
    <s v="photography/photobooks"/>
    <n v="104"/>
    <n v="44.13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3000"/>
    <n v="3132.63"/>
    <x v="0"/>
    <s v="GB"/>
    <s v="GBP"/>
    <n v="1402389180"/>
    <n v="1399996024"/>
    <b v="1"/>
    <n v="269"/>
    <b v="1"/>
    <s v="photography/photobooks"/>
    <n v="104"/>
    <n v="11.65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0000"/>
    <n v="3125"/>
    <x v="0"/>
    <s v="DE"/>
    <s v="EUR"/>
    <n v="1458676860"/>
    <n v="1455446303"/>
    <b v="1"/>
    <n v="345"/>
    <b v="1"/>
    <s v="photography/photobooks"/>
    <n v="31"/>
    <n v="9.06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200"/>
    <n v="3122"/>
    <x v="0"/>
    <s v="GB"/>
    <s v="GBP"/>
    <n v="1406227904"/>
    <n v="1403635904"/>
    <b v="1"/>
    <n v="43"/>
    <b v="1"/>
    <s v="photography/photobooks"/>
    <n v="260"/>
    <n v="72.599999999999994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2500"/>
    <n v="3120"/>
    <x v="0"/>
    <s v="US"/>
    <s v="USD"/>
    <n v="1273911000"/>
    <n v="1268822909"/>
    <b v="1"/>
    <n v="33"/>
    <b v="1"/>
    <s v="photography/photobooks"/>
    <n v="125"/>
    <n v="94.55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2500"/>
    <n v="3120"/>
    <x v="0"/>
    <s v="US"/>
    <s v="USD"/>
    <n v="1403880281"/>
    <n v="1401201881"/>
    <b v="1"/>
    <n v="211"/>
    <b v="1"/>
    <s v="photography/photobooks"/>
    <n v="125"/>
    <n v="14.79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3000"/>
    <n v="3105"/>
    <x v="0"/>
    <s v="DE"/>
    <s v="EUR"/>
    <n v="1487113140"/>
    <n v="1484570885"/>
    <b v="1"/>
    <n v="196"/>
    <b v="1"/>
    <s v="photography/photobooks"/>
    <n v="104"/>
    <n v="15.84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2500"/>
    <n v="3105"/>
    <x v="0"/>
    <s v="GB"/>
    <s v="GBP"/>
    <n v="1405761278"/>
    <n v="1403169278"/>
    <b v="1"/>
    <n v="405"/>
    <b v="1"/>
    <s v="photography/photobooks"/>
    <n v="124"/>
    <n v="7.67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20000"/>
    <n v="3100"/>
    <x v="0"/>
    <s v="US"/>
    <s v="USD"/>
    <n v="1447858804"/>
    <n v="1445263204"/>
    <b v="1"/>
    <n v="206"/>
    <b v="1"/>
    <s v="photography/photobooks"/>
    <n v="16"/>
    <n v="15.05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000"/>
    <n v="3100"/>
    <x v="0"/>
    <s v="US"/>
    <s v="USD"/>
    <n v="1486311939"/>
    <n v="1483719939"/>
    <b v="1"/>
    <n v="335"/>
    <b v="1"/>
    <s v="photography/photobooks"/>
    <n v="103"/>
    <n v="9.25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3000"/>
    <n v="3100"/>
    <x v="0"/>
    <s v="GB"/>
    <s v="GBP"/>
    <n v="1405523866"/>
    <n v="1402931866"/>
    <b v="1"/>
    <n v="215"/>
    <b v="1"/>
    <s v="photography/photobooks"/>
    <n v="103"/>
    <n v="14.4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000"/>
    <n v="3100"/>
    <x v="0"/>
    <s v="US"/>
    <s v="USD"/>
    <n v="1443363640"/>
    <n v="1439907640"/>
    <b v="1"/>
    <n v="176"/>
    <b v="1"/>
    <s v="photography/photobooks"/>
    <n v="155"/>
    <n v="17.6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"/>
    <n v="3095.11"/>
    <x v="0"/>
    <s v="NO"/>
    <s v="NOK"/>
    <n v="1458104697"/>
    <n v="1455516297"/>
    <b v="1"/>
    <n v="555"/>
    <b v="1"/>
    <s v="photography/photobooks"/>
    <n v="103"/>
    <n v="5.58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3000"/>
    <n v="3084"/>
    <x v="0"/>
    <s v="US"/>
    <s v="USD"/>
    <n v="1475762400"/>
    <n v="1473160292"/>
    <b v="1"/>
    <n v="116"/>
    <b v="1"/>
    <s v="photography/photobooks"/>
    <n v="103"/>
    <n v="26.59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2600"/>
    <n v="3081"/>
    <x v="0"/>
    <s v="US"/>
    <s v="USD"/>
    <n v="1417845600"/>
    <n v="1415194553"/>
    <b v="1"/>
    <n v="615"/>
    <b v="1"/>
    <s v="photography/photobooks"/>
    <n v="119"/>
    <n v="5.0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3000"/>
    <n v="3080"/>
    <x v="0"/>
    <s v="US"/>
    <s v="USD"/>
    <n v="1401565252"/>
    <n v="1398973252"/>
    <b v="1"/>
    <n v="236"/>
    <b v="1"/>
    <s v="photography/photobooks"/>
    <n v="103"/>
    <n v="13.05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3000"/>
    <n v="3080"/>
    <x v="0"/>
    <s v="US"/>
    <s v="USD"/>
    <n v="1403301540"/>
    <n v="1400867283"/>
    <b v="1"/>
    <n v="145"/>
    <b v="1"/>
    <s v="photography/photobooks"/>
    <n v="103"/>
    <n v="21.24"/>
    <x v="8"/>
    <s v="photobooks"/>
    <x v="1519"/>
    <d v="2014-06-20T21:59:00"/>
    <x v="3"/>
  </r>
  <r>
    <n v="1520"/>
    <s v="TULIPS"/>
    <s v="A self-published photography book by Andrew Miksys from his new series about Belarus"/>
    <n v="2500"/>
    <n v="3067"/>
    <x v="0"/>
    <s v="US"/>
    <s v="USD"/>
    <n v="1418961600"/>
    <n v="1415824513"/>
    <b v="1"/>
    <n v="167"/>
    <b v="1"/>
    <s v="photography/photobooks"/>
    <n v="123"/>
    <n v="18.37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2000"/>
    <n v="3062"/>
    <x v="0"/>
    <s v="US"/>
    <s v="USD"/>
    <n v="1465272091"/>
    <n v="1462248091"/>
    <b v="1"/>
    <n v="235"/>
    <b v="1"/>
    <s v="photography/photobooks"/>
    <n v="153"/>
    <n v="13.03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3000"/>
    <n v="3061"/>
    <x v="0"/>
    <s v="US"/>
    <s v="USD"/>
    <n v="1413575739"/>
    <n v="1410983739"/>
    <b v="1"/>
    <n v="452"/>
    <b v="1"/>
    <s v="photography/photobooks"/>
    <n v="102"/>
    <n v="6.77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2500"/>
    <n v="3060.22"/>
    <x v="0"/>
    <s v="US"/>
    <s v="USD"/>
    <n v="1419292800"/>
    <n v="1416592916"/>
    <b v="1"/>
    <n v="241"/>
    <b v="1"/>
    <s v="photography/photobooks"/>
    <n v="122"/>
    <n v="12.7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10000"/>
    <n v="3060"/>
    <x v="0"/>
    <s v="SE"/>
    <s v="SEK"/>
    <n v="1487592090"/>
    <n v="1485000090"/>
    <b v="1"/>
    <n v="28"/>
    <b v="1"/>
    <s v="photography/photobooks"/>
    <n v="31"/>
    <n v="109.2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3000"/>
    <n v="3058"/>
    <x v="0"/>
    <s v="US"/>
    <s v="USD"/>
    <n v="1471539138"/>
    <n v="1468947138"/>
    <b v="1"/>
    <n v="140"/>
    <b v="1"/>
    <s v="photography/photobooks"/>
    <n v="102"/>
    <n v="21.84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3000"/>
    <n v="3055"/>
    <x v="0"/>
    <s v="US"/>
    <s v="USD"/>
    <n v="1453185447"/>
    <n v="1448951847"/>
    <b v="1"/>
    <n v="280"/>
    <b v="1"/>
    <s v="photography/photobooks"/>
    <n v="102"/>
    <n v="10.9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2800"/>
    <n v="3055"/>
    <x v="0"/>
    <s v="US"/>
    <s v="USD"/>
    <n v="1489497886"/>
    <n v="1487082286"/>
    <b v="1"/>
    <n v="70"/>
    <b v="1"/>
    <s v="photography/photobooks"/>
    <n v="109"/>
    <n v="43.64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3048"/>
    <x v="0"/>
    <s v="US"/>
    <s v="USD"/>
    <n v="1485907200"/>
    <n v="1483292122"/>
    <b v="1"/>
    <n v="160"/>
    <b v="1"/>
    <s v="photography/photobooks"/>
    <n v="102"/>
    <n v="19.05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3000"/>
    <n v="3046"/>
    <x v="0"/>
    <s v="US"/>
    <s v="USD"/>
    <n v="1426773920"/>
    <n v="1424185520"/>
    <b v="1"/>
    <n v="141"/>
    <b v="1"/>
    <s v="photography/photobooks"/>
    <n v="102"/>
    <n v="21.6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5000"/>
    <n v="3045"/>
    <x v="0"/>
    <s v="US"/>
    <s v="USD"/>
    <n v="1445624695"/>
    <n v="1443464695"/>
    <b v="1"/>
    <n v="874"/>
    <b v="1"/>
    <s v="photography/photobooks"/>
    <n v="61"/>
    <n v="3.48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3000"/>
    <n v="3045"/>
    <x v="0"/>
    <s v="US"/>
    <s v="USD"/>
    <n v="1417402800"/>
    <n v="1414610126"/>
    <b v="1"/>
    <n v="73"/>
    <b v="1"/>
    <s v="photography/photobooks"/>
    <n v="102"/>
    <n v="41.7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2500"/>
    <n v="3045"/>
    <x v="0"/>
    <s v="AU"/>
    <s v="AUD"/>
    <n v="1455548400"/>
    <n v="1453461865"/>
    <b v="1"/>
    <n v="294"/>
    <b v="1"/>
    <s v="photography/photobooks"/>
    <n v="122"/>
    <n v="10.36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2820"/>
    <n v="3036"/>
    <x v="0"/>
    <s v="US"/>
    <s v="USD"/>
    <n v="1462161540"/>
    <n v="1457913777"/>
    <b v="1"/>
    <n v="740"/>
    <b v="1"/>
    <s v="photography/photobooks"/>
    <n v="108"/>
    <n v="4.099999999999999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3000"/>
    <n v="3035.05"/>
    <x v="0"/>
    <s v="US"/>
    <s v="USD"/>
    <n v="1441383062"/>
    <n v="1438791062"/>
    <b v="1"/>
    <n v="369"/>
    <b v="1"/>
    <s v="photography/photobooks"/>
    <n v="101"/>
    <n v="8.23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3000"/>
    <n v="3035"/>
    <x v="0"/>
    <s v="US"/>
    <s v="USD"/>
    <n v="1464040800"/>
    <n v="1461527631"/>
    <b v="1"/>
    <n v="110"/>
    <b v="1"/>
    <s v="photography/photobooks"/>
    <n v="101"/>
    <n v="27.59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3000"/>
    <n v="3035"/>
    <x v="0"/>
    <s v="US"/>
    <s v="USD"/>
    <n v="1440702910"/>
    <n v="1438110910"/>
    <b v="1"/>
    <n v="455"/>
    <b v="1"/>
    <s v="photography/photobooks"/>
    <n v="101"/>
    <n v="6.67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3000"/>
    <n v="3035"/>
    <x v="0"/>
    <s v="DE"/>
    <s v="EUR"/>
    <n v="1470506400"/>
    <n v="1467358427"/>
    <b v="1"/>
    <n v="224"/>
    <b v="1"/>
    <s v="photography/photobooks"/>
    <n v="101"/>
    <n v="13.55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3000"/>
    <n v="3034"/>
    <x v="0"/>
    <s v="US"/>
    <s v="USD"/>
    <n v="1421952370"/>
    <n v="1418064370"/>
    <b v="1"/>
    <n v="46"/>
    <b v="1"/>
    <s v="photography/photobooks"/>
    <n v="101"/>
    <n v="65.959999999999994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12000"/>
    <n v="3030"/>
    <x v="0"/>
    <s v="US"/>
    <s v="USD"/>
    <n v="1483481019"/>
    <n v="1480629819"/>
    <b v="0"/>
    <n v="284"/>
    <b v="1"/>
    <s v="photography/photobooks"/>
    <n v="25"/>
    <n v="10.67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3000"/>
    <n v="3030"/>
    <x v="0"/>
    <s v="US"/>
    <s v="USD"/>
    <n v="1416964500"/>
    <n v="1414368616"/>
    <b v="1"/>
    <n v="98"/>
    <b v="1"/>
    <s v="photography/photobooks"/>
    <n v="101"/>
    <n v="30.92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3000"/>
    <n v="3030"/>
    <x v="2"/>
    <s v="US"/>
    <s v="USD"/>
    <n v="1420045538"/>
    <n v="1417453538"/>
    <b v="0"/>
    <n v="2"/>
    <b v="0"/>
    <s v="photography/nature"/>
    <n v="101"/>
    <n v="1515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3000"/>
    <n v="3025.66"/>
    <x v="2"/>
    <s v="CA"/>
    <s v="CAD"/>
    <n v="1435708500"/>
    <n v="1434412500"/>
    <b v="0"/>
    <n v="1"/>
    <b v="0"/>
    <s v="photography/nature"/>
    <n v="101"/>
    <n v="3025.66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500"/>
    <n v="3022"/>
    <x v="2"/>
    <s v="US"/>
    <s v="USD"/>
    <n v="1416662034"/>
    <n v="1414066434"/>
    <b v="0"/>
    <n v="1"/>
    <b v="0"/>
    <s v="photography/nature"/>
    <n v="121"/>
    <n v="3022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3000"/>
    <n v="3017"/>
    <x v="2"/>
    <s v="US"/>
    <s v="USD"/>
    <n v="1427847480"/>
    <n v="1424222024"/>
    <b v="0"/>
    <n v="0"/>
    <b v="0"/>
    <s v="photography/nature"/>
    <n v="101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n v="1422393234"/>
    <b v="0"/>
    <n v="1"/>
    <b v="0"/>
    <s v="photography/nature"/>
    <n v="101"/>
    <n v="3017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2800"/>
    <n v="3015.73"/>
    <x v="2"/>
    <s v="GB"/>
    <s v="GBP"/>
    <n v="1410930399"/>
    <n v="1405746399"/>
    <b v="0"/>
    <n v="11"/>
    <b v="0"/>
    <s v="photography/nature"/>
    <n v="108"/>
    <n v="274.16000000000003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3000"/>
    <n v="3015"/>
    <x v="2"/>
    <s v="US"/>
    <s v="USD"/>
    <n v="1487844882"/>
    <n v="1487240082"/>
    <b v="0"/>
    <n v="0"/>
    <b v="0"/>
    <s v="photography/nature"/>
    <n v="101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2000"/>
    <n v="3015"/>
    <x v="2"/>
    <s v="US"/>
    <s v="USD"/>
    <n v="1447020620"/>
    <n v="1444425020"/>
    <b v="0"/>
    <n v="1"/>
    <b v="0"/>
    <s v="photography/nature"/>
    <n v="151"/>
    <n v="3015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3000"/>
    <n v="3014"/>
    <x v="2"/>
    <s v="US"/>
    <s v="USD"/>
    <n v="1446524159"/>
    <n v="1443928559"/>
    <b v="0"/>
    <n v="6"/>
    <b v="0"/>
    <s v="photography/nature"/>
    <n v="100"/>
    <n v="502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2500"/>
    <n v="3012"/>
    <x v="2"/>
    <s v="GB"/>
    <s v="GBP"/>
    <n v="1463050034"/>
    <n v="1460458034"/>
    <b v="0"/>
    <n v="7"/>
    <b v="0"/>
    <s v="photography/nature"/>
    <n v="120"/>
    <n v="430.29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2500"/>
    <n v="3010.01"/>
    <x v="2"/>
    <s v="US"/>
    <s v="USD"/>
    <n v="1432756039"/>
    <n v="1430164039"/>
    <b v="0"/>
    <n v="0"/>
    <b v="0"/>
    <s v="photography/nature"/>
    <n v="12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1960"/>
    <n v="3005"/>
    <x v="2"/>
    <s v="US"/>
    <s v="USD"/>
    <n v="1412135940"/>
    <n v="1410366708"/>
    <b v="0"/>
    <n v="16"/>
    <b v="0"/>
    <s v="photography/nature"/>
    <n v="153"/>
    <n v="187.81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3000"/>
    <n v="3003"/>
    <x v="2"/>
    <s v="US"/>
    <s v="USD"/>
    <n v="1441176447"/>
    <n v="1438584447"/>
    <b v="0"/>
    <n v="0"/>
    <b v="0"/>
    <s v="photography/nature"/>
    <n v="10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3000"/>
    <n v="3002"/>
    <x v="2"/>
    <s v="AU"/>
    <s v="AUD"/>
    <n v="1438495390"/>
    <n v="1435903390"/>
    <b v="0"/>
    <n v="0"/>
    <b v="0"/>
    <s v="photography/nature"/>
    <n v="10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17000"/>
    <n v="3001"/>
    <x v="2"/>
    <s v="US"/>
    <s v="USD"/>
    <n v="1442509200"/>
    <n v="1440513832"/>
    <b v="0"/>
    <n v="0"/>
    <b v="0"/>
    <s v="photography/nature"/>
    <n v="18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5000"/>
    <n v="3000"/>
    <x v="2"/>
    <s v="CA"/>
    <s v="CAD"/>
    <n v="1467603624"/>
    <n v="1465011624"/>
    <b v="0"/>
    <n v="12"/>
    <b v="0"/>
    <s v="photography/nature"/>
    <n v="60"/>
    <n v="25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3000"/>
    <n v="3000"/>
    <x v="2"/>
    <s v="US"/>
    <s v="USD"/>
    <n v="1411227633"/>
    <n v="1408549233"/>
    <b v="0"/>
    <n v="1"/>
    <b v="0"/>
    <s v="photography/nature"/>
    <n v="100"/>
    <n v="30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3000"/>
    <n v="3000"/>
    <x v="2"/>
    <s v="GB"/>
    <s v="GBP"/>
    <n v="1440763920"/>
    <n v="1435656759"/>
    <b v="0"/>
    <n v="3"/>
    <b v="0"/>
    <s v="photography/nature"/>
    <n v="100"/>
    <n v="100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3000"/>
    <n v="3000"/>
    <x v="2"/>
    <s v="US"/>
    <s v="USD"/>
    <n v="1430270199"/>
    <n v="1428974199"/>
    <b v="0"/>
    <n v="1"/>
    <b v="0"/>
    <s v="photography/nature"/>
    <n v="100"/>
    <n v="300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3000"/>
    <n v="3000"/>
    <x v="2"/>
    <s v="US"/>
    <s v="USD"/>
    <n v="1415842193"/>
    <n v="1414110593"/>
    <b v="0"/>
    <n v="4"/>
    <b v="0"/>
    <s v="photography/nature"/>
    <n v="100"/>
    <n v="75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3000"/>
    <n v="3000"/>
    <x v="1"/>
    <s v="US"/>
    <s v="USD"/>
    <n v="1383789603"/>
    <n v="1381194003"/>
    <b v="0"/>
    <n v="1"/>
    <b v="0"/>
    <s v="publishing/art books"/>
    <n v="100"/>
    <n v="300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2500"/>
    <n v="3000"/>
    <x v="1"/>
    <s v="US"/>
    <s v="USD"/>
    <n v="1259715000"/>
    <n v="1253712916"/>
    <b v="0"/>
    <n v="0"/>
    <b v="0"/>
    <s v="publishing/art books"/>
    <n v="12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2500"/>
    <n v="3000"/>
    <x v="1"/>
    <s v="GB"/>
    <s v="GBP"/>
    <n v="1394815751"/>
    <n v="1389635351"/>
    <b v="0"/>
    <n v="2"/>
    <b v="0"/>
    <s v="publishing/art books"/>
    <n v="120"/>
    <n v="150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2500"/>
    <n v="3000"/>
    <x v="1"/>
    <s v="US"/>
    <s v="USD"/>
    <n v="1432843500"/>
    <n v="1430124509"/>
    <b v="0"/>
    <n v="1"/>
    <b v="0"/>
    <s v="publishing/art books"/>
    <n v="120"/>
    <n v="300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65108"/>
    <n v="2994"/>
    <x v="1"/>
    <s v="US"/>
    <s v="USD"/>
    <n v="1307554261"/>
    <n v="1304962261"/>
    <b v="0"/>
    <n v="1"/>
    <b v="0"/>
    <s v="publishing/art books"/>
    <n v="5"/>
    <n v="2994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8000"/>
    <n v="2993"/>
    <x v="1"/>
    <s v="US"/>
    <s v="USD"/>
    <n v="1469656800"/>
    <n v="1467151204"/>
    <b v="0"/>
    <n v="59"/>
    <b v="0"/>
    <s v="publishing/art books"/>
    <n v="37"/>
    <n v="50.73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2500"/>
    <n v="2990"/>
    <x v="1"/>
    <s v="US"/>
    <s v="USD"/>
    <n v="1392595200"/>
    <n v="1391293745"/>
    <b v="0"/>
    <n v="13"/>
    <b v="0"/>
    <s v="publishing/art books"/>
    <n v="120"/>
    <n v="23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60000"/>
    <n v="2971"/>
    <x v="1"/>
    <s v="US"/>
    <s v="USD"/>
    <n v="1419384585"/>
    <n v="1416360585"/>
    <b v="0"/>
    <n v="22"/>
    <b v="0"/>
    <s v="publishing/art books"/>
    <n v="5"/>
    <n v="135.05000000000001"/>
    <x v="3"/>
    <s v="art books"/>
    <x v="1568"/>
    <d v="2014-12-24T01:29:45"/>
    <x v="3"/>
  </r>
  <r>
    <n v="1569"/>
    <s v="to be removed (Canceled)"/>
    <s v="to be removed"/>
    <n v="5000"/>
    <n v="2965"/>
    <x v="1"/>
    <s v="US"/>
    <s v="USD"/>
    <n v="1369498714"/>
    <n v="1366906714"/>
    <b v="0"/>
    <n v="0"/>
    <b v="0"/>
    <s v="publishing/art books"/>
    <n v="59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9999"/>
    <n v="2960"/>
    <x v="1"/>
    <s v="US"/>
    <s v="USD"/>
    <n v="1460140282"/>
    <n v="1457551882"/>
    <b v="0"/>
    <n v="52"/>
    <b v="0"/>
    <s v="publishing/art books"/>
    <n v="30"/>
    <n v="56.92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2900"/>
    <n v="2954"/>
    <x v="1"/>
    <s v="GB"/>
    <s v="GBP"/>
    <n v="1434738483"/>
    <n v="1432146483"/>
    <b v="0"/>
    <n v="4"/>
    <b v="0"/>
    <s v="publishing/art books"/>
    <n v="102"/>
    <n v="738.5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n v="1454546859"/>
    <b v="0"/>
    <n v="3"/>
    <b v="0"/>
    <s v="publishing/art books"/>
    <n v="118"/>
    <n v="982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2700"/>
    <n v="2945"/>
    <x v="1"/>
    <s v="CA"/>
    <s v="CAD"/>
    <n v="1491019140"/>
    <n v="1487548802"/>
    <b v="0"/>
    <n v="3"/>
    <b v="0"/>
    <s v="publishing/art books"/>
    <n v="109"/>
    <n v="981.67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2500"/>
    <n v="2935"/>
    <x v="1"/>
    <s v="US"/>
    <s v="USD"/>
    <n v="1424211329"/>
    <n v="1421187329"/>
    <b v="0"/>
    <n v="6"/>
    <b v="0"/>
    <s v="publishing/art books"/>
    <n v="117"/>
    <n v="489.17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2000"/>
    <n v="2932"/>
    <x v="1"/>
    <s v="US"/>
    <s v="USD"/>
    <n v="1404909296"/>
    <n v="1402317296"/>
    <b v="0"/>
    <n v="35"/>
    <b v="0"/>
    <s v="publishing/art books"/>
    <n v="147"/>
    <n v="83.77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1500"/>
    <n v="2930.69"/>
    <x v="1"/>
    <s v="US"/>
    <s v="USD"/>
    <n v="1435698368"/>
    <n v="1431810368"/>
    <b v="0"/>
    <n v="10"/>
    <b v="0"/>
    <s v="publishing/art books"/>
    <n v="195"/>
    <n v="293.07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2750"/>
    <n v="2930"/>
    <x v="1"/>
    <s v="US"/>
    <s v="USD"/>
    <n v="1343161248"/>
    <n v="1337977248"/>
    <b v="0"/>
    <n v="2"/>
    <b v="0"/>
    <s v="publishing/art books"/>
    <n v="107"/>
    <n v="146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000"/>
    <n v="2929"/>
    <x v="1"/>
    <s v="US"/>
    <s v="USD"/>
    <n v="1283392800"/>
    <n v="1281317691"/>
    <b v="0"/>
    <n v="4"/>
    <b v="0"/>
    <s v="publishing/art books"/>
    <n v="293"/>
    <n v="732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2827"/>
    <n v="2925"/>
    <x v="1"/>
    <s v="US"/>
    <s v="USD"/>
    <n v="1377734091"/>
    <n v="1374882891"/>
    <b v="0"/>
    <n v="2"/>
    <b v="0"/>
    <s v="publishing/art books"/>
    <n v="103"/>
    <n v="1462.5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2700"/>
    <n v="2923"/>
    <x v="1"/>
    <s v="US"/>
    <s v="USD"/>
    <n v="1337562726"/>
    <n v="1332378726"/>
    <b v="0"/>
    <n v="0"/>
    <b v="0"/>
    <s v="publishing/art books"/>
    <n v="108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2000"/>
    <n v="2908"/>
    <x v="2"/>
    <s v="GB"/>
    <s v="GBP"/>
    <n v="1450521990"/>
    <n v="1447757190"/>
    <b v="0"/>
    <n v="1"/>
    <b v="0"/>
    <s v="photography/places"/>
    <n v="145"/>
    <n v="2908"/>
    <x v="8"/>
    <s v="places"/>
    <x v="1581"/>
    <d v="2015-12-19T10:46:30"/>
    <x v="0"/>
  </r>
  <r>
    <n v="1582"/>
    <s v="Scenes from New Orleans"/>
    <s v="I create canvas prints of images from in and around New Orleans"/>
    <n v="150000"/>
    <n v="2889"/>
    <x v="2"/>
    <s v="US"/>
    <s v="USD"/>
    <n v="1445894400"/>
    <n v="1440961053"/>
    <b v="0"/>
    <n v="3"/>
    <b v="0"/>
    <s v="photography/places"/>
    <n v="2"/>
    <n v="963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1500"/>
    <n v="2885"/>
    <x v="2"/>
    <s v="GB"/>
    <s v="GBP"/>
    <n v="1411681391"/>
    <n v="1409089391"/>
    <b v="0"/>
    <n v="1"/>
    <b v="0"/>
    <s v="photography/places"/>
    <n v="192"/>
    <n v="288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2300"/>
    <n v="2881"/>
    <x v="2"/>
    <s v="US"/>
    <s v="USD"/>
    <n v="1401464101"/>
    <n v="1400600101"/>
    <b v="0"/>
    <n v="0"/>
    <b v="0"/>
    <s v="photography/places"/>
    <n v="125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850"/>
    <n v="2879"/>
    <x v="2"/>
    <s v="CA"/>
    <s v="CAD"/>
    <n v="1482663600"/>
    <n v="1480800568"/>
    <b v="0"/>
    <n v="12"/>
    <b v="0"/>
    <s v="photography/places"/>
    <n v="339"/>
    <n v="239.92"/>
    <x v="8"/>
    <s v="places"/>
    <x v="1585"/>
    <d v="2016-12-25T11:00:00"/>
    <x v="2"/>
  </r>
  <r>
    <n v="1586"/>
    <s v="Missouri In Pictures"/>
    <s v="Show the world the beauty that is in all of our back yards!"/>
    <n v="2250"/>
    <n v="2876"/>
    <x v="2"/>
    <s v="US"/>
    <s v="USD"/>
    <n v="1428197422"/>
    <n v="1425609022"/>
    <b v="0"/>
    <n v="0"/>
    <b v="0"/>
    <s v="photography/places"/>
    <n v="128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15000"/>
    <n v="2871"/>
    <x v="2"/>
    <s v="US"/>
    <s v="USD"/>
    <n v="1418510965"/>
    <n v="1415918965"/>
    <b v="0"/>
    <n v="1"/>
    <b v="0"/>
    <s v="photography/places"/>
    <n v="19"/>
    <n v="2871"/>
    <x v="8"/>
    <s v="places"/>
    <x v="1587"/>
    <d v="2014-12-13T22:49:25"/>
    <x v="3"/>
  </r>
  <r>
    <n v="1588"/>
    <s v="The Right Side of Texas"/>
    <s v="Southeast Texas as seen through the lens of a cell phone camera"/>
    <n v="1000"/>
    <n v="2870"/>
    <x v="2"/>
    <s v="US"/>
    <s v="USD"/>
    <n v="1422735120"/>
    <n v="1420091999"/>
    <b v="0"/>
    <n v="0"/>
    <b v="0"/>
    <s v="photography/places"/>
    <n v="287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2500"/>
    <n v="2867.99"/>
    <x v="2"/>
    <s v="US"/>
    <s v="USD"/>
    <n v="1444433886"/>
    <n v="1441841886"/>
    <b v="0"/>
    <n v="0"/>
    <b v="0"/>
    <s v="photography/places"/>
    <n v="115"/>
    <n v="0"/>
    <x v="8"/>
    <s v="places"/>
    <x v="1589"/>
    <d v="2015-10-09T23:38:06"/>
    <x v="0"/>
  </r>
  <r>
    <n v="1590"/>
    <s v="An Italian Adventure"/>
    <s v="Discover Italy through photography."/>
    <n v="2000"/>
    <n v="2864"/>
    <x v="2"/>
    <s v="IT"/>
    <s v="EUR"/>
    <n v="1443040464"/>
    <n v="1440448464"/>
    <b v="0"/>
    <n v="2"/>
    <b v="0"/>
    <s v="photography/places"/>
    <n v="143"/>
    <n v="1432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2600"/>
    <n v="2857"/>
    <x v="2"/>
    <s v="GB"/>
    <s v="GBP"/>
    <n v="1459700741"/>
    <n v="1457112341"/>
    <b v="0"/>
    <n v="92"/>
    <b v="0"/>
    <s v="photography/places"/>
    <n v="110"/>
    <n v="31.05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00"/>
    <n v="2856"/>
    <x v="2"/>
    <s v="US"/>
    <s v="USD"/>
    <n v="1427503485"/>
    <n v="1423619085"/>
    <b v="0"/>
    <n v="0"/>
    <b v="0"/>
    <s v="photography/places"/>
    <n v="114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100000"/>
    <n v="2842"/>
    <x v="2"/>
    <s v="US"/>
    <s v="USD"/>
    <n v="1425154655"/>
    <n v="1422562655"/>
    <b v="0"/>
    <n v="3"/>
    <b v="0"/>
    <s v="photography/places"/>
    <n v="3"/>
    <n v="947.33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500"/>
    <n v="2842"/>
    <x v="2"/>
    <s v="US"/>
    <s v="USD"/>
    <n v="1463329260"/>
    <n v="1458147982"/>
    <b v="0"/>
    <n v="10"/>
    <b v="0"/>
    <s v="photography/places"/>
    <n v="189"/>
    <n v="284.2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2500"/>
    <n v="2841"/>
    <x v="2"/>
    <s v="US"/>
    <s v="USD"/>
    <n v="1403122380"/>
    <n v="1400634728"/>
    <b v="0"/>
    <n v="7"/>
    <b v="0"/>
    <s v="photography/places"/>
    <n v="114"/>
    <n v="405.86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25000"/>
    <n v="2836"/>
    <x v="2"/>
    <s v="GB"/>
    <s v="GBP"/>
    <n v="1418469569"/>
    <n v="1414577969"/>
    <b v="0"/>
    <n v="3"/>
    <b v="0"/>
    <s v="photography/places"/>
    <n v="11"/>
    <n v="945.33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2300"/>
    <n v="2835"/>
    <x v="2"/>
    <s v="US"/>
    <s v="USD"/>
    <n v="1474360197"/>
    <n v="1471768197"/>
    <b v="0"/>
    <n v="0"/>
    <b v="0"/>
    <s v="photography/places"/>
    <n v="123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2000"/>
    <n v="2833"/>
    <x v="2"/>
    <s v="US"/>
    <s v="USD"/>
    <n v="1437926458"/>
    <n v="1432742458"/>
    <b v="0"/>
    <n v="1"/>
    <b v="0"/>
    <s v="photography/places"/>
    <n v="142"/>
    <n v="2833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2000"/>
    <n v="2831"/>
    <x v="2"/>
    <s v="GB"/>
    <s v="GBP"/>
    <n v="1460116576"/>
    <n v="1457528176"/>
    <b v="0"/>
    <n v="0"/>
    <b v="0"/>
    <s v="photography/places"/>
    <n v="142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2750"/>
    <n v="2826.43"/>
    <x v="2"/>
    <s v="US"/>
    <s v="USD"/>
    <n v="1405401060"/>
    <n v="1401585752"/>
    <b v="0"/>
    <n v="9"/>
    <b v="0"/>
    <s v="photography/places"/>
    <n v="103"/>
    <n v="314.05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6000"/>
    <n v="2823"/>
    <x v="0"/>
    <s v="US"/>
    <s v="USD"/>
    <n v="1304561633"/>
    <n v="1301969633"/>
    <b v="0"/>
    <n v="56"/>
    <b v="1"/>
    <s v="music/rock"/>
    <n v="47"/>
    <n v="50.4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2500"/>
    <n v="2804.16"/>
    <x v="0"/>
    <s v="US"/>
    <s v="USD"/>
    <n v="1318633200"/>
    <n v="1314947317"/>
    <b v="0"/>
    <n v="32"/>
    <b v="1"/>
    <s v="music/rock"/>
    <n v="112"/>
    <n v="87.63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804"/>
    <x v="0"/>
    <s v="US"/>
    <s v="USD"/>
    <n v="1327723459"/>
    <n v="1322539459"/>
    <b v="0"/>
    <n v="30"/>
    <b v="1"/>
    <s v="music/rock"/>
    <n v="140"/>
    <n v="93.47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12000"/>
    <n v="2800"/>
    <x v="0"/>
    <s v="US"/>
    <s v="USD"/>
    <n v="1332011835"/>
    <n v="1328559435"/>
    <b v="0"/>
    <n v="70"/>
    <b v="1"/>
    <s v="music/rock"/>
    <n v="23"/>
    <n v="40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2500"/>
    <n v="2800"/>
    <x v="0"/>
    <s v="US"/>
    <s v="USD"/>
    <n v="1312182000"/>
    <n v="1311380313"/>
    <b v="0"/>
    <n v="44"/>
    <b v="1"/>
    <s v="music/rock"/>
    <n v="112"/>
    <n v="63.64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2000"/>
    <n v="2795"/>
    <x v="0"/>
    <s v="US"/>
    <s v="USD"/>
    <n v="1300930838"/>
    <n v="1293158438"/>
    <b v="0"/>
    <n v="92"/>
    <b v="1"/>
    <s v="music/rock"/>
    <n v="140"/>
    <n v="30.38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6500"/>
    <n v="2788"/>
    <x v="0"/>
    <s v="US"/>
    <s v="USD"/>
    <n v="1339701851"/>
    <n v="1337887451"/>
    <b v="0"/>
    <n v="205"/>
    <b v="1"/>
    <s v="music/rock"/>
    <n v="43"/>
    <n v="13.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2500"/>
    <n v="2755"/>
    <x v="0"/>
    <s v="US"/>
    <s v="USD"/>
    <n v="1388553960"/>
    <n v="1385754986"/>
    <b v="0"/>
    <n v="23"/>
    <b v="1"/>
    <s v="music/rock"/>
    <n v="110"/>
    <n v="119.78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2500"/>
    <n v="2751"/>
    <x v="0"/>
    <s v="US"/>
    <s v="USD"/>
    <n v="1320220800"/>
    <n v="1315612909"/>
    <b v="0"/>
    <n v="4"/>
    <b v="1"/>
    <s v="music/rock"/>
    <n v="110"/>
    <n v="687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750"/>
    <n v="2750"/>
    <x v="0"/>
    <s v="US"/>
    <s v="USD"/>
    <n v="1355609510"/>
    <n v="1353017510"/>
    <b v="0"/>
    <n v="112"/>
    <b v="1"/>
    <s v="music/rock"/>
    <n v="100"/>
    <n v="24.55"/>
    <x v="4"/>
    <s v="rock"/>
    <x v="1610"/>
    <d v="2012-12-15T22:11:50"/>
    <x v="5"/>
  </r>
  <r>
    <n v="1611"/>
    <s v="Skelton-Luns CD/7&quot;             No Big Deal."/>
    <s v="Skelton-Luns CD/7&quot; No Big Deal."/>
    <n v="12001"/>
    <n v="2746"/>
    <x v="0"/>
    <s v="US"/>
    <s v="USD"/>
    <n v="1370390432"/>
    <n v="1368576032"/>
    <b v="0"/>
    <n v="27"/>
    <b v="1"/>
    <s v="music/rock"/>
    <n v="23"/>
    <n v="101.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2500"/>
    <n v="2746"/>
    <x v="0"/>
    <s v="US"/>
    <s v="USD"/>
    <n v="1357160384"/>
    <n v="1354568384"/>
    <b v="0"/>
    <n v="11"/>
    <b v="1"/>
    <s v="music/rock"/>
    <n v="110"/>
    <n v="249.64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900"/>
    <n v="2735"/>
    <x v="0"/>
    <s v="US"/>
    <s v="USD"/>
    <n v="1342921202"/>
    <n v="1340329202"/>
    <b v="0"/>
    <n v="26"/>
    <b v="1"/>
    <s v="music/rock"/>
    <n v="144"/>
    <n v="105.19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2500"/>
    <n v="2734.11"/>
    <x v="0"/>
    <s v="US"/>
    <s v="USD"/>
    <n v="1407085200"/>
    <n v="1401924769"/>
    <b v="0"/>
    <n v="77"/>
    <b v="1"/>
    <s v="music/rock"/>
    <n v="109"/>
    <n v="35.5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2500"/>
    <n v="2729"/>
    <x v="0"/>
    <s v="US"/>
    <s v="USD"/>
    <n v="1323742396"/>
    <n v="1319850796"/>
    <b v="0"/>
    <n v="136"/>
    <b v="1"/>
    <s v="music/rock"/>
    <n v="109"/>
    <n v="20.07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5000"/>
    <n v="2726"/>
    <x v="0"/>
    <s v="US"/>
    <s v="USD"/>
    <n v="1353621600"/>
    <n v="1350061821"/>
    <b v="0"/>
    <n v="157"/>
    <b v="1"/>
    <s v="music/rock"/>
    <n v="55"/>
    <n v="17.36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30000"/>
    <n v="2725"/>
    <x v="0"/>
    <s v="US"/>
    <s v="USD"/>
    <n v="1383332400"/>
    <n v="1380470188"/>
    <b v="0"/>
    <n v="158"/>
    <b v="1"/>
    <s v="music/rock"/>
    <n v="9"/>
    <n v="17.25"/>
    <x v="4"/>
    <s v="rock"/>
    <x v="1617"/>
    <d v="2013-11-01T19:00:00"/>
    <x v="4"/>
  </r>
  <r>
    <n v="1618"/>
    <s v="Janus Word Album"/>
    <s v="Janus Word combines hard rock with melodic acoustic music for a unique and awesome sound."/>
    <n v="2500"/>
    <n v="2725"/>
    <x v="0"/>
    <s v="US"/>
    <s v="USD"/>
    <n v="1362757335"/>
    <n v="1359301335"/>
    <b v="0"/>
    <n v="27"/>
    <b v="1"/>
    <s v="music/rock"/>
    <n v="109"/>
    <n v="100.93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390000"/>
    <n v="2716"/>
    <x v="0"/>
    <s v="US"/>
    <s v="USD"/>
    <n v="1410755286"/>
    <n v="1408940886"/>
    <b v="0"/>
    <n v="23"/>
    <b v="1"/>
    <s v="music/rock"/>
    <n v="1"/>
    <n v="118.09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500"/>
    <n v="2713"/>
    <x v="0"/>
    <s v="US"/>
    <s v="USD"/>
    <n v="1361606940"/>
    <n v="1361002140"/>
    <b v="0"/>
    <n v="17"/>
    <b v="1"/>
    <s v="music/rock"/>
    <n v="181"/>
    <n v="159.59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2500"/>
    <n v="2710"/>
    <x v="0"/>
    <s v="US"/>
    <s v="USD"/>
    <n v="1338177540"/>
    <n v="1333550015"/>
    <b v="0"/>
    <n v="37"/>
    <b v="1"/>
    <s v="music/rock"/>
    <n v="108"/>
    <n v="73.239999999999995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2500"/>
    <n v="2706.23"/>
    <x v="0"/>
    <s v="US"/>
    <s v="USD"/>
    <n v="1418803140"/>
    <n v="1415343874"/>
    <b v="0"/>
    <n v="65"/>
    <b v="1"/>
    <s v="music/rock"/>
    <n v="108"/>
    <n v="41.63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2500"/>
    <n v="2705"/>
    <x v="0"/>
    <s v="GB"/>
    <s v="GBP"/>
    <n v="1377621089"/>
    <n v="1372437089"/>
    <b v="0"/>
    <n v="18"/>
    <b v="1"/>
    <s v="music/rock"/>
    <n v="108"/>
    <n v="150.28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50000"/>
    <n v="2700"/>
    <x v="0"/>
    <s v="US"/>
    <s v="USD"/>
    <n v="1357721335"/>
    <n v="1354265335"/>
    <b v="0"/>
    <n v="25"/>
    <b v="1"/>
    <s v="music/rock"/>
    <n v="5"/>
    <n v="108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6500"/>
    <n v="2700"/>
    <x v="0"/>
    <s v="US"/>
    <s v="USD"/>
    <n v="1347382053"/>
    <n v="1344962853"/>
    <b v="0"/>
    <n v="104"/>
    <b v="1"/>
    <s v="music/rock"/>
    <n v="42"/>
    <n v="25.96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2500"/>
    <n v="2700"/>
    <x v="0"/>
    <s v="US"/>
    <s v="USD"/>
    <n v="1385932867"/>
    <n v="1383337267"/>
    <b v="0"/>
    <n v="108"/>
    <b v="1"/>
    <s v="music/rock"/>
    <n v="108"/>
    <n v="2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658"/>
    <n v="2693"/>
    <x v="0"/>
    <s v="US"/>
    <s v="USD"/>
    <n v="1353905940"/>
    <n v="1351011489"/>
    <b v="0"/>
    <n v="38"/>
    <b v="1"/>
    <s v="music/rock"/>
    <n v="101"/>
    <n v="70.87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2100"/>
    <n v="2690"/>
    <x v="0"/>
    <s v="US"/>
    <s v="USD"/>
    <n v="1403026882"/>
    <n v="1400175682"/>
    <b v="0"/>
    <n v="88"/>
    <b v="1"/>
    <s v="music/rock"/>
    <n v="128"/>
    <n v="30.57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2500"/>
    <n v="2689"/>
    <x v="0"/>
    <s v="US"/>
    <s v="USD"/>
    <n v="1392929333"/>
    <n v="1389041333"/>
    <b v="0"/>
    <n v="82"/>
    <b v="1"/>
    <s v="music/rock"/>
    <n v="108"/>
    <n v="32.79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2500"/>
    <n v="2681"/>
    <x v="0"/>
    <s v="US"/>
    <s v="USD"/>
    <n v="1330671540"/>
    <n v="1328040375"/>
    <b v="0"/>
    <n v="126"/>
    <b v="1"/>
    <s v="music/rock"/>
    <n v="107"/>
    <n v="21.28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2000"/>
    <n v="2681"/>
    <x v="0"/>
    <s v="US"/>
    <s v="USD"/>
    <n v="1350074261"/>
    <n v="1347482261"/>
    <b v="0"/>
    <n v="133"/>
    <b v="1"/>
    <s v="music/rock"/>
    <n v="134"/>
    <n v="20.16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99000"/>
    <n v="2670"/>
    <x v="0"/>
    <s v="US"/>
    <s v="USD"/>
    <n v="1316851854"/>
    <n v="1311667854"/>
    <b v="0"/>
    <n v="47"/>
    <b v="1"/>
    <s v="music/rock"/>
    <n v="3"/>
    <n v="56.8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2500"/>
    <n v="2670"/>
    <x v="0"/>
    <s v="US"/>
    <s v="USD"/>
    <n v="1326690000"/>
    <n v="1324329156"/>
    <b v="0"/>
    <n v="58"/>
    <b v="1"/>
    <s v="music/rock"/>
    <n v="107"/>
    <n v="46.03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500"/>
    <n v="2669"/>
    <x v="0"/>
    <s v="US"/>
    <s v="USD"/>
    <n v="1306994340"/>
    <n v="1303706001"/>
    <b v="0"/>
    <n v="32"/>
    <b v="1"/>
    <s v="music/rock"/>
    <n v="107"/>
    <n v="83.4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500"/>
    <n v="2663"/>
    <x v="0"/>
    <s v="US"/>
    <s v="USD"/>
    <n v="1468270261"/>
    <n v="1463086261"/>
    <b v="0"/>
    <n v="37"/>
    <b v="1"/>
    <s v="music/rock"/>
    <n v="107"/>
    <n v="71.97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650"/>
    <n v="2650.5"/>
    <x v="0"/>
    <s v="US"/>
    <s v="USD"/>
    <n v="1307851200"/>
    <n v="1304129088"/>
    <b v="0"/>
    <n v="87"/>
    <b v="1"/>
    <s v="music/rock"/>
    <n v="408"/>
    <n v="30.47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2500"/>
    <n v="2650"/>
    <x v="0"/>
    <s v="US"/>
    <s v="USD"/>
    <n v="1262302740"/>
    <n v="1257444140"/>
    <b v="0"/>
    <n v="15"/>
    <b v="1"/>
    <s v="music/rock"/>
    <n v="106"/>
    <n v="176.67"/>
    <x v="4"/>
    <s v="rock"/>
    <x v="1637"/>
    <d v="2009-12-31T23:39:00"/>
    <x v="8"/>
  </r>
  <r>
    <n v="1638"/>
    <s v="Avenues EP 2013"/>
    <s v="Avenues will be going in to the studio to record a new EP with Matt Allison!"/>
    <n v="2500"/>
    <n v="2646.5"/>
    <x v="0"/>
    <s v="US"/>
    <s v="USD"/>
    <n v="1362086700"/>
    <n v="1358180968"/>
    <b v="0"/>
    <n v="27"/>
    <b v="1"/>
    <s v="music/rock"/>
    <n v="106"/>
    <n v="98.02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2000"/>
    <n v="2636"/>
    <x v="0"/>
    <s v="US"/>
    <s v="USD"/>
    <n v="1330789165"/>
    <n v="1328197165"/>
    <b v="0"/>
    <n v="19"/>
    <b v="1"/>
    <s v="music/rock"/>
    <n v="132"/>
    <n v="138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1800"/>
    <n v="2635"/>
    <x v="0"/>
    <s v="US"/>
    <s v="USD"/>
    <n v="1280800740"/>
    <n v="1279603955"/>
    <b v="0"/>
    <n v="17"/>
    <b v="1"/>
    <s v="music/rock"/>
    <n v="146"/>
    <n v="155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0"/>
    <n v="2630"/>
    <x v="0"/>
    <s v="US"/>
    <s v="USD"/>
    <n v="1418998744"/>
    <n v="1416406744"/>
    <b v="0"/>
    <n v="26"/>
    <b v="1"/>
    <s v="music/pop"/>
    <n v="11"/>
    <n v="101.1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2550"/>
    <n v="2630"/>
    <x v="0"/>
    <s v="US"/>
    <s v="USD"/>
    <n v="1308011727"/>
    <n v="1306283727"/>
    <b v="0"/>
    <n v="28"/>
    <b v="1"/>
    <s v="music/pop"/>
    <n v="103"/>
    <n v="93.93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1500"/>
    <n v="2630"/>
    <x v="0"/>
    <s v="US"/>
    <s v="USD"/>
    <n v="1348516012"/>
    <n v="1345924012"/>
    <b v="0"/>
    <n v="37"/>
    <b v="1"/>
    <s v="music/pop"/>
    <n v="175"/>
    <n v="71.08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2500"/>
    <n v="2620"/>
    <x v="0"/>
    <s v="US"/>
    <s v="USD"/>
    <n v="1353551160"/>
    <n v="1348363560"/>
    <b v="0"/>
    <n v="128"/>
    <b v="1"/>
    <s v="music/pop"/>
    <n v="105"/>
    <n v="20.47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2500"/>
    <n v="2618"/>
    <x v="0"/>
    <s v="US"/>
    <s v="USD"/>
    <n v="1379515740"/>
    <n v="1378306140"/>
    <b v="0"/>
    <n v="10"/>
    <b v="1"/>
    <s v="music/pop"/>
    <n v="105"/>
    <n v="261.8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1500"/>
    <n v="2616"/>
    <x v="0"/>
    <s v="GB"/>
    <s v="GBP"/>
    <n v="1408039860"/>
    <n v="1405248503"/>
    <b v="0"/>
    <n v="83"/>
    <b v="1"/>
    <s v="music/pop"/>
    <n v="174"/>
    <n v="31.52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2500"/>
    <n v="2615"/>
    <x v="0"/>
    <s v="US"/>
    <s v="USD"/>
    <n v="1339235377"/>
    <n v="1336643377"/>
    <b v="0"/>
    <n v="46"/>
    <b v="1"/>
    <s v="music/pop"/>
    <n v="105"/>
    <n v="56.85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000"/>
    <n v="2609"/>
    <x v="0"/>
    <s v="US"/>
    <s v="USD"/>
    <n v="1300636482"/>
    <n v="1298048082"/>
    <b v="0"/>
    <n v="90"/>
    <b v="1"/>
    <s v="music/pop"/>
    <n v="130"/>
    <n v="28.99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5000"/>
    <n v="2608"/>
    <x v="0"/>
    <s v="US"/>
    <s v="USD"/>
    <n v="1400862355"/>
    <n v="1396974355"/>
    <b v="0"/>
    <n v="81"/>
    <b v="1"/>
    <s v="music/pop"/>
    <n v="52"/>
    <n v="32.200000000000003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500"/>
    <n v="2608"/>
    <x v="0"/>
    <s v="US"/>
    <s v="USD"/>
    <n v="1381314437"/>
    <n v="1378722437"/>
    <b v="0"/>
    <n v="32"/>
    <b v="1"/>
    <s v="music/pop"/>
    <n v="104"/>
    <n v="81.5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100000"/>
    <n v="2607"/>
    <x v="0"/>
    <s v="US"/>
    <s v="USD"/>
    <n v="1303801140"/>
    <n v="1300916220"/>
    <b v="0"/>
    <n v="20"/>
    <b v="1"/>
    <s v="music/pop"/>
    <n v="3"/>
    <n v="130.3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2500"/>
    <n v="2606"/>
    <x v="0"/>
    <s v="US"/>
    <s v="USD"/>
    <n v="1385297393"/>
    <n v="1382701793"/>
    <b v="0"/>
    <n v="70"/>
    <b v="1"/>
    <s v="music/pop"/>
    <n v="104"/>
    <n v="37.229999999999997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2500"/>
    <n v="2605"/>
    <x v="0"/>
    <s v="US"/>
    <s v="USD"/>
    <n v="1303675296"/>
    <n v="1300996896"/>
    <b v="0"/>
    <n v="168"/>
    <b v="1"/>
    <s v="music/pop"/>
    <n v="104"/>
    <n v="15.5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2500"/>
    <n v="2600"/>
    <x v="0"/>
    <s v="US"/>
    <s v="USD"/>
    <n v="1334784160"/>
    <n v="1332192160"/>
    <b v="0"/>
    <n v="34"/>
    <b v="1"/>
    <s v="music/pop"/>
    <n v="104"/>
    <n v="76.47"/>
    <x v="4"/>
    <s v="pop"/>
    <x v="1654"/>
    <d v="2012-04-18T21:22:40"/>
    <x v="5"/>
  </r>
  <r>
    <n v="1655"/>
    <s v="Meg Porter Debut EP!"/>
    <s v="Berklee College of Music student, Meg Porter needs YOUR help to fund her very first EP!"/>
    <n v="2500"/>
    <n v="2600"/>
    <x v="0"/>
    <s v="US"/>
    <s v="USD"/>
    <n v="1333648820"/>
    <n v="1331060420"/>
    <b v="0"/>
    <n v="48"/>
    <b v="1"/>
    <s v="music/pop"/>
    <n v="104"/>
    <n v="54.17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2500"/>
    <n v="2600"/>
    <x v="0"/>
    <s v="US"/>
    <s v="USD"/>
    <n v="1355437052"/>
    <n v="1352845052"/>
    <b v="0"/>
    <n v="48"/>
    <b v="1"/>
    <s v="music/pop"/>
    <n v="104"/>
    <n v="54.17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1500"/>
    <n v="2598"/>
    <x v="0"/>
    <s v="US"/>
    <s v="USD"/>
    <n v="1337885168"/>
    <n v="1335293168"/>
    <b v="0"/>
    <n v="221"/>
    <b v="1"/>
    <s v="music/pop"/>
    <n v="173"/>
    <n v="11.76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2450"/>
    <n v="2596"/>
    <x v="0"/>
    <s v="US"/>
    <s v="USD"/>
    <n v="1355840400"/>
    <n v="1352524767"/>
    <b v="0"/>
    <n v="107"/>
    <b v="1"/>
    <s v="music/pop"/>
    <n v="106"/>
    <n v="24.2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2500"/>
    <n v="2594"/>
    <x v="0"/>
    <s v="GB"/>
    <s v="GBP"/>
    <n v="1387281600"/>
    <n v="1384811721"/>
    <b v="0"/>
    <n v="45"/>
    <b v="1"/>
    <s v="music/pop"/>
    <n v="104"/>
    <n v="57.64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2500"/>
    <n v="2585"/>
    <x v="0"/>
    <s v="IT"/>
    <s v="EUR"/>
    <n v="1462053540"/>
    <n v="1459355950"/>
    <b v="0"/>
    <n v="36"/>
    <b v="1"/>
    <s v="music/pop"/>
    <n v="103"/>
    <n v="71.8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2500"/>
    <n v="2585"/>
    <x v="0"/>
    <s v="AT"/>
    <s v="EUR"/>
    <n v="1453064400"/>
    <n v="1449359831"/>
    <b v="0"/>
    <n v="101"/>
    <b v="1"/>
    <s v="music/pop"/>
    <n v="103"/>
    <n v="25.59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1200"/>
    <n v="2580"/>
    <x v="0"/>
    <s v="US"/>
    <s v="USD"/>
    <n v="1325310336"/>
    <n v="1320122736"/>
    <b v="0"/>
    <n v="62"/>
    <b v="1"/>
    <s v="music/pop"/>
    <n v="215"/>
    <n v="41.6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500"/>
    <n v="2576"/>
    <x v="0"/>
    <s v="US"/>
    <s v="USD"/>
    <n v="1422750707"/>
    <n v="1420158707"/>
    <b v="0"/>
    <n v="32"/>
    <b v="1"/>
    <s v="music/pop"/>
    <n v="172"/>
    <n v="80.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n v="1328033818"/>
    <b v="0"/>
    <n v="89"/>
    <b v="1"/>
    <s v="music/pop"/>
    <n v="103"/>
    <n v="28.9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2500"/>
    <n v="2569"/>
    <x v="0"/>
    <s v="US"/>
    <s v="USD"/>
    <n v="1298343600"/>
    <n v="1295624113"/>
    <b v="0"/>
    <n v="93"/>
    <b v="1"/>
    <s v="music/pop"/>
    <n v="103"/>
    <n v="27.62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000"/>
    <n v="2569"/>
    <x v="0"/>
    <s v="US"/>
    <s v="USD"/>
    <n v="1364447073"/>
    <n v="1361858673"/>
    <b v="0"/>
    <n v="98"/>
    <b v="1"/>
    <s v="music/pop"/>
    <n v="128"/>
    <n v="26.2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2500"/>
    <n v="2565"/>
    <x v="0"/>
    <s v="US"/>
    <s v="USD"/>
    <n v="1394521140"/>
    <n v="1392169298"/>
    <b v="0"/>
    <n v="82"/>
    <b v="1"/>
    <s v="music/pop"/>
    <n v="103"/>
    <n v="31.28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2500"/>
    <n v="2565"/>
    <x v="0"/>
    <s v="US"/>
    <s v="USD"/>
    <n v="1322454939"/>
    <n v="1319859339"/>
    <b v="0"/>
    <n v="116"/>
    <b v="1"/>
    <s v="music/pop"/>
    <n v="103"/>
    <n v="22.1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500"/>
    <n v="2565"/>
    <x v="0"/>
    <s v="US"/>
    <s v="USD"/>
    <n v="1464729276"/>
    <n v="1459545276"/>
    <b v="0"/>
    <n v="52"/>
    <b v="1"/>
    <s v="music/pop"/>
    <n v="103"/>
    <n v="49.33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2500"/>
    <n v="2560"/>
    <x v="0"/>
    <s v="US"/>
    <s v="USD"/>
    <n v="1278302400"/>
    <n v="1273961999"/>
    <b v="0"/>
    <n v="23"/>
    <b v="1"/>
    <s v="music/pop"/>
    <n v="102"/>
    <n v="111.3"/>
    <x v="4"/>
    <s v="pop"/>
    <x v="1670"/>
    <d v="2010-07-05T04:00:00"/>
    <x v="7"/>
  </r>
  <r>
    <n v="1671"/>
    <s v="Luke O'Brien's Kickstarter"/>
    <s v="I am seeking funding in order to help take my music from a hobby to a career."/>
    <n v="2500"/>
    <n v="2560"/>
    <x v="0"/>
    <s v="US"/>
    <s v="USD"/>
    <n v="1470056614"/>
    <n v="1467464614"/>
    <b v="0"/>
    <n v="77"/>
    <b v="1"/>
    <s v="music/pop"/>
    <n v="102"/>
    <n v="33.2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2000"/>
    <n v="2560"/>
    <x v="0"/>
    <s v="US"/>
    <s v="USD"/>
    <n v="1338824730"/>
    <n v="1336232730"/>
    <b v="0"/>
    <n v="49"/>
    <b v="1"/>
    <s v="music/pop"/>
    <n v="128"/>
    <n v="52.24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1500"/>
    <n v="2560"/>
    <x v="0"/>
    <s v="US"/>
    <s v="USD"/>
    <n v="1425675892"/>
    <n v="1423083892"/>
    <b v="0"/>
    <n v="59"/>
    <b v="1"/>
    <s v="music/pop"/>
    <n v="171"/>
    <n v="43.3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2500"/>
    <n v="2555"/>
    <x v="0"/>
    <s v="US"/>
    <s v="USD"/>
    <n v="1471503540"/>
    <n v="1468852306"/>
    <b v="0"/>
    <n v="113"/>
    <b v="1"/>
    <s v="music/pop"/>
    <n v="102"/>
    <n v="22.6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2000"/>
    <n v="2555"/>
    <x v="0"/>
    <s v="US"/>
    <s v="USD"/>
    <n v="1318802580"/>
    <n v="1316194540"/>
    <b v="0"/>
    <n v="34"/>
    <b v="1"/>
    <s v="music/pop"/>
    <n v="128"/>
    <n v="75.150000000000006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20000"/>
    <n v="2550"/>
    <x v="0"/>
    <s v="US"/>
    <s v="USD"/>
    <n v="1334980740"/>
    <n v="1330968347"/>
    <b v="0"/>
    <n v="42"/>
    <b v="1"/>
    <s v="music/pop"/>
    <n v="13"/>
    <n v="60.7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5500"/>
    <n v="2550"/>
    <x v="0"/>
    <s v="ES"/>
    <s v="EUR"/>
    <n v="1460786340"/>
    <n v="1455615976"/>
    <b v="0"/>
    <n v="42"/>
    <b v="1"/>
    <s v="music/pop"/>
    <n v="46"/>
    <n v="60.7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2500"/>
    <n v="2550"/>
    <x v="0"/>
    <s v="US"/>
    <s v="USD"/>
    <n v="1391718671"/>
    <n v="1390509071"/>
    <b v="0"/>
    <n v="49"/>
    <b v="1"/>
    <s v="music/pop"/>
    <n v="102"/>
    <n v="52.0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500"/>
    <n v="2549"/>
    <x v="0"/>
    <s v="US"/>
    <s v="USD"/>
    <n v="1311298745"/>
    <n v="1309311545"/>
    <b v="0"/>
    <n v="56"/>
    <b v="1"/>
    <s v="music/pop"/>
    <n v="102"/>
    <n v="45.52"/>
    <x v="4"/>
    <s v="pop"/>
    <x v="1679"/>
    <d v="2011-07-22T01:39:05"/>
    <x v="6"/>
  </r>
  <r>
    <n v="1680"/>
    <s v="Kick Out a Record"/>
    <s v="Working Musician dilemma #164: how the taxman put Kick the Record 2.0 on hold"/>
    <n v="2500"/>
    <n v="2547.69"/>
    <x v="0"/>
    <s v="US"/>
    <s v="USD"/>
    <n v="1405188667"/>
    <n v="1402596667"/>
    <b v="0"/>
    <n v="25"/>
    <b v="1"/>
    <s v="music/pop"/>
    <n v="102"/>
    <n v="101.9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2000"/>
    <n v="2545"/>
    <x v="3"/>
    <s v="US"/>
    <s v="USD"/>
    <n v="1490752800"/>
    <n v="1486522484"/>
    <b v="0"/>
    <n v="884"/>
    <b v="0"/>
    <s v="music/faith"/>
    <n v="127"/>
    <n v="2.8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14000"/>
    <n v="2540"/>
    <x v="3"/>
    <s v="US"/>
    <s v="USD"/>
    <n v="1492142860"/>
    <n v="1486962460"/>
    <b v="0"/>
    <n v="0"/>
    <b v="0"/>
    <s v="music/faith"/>
    <n v="18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5000"/>
    <n v="2537"/>
    <x v="3"/>
    <s v="FR"/>
    <s v="EUR"/>
    <n v="1491590738"/>
    <n v="1489517138"/>
    <b v="0"/>
    <n v="10"/>
    <b v="0"/>
    <s v="music/faith"/>
    <n v="51"/>
    <n v="253.7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2500"/>
    <n v="2535"/>
    <x v="3"/>
    <s v="US"/>
    <s v="USD"/>
    <n v="1489775641"/>
    <n v="1487360041"/>
    <b v="0"/>
    <n v="101"/>
    <b v="0"/>
    <s v="music/faith"/>
    <n v="101"/>
    <n v="25.1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2500"/>
    <n v="2535"/>
    <x v="3"/>
    <s v="US"/>
    <s v="USD"/>
    <n v="1490331623"/>
    <n v="1487743223"/>
    <b v="0"/>
    <n v="15"/>
    <b v="0"/>
    <s v="music/faith"/>
    <n v="101"/>
    <n v="169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2400"/>
    <n v="2532"/>
    <x v="3"/>
    <s v="CA"/>
    <s v="CAD"/>
    <n v="1493320519"/>
    <n v="1488140119"/>
    <b v="0"/>
    <n v="1"/>
    <b v="0"/>
    <s v="music/faith"/>
    <n v="106"/>
    <n v="2532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2500"/>
    <n v="2526"/>
    <x v="3"/>
    <s v="US"/>
    <s v="USD"/>
    <n v="1491855300"/>
    <n v="1488935245"/>
    <b v="0"/>
    <n v="39"/>
    <b v="0"/>
    <s v="music/faith"/>
    <n v="20"/>
    <n v="64.77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2500"/>
    <n v="2525"/>
    <x v="3"/>
    <s v="US"/>
    <s v="USD"/>
    <n v="1491738594"/>
    <n v="1489150194"/>
    <b v="0"/>
    <n v="7"/>
    <b v="0"/>
    <s v="music/faith"/>
    <n v="101"/>
    <n v="360.71"/>
    <x v="4"/>
    <s v="faith"/>
    <x v="1688"/>
    <d v="2017-04-09T11:49:54"/>
    <x v="1"/>
  </r>
  <r>
    <n v="1689"/>
    <s v="Fly Away"/>
    <s v="Praising the Living God in the second half of life."/>
    <n v="15000"/>
    <n v="2524"/>
    <x v="3"/>
    <s v="US"/>
    <s v="USD"/>
    <n v="1489700230"/>
    <n v="1487111830"/>
    <b v="0"/>
    <n v="14"/>
    <b v="0"/>
    <s v="music/faith"/>
    <n v="17"/>
    <n v="180.29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7000"/>
    <n v="2521"/>
    <x v="3"/>
    <s v="US"/>
    <s v="USD"/>
    <n v="1491470442"/>
    <n v="1488882042"/>
    <b v="0"/>
    <n v="11"/>
    <b v="0"/>
    <s v="music/faith"/>
    <n v="36"/>
    <n v="229.18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2400"/>
    <n v="2521"/>
    <x v="3"/>
    <s v="US"/>
    <s v="USD"/>
    <n v="1491181200"/>
    <n v="1488387008"/>
    <b v="0"/>
    <n v="38"/>
    <b v="0"/>
    <s v="music/faith"/>
    <n v="105"/>
    <n v="66.34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2500"/>
    <n v="2520"/>
    <x v="3"/>
    <s v="US"/>
    <s v="USD"/>
    <n v="1490572740"/>
    <n v="1487734667"/>
    <b v="0"/>
    <n v="15"/>
    <b v="0"/>
    <s v="music/faith"/>
    <n v="101"/>
    <n v="168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2500"/>
    <n v="2520"/>
    <x v="3"/>
    <s v="GB"/>
    <s v="GBP"/>
    <n v="1491768000"/>
    <n v="1489097112"/>
    <b v="0"/>
    <n v="8"/>
    <b v="0"/>
    <s v="music/faith"/>
    <n v="101"/>
    <n v="31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2000"/>
    <n v="2512"/>
    <x v="3"/>
    <s v="US"/>
    <s v="USD"/>
    <n v="1490589360"/>
    <n v="1488038674"/>
    <b v="0"/>
    <n v="1"/>
    <b v="0"/>
    <s v="music/faith"/>
    <n v="126"/>
    <n v="2512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2500"/>
    <n v="2511.11"/>
    <x v="3"/>
    <s v="US"/>
    <s v="USD"/>
    <n v="1491786000"/>
    <n v="1488847514"/>
    <b v="0"/>
    <n v="23"/>
    <b v="0"/>
    <s v="music/faith"/>
    <n v="100"/>
    <n v="109.18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2000"/>
    <n v="2506"/>
    <x v="3"/>
    <s v="US"/>
    <s v="USD"/>
    <n v="1491007211"/>
    <n v="1488418811"/>
    <b v="0"/>
    <n v="0"/>
    <b v="0"/>
    <s v="music/faith"/>
    <n v="125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2000"/>
    <n v="2506"/>
    <x v="3"/>
    <s v="US"/>
    <s v="USD"/>
    <n v="1491781648"/>
    <n v="1489193248"/>
    <b v="0"/>
    <n v="22"/>
    <b v="0"/>
    <s v="music/faith"/>
    <n v="125"/>
    <n v="113.91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2000"/>
    <n v="2505"/>
    <x v="3"/>
    <s v="US"/>
    <s v="USD"/>
    <n v="1490499180"/>
    <n v="1488430760"/>
    <b v="0"/>
    <n v="0"/>
    <b v="0"/>
    <s v="music/faith"/>
    <n v="125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2500"/>
    <n v="2503"/>
    <x v="3"/>
    <s v="US"/>
    <s v="USD"/>
    <n v="1491943445"/>
    <n v="1489351445"/>
    <b v="0"/>
    <n v="4"/>
    <b v="0"/>
    <s v="music/faith"/>
    <n v="100"/>
    <n v="625.75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500"/>
    <n v="2503"/>
    <x v="3"/>
    <s v="US"/>
    <s v="USD"/>
    <n v="1491019200"/>
    <n v="1488418990"/>
    <b v="0"/>
    <n v="79"/>
    <b v="0"/>
    <s v="music/faith"/>
    <n v="100"/>
    <n v="31.68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16870"/>
    <n v="2501"/>
    <x v="2"/>
    <s v="US"/>
    <s v="USD"/>
    <n v="1421337405"/>
    <n v="1418745405"/>
    <b v="0"/>
    <n v="2"/>
    <b v="0"/>
    <s v="music/faith"/>
    <n v="15"/>
    <n v="1250.5"/>
    <x v="4"/>
    <s v="faith"/>
    <x v="1701"/>
    <d v="2015-01-15T15:56:45"/>
    <x v="3"/>
  </r>
  <r>
    <n v="1702"/>
    <s v="lyndale lewis and new vision prosper cd release"/>
    <s v="I can do all things through christ jesus"/>
    <n v="2500"/>
    <n v="2501"/>
    <x v="2"/>
    <s v="US"/>
    <s v="USD"/>
    <n v="1427745150"/>
    <n v="1425156750"/>
    <b v="0"/>
    <n v="1"/>
    <b v="0"/>
    <s v="music/faith"/>
    <n v="100"/>
    <n v="250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1500"/>
    <n v="2500.25"/>
    <x v="2"/>
    <s v="US"/>
    <s v="USD"/>
    <n v="1441003537"/>
    <n v="1435819537"/>
    <b v="0"/>
    <n v="2"/>
    <b v="0"/>
    <s v="music/faith"/>
    <n v="167"/>
    <n v="1250.130000000000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8000"/>
    <n v="2500"/>
    <x v="2"/>
    <s v="US"/>
    <s v="USD"/>
    <n v="1424056873"/>
    <n v="1421464873"/>
    <b v="0"/>
    <n v="11"/>
    <b v="0"/>
    <s v="music/faith"/>
    <n v="31"/>
    <n v="227.27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500"/>
    <n v="2500"/>
    <x v="2"/>
    <s v="US"/>
    <s v="USD"/>
    <n v="1441814400"/>
    <n v="1440807846"/>
    <b v="0"/>
    <n v="0"/>
    <b v="0"/>
    <s v="music/faith"/>
    <n v="10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2500"/>
    <n v="2500"/>
    <x v="2"/>
    <s v="DE"/>
    <s v="EUR"/>
    <n v="1440314472"/>
    <n v="1435130472"/>
    <b v="0"/>
    <n v="0"/>
    <b v="0"/>
    <s v="music/faith"/>
    <n v="10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2500"/>
    <n v="2500"/>
    <x v="2"/>
    <s v="US"/>
    <s v="USD"/>
    <n v="1459181895"/>
    <n v="1456593495"/>
    <b v="0"/>
    <n v="9"/>
    <b v="0"/>
    <s v="music/faith"/>
    <n v="100"/>
    <n v="277.77999999999997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2500"/>
    <n v="2500"/>
    <x v="2"/>
    <s v="US"/>
    <s v="USD"/>
    <n v="1462135706"/>
    <n v="1458679706"/>
    <b v="0"/>
    <n v="0"/>
    <b v="0"/>
    <s v="music/faith"/>
    <n v="10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2500"/>
    <n v="2500"/>
    <x v="2"/>
    <s v="US"/>
    <s v="USD"/>
    <n v="1409513940"/>
    <n v="1405949514"/>
    <b v="0"/>
    <n v="4"/>
    <b v="0"/>
    <s v="music/faith"/>
    <n v="100"/>
    <n v="6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2500"/>
    <n v="2500"/>
    <x v="2"/>
    <s v="DE"/>
    <s v="EUR"/>
    <n v="1453122000"/>
    <n v="1449151888"/>
    <b v="0"/>
    <n v="1"/>
    <b v="0"/>
    <s v="music/faith"/>
    <n v="100"/>
    <n v="250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2500"/>
    <n v="2500"/>
    <x v="2"/>
    <s v="US"/>
    <s v="USD"/>
    <n v="1409585434"/>
    <n v="1406907034"/>
    <b v="0"/>
    <n v="2"/>
    <b v="0"/>
    <s v="music/faith"/>
    <n v="100"/>
    <n v="125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38888"/>
    <n v="2495"/>
    <x v="2"/>
    <s v="US"/>
    <s v="USD"/>
    <n v="1435701353"/>
    <n v="1430517353"/>
    <b v="0"/>
    <n v="0"/>
    <b v="0"/>
    <s v="music/faith"/>
    <n v="6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2885"/>
    <n v="2485"/>
    <x v="2"/>
    <s v="US"/>
    <s v="USD"/>
    <n v="1412536412"/>
    <n v="1409944412"/>
    <b v="0"/>
    <n v="1"/>
    <b v="0"/>
    <s v="music/faith"/>
    <n v="86"/>
    <n v="2485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100000"/>
    <n v="2484"/>
    <x v="2"/>
    <s v="US"/>
    <s v="USD"/>
    <n v="1430517761"/>
    <n v="1427925761"/>
    <b v="0"/>
    <n v="17"/>
    <b v="0"/>
    <s v="music/faith"/>
    <n v="2"/>
    <n v="146.12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6000"/>
    <n v="2484"/>
    <x v="2"/>
    <s v="US"/>
    <s v="USD"/>
    <n v="1427772120"/>
    <n v="1425186785"/>
    <b v="0"/>
    <n v="2"/>
    <b v="0"/>
    <s v="music/faith"/>
    <n v="41"/>
    <n v="1242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5845"/>
    <n v="2476"/>
    <x v="2"/>
    <s v="US"/>
    <s v="USD"/>
    <n v="1481295099"/>
    <n v="1477835499"/>
    <b v="0"/>
    <n v="3"/>
    <b v="0"/>
    <s v="music/faith"/>
    <n v="42"/>
    <n v="825.33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20000"/>
    <n v="2468"/>
    <x v="2"/>
    <s v="US"/>
    <s v="USD"/>
    <n v="1461211200"/>
    <n v="1459467238"/>
    <b v="0"/>
    <n v="41"/>
    <b v="0"/>
    <s v="music/faith"/>
    <n v="12"/>
    <n v="60.2"/>
    <x v="4"/>
    <s v="faith"/>
    <x v="1717"/>
    <d v="2016-04-21T04:00:00"/>
    <x v="2"/>
  </r>
  <r>
    <n v="1718"/>
    <s v="The Prodigal Son"/>
    <s v="A melody for the galaxy."/>
    <n v="2000"/>
    <n v="2456.66"/>
    <x v="2"/>
    <s v="US"/>
    <s v="USD"/>
    <n v="1463201940"/>
    <n v="1459435149"/>
    <b v="0"/>
    <n v="2"/>
    <b v="0"/>
    <s v="music/faith"/>
    <n v="123"/>
    <n v="1228.33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2200"/>
    <n v="2451.0100000000002"/>
    <x v="2"/>
    <s v="US"/>
    <s v="USD"/>
    <n v="1410958191"/>
    <n v="1408366191"/>
    <b v="0"/>
    <n v="3"/>
    <b v="0"/>
    <s v="music/faith"/>
    <n v="111"/>
    <n v="81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6000"/>
    <n v="2445"/>
    <x v="2"/>
    <s v="US"/>
    <s v="USD"/>
    <n v="1415562471"/>
    <n v="1412966871"/>
    <b v="0"/>
    <n v="8"/>
    <b v="0"/>
    <s v="music/faith"/>
    <n v="41"/>
    <n v="305.6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2000"/>
    <n v="2424"/>
    <x v="2"/>
    <s v="US"/>
    <s v="USD"/>
    <n v="1449831863"/>
    <n v="1447239863"/>
    <b v="0"/>
    <n v="0"/>
    <b v="0"/>
    <s v="music/faith"/>
    <n v="121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000"/>
    <n v="2412.02"/>
    <x v="2"/>
    <s v="US"/>
    <s v="USD"/>
    <n v="1459642200"/>
    <n v="1456441429"/>
    <b v="0"/>
    <n v="1"/>
    <b v="0"/>
    <s v="music/faith"/>
    <n v="121"/>
    <n v="2412.02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2000"/>
    <n v="2410"/>
    <x v="2"/>
    <s v="US"/>
    <s v="USD"/>
    <n v="1435730400"/>
    <n v="1430855315"/>
    <b v="0"/>
    <n v="3"/>
    <b v="0"/>
    <s v="music/faith"/>
    <n v="121"/>
    <n v="803.33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2000"/>
    <n v="2405"/>
    <x v="2"/>
    <s v="US"/>
    <s v="USD"/>
    <n v="1414707762"/>
    <n v="1412115762"/>
    <b v="0"/>
    <n v="4"/>
    <b v="0"/>
    <s v="music/faith"/>
    <n v="120"/>
    <n v="601.2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2000"/>
    <n v="2405"/>
    <x v="2"/>
    <s v="US"/>
    <s v="USD"/>
    <n v="1408922049"/>
    <n v="1406330049"/>
    <b v="0"/>
    <n v="9"/>
    <b v="0"/>
    <s v="music/faith"/>
    <n v="120"/>
    <n v="267.22000000000003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2000"/>
    <n v="2405"/>
    <x v="2"/>
    <s v="US"/>
    <s v="USD"/>
    <n v="1403906664"/>
    <n v="1401401064"/>
    <b v="0"/>
    <n v="16"/>
    <b v="0"/>
    <s v="music/faith"/>
    <n v="120"/>
    <n v="150.31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2400"/>
    <n v="2400"/>
    <x v="2"/>
    <s v="GB"/>
    <s v="GBP"/>
    <n v="1428231600"/>
    <n v="1423520177"/>
    <b v="0"/>
    <n v="1"/>
    <b v="0"/>
    <s v="music/faith"/>
    <n v="100"/>
    <n v="240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2400"/>
    <n v="2400"/>
    <x v="2"/>
    <s v="US"/>
    <s v="USD"/>
    <n v="1445439674"/>
    <n v="1442847674"/>
    <b v="0"/>
    <n v="7"/>
    <b v="0"/>
    <s v="music/faith"/>
    <n v="100"/>
    <n v="342.86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500"/>
    <n v="2399.94"/>
    <x v="2"/>
    <s v="US"/>
    <s v="USD"/>
    <n v="1465521306"/>
    <n v="1460337306"/>
    <b v="0"/>
    <n v="0"/>
    <b v="0"/>
    <s v="music/faith"/>
    <n v="16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5000"/>
    <n v="2390"/>
    <x v="2"/>
    <s v="US"/>
    <s v="USD"/>
    <n v="1445738783"/>
    <n v="1443146783"/>
    <b v="0"/>
    <n v="0"/>
    <b v="0"/>
    <s v="music/faith"/>
    <n v="48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2000"/>
    <n v="2389"/>
    <x v="2"/>
    <s v="US"/>
    <s v="USD"/>
    <n v="1434034800"/>
    <n v="1432849552"/>
    <b v="0"/>
    <n v="0"/>
    <b v="0"/>
    <s v="music/faith"/>
    <n v="119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2200"/>
    <n v="2385"/>
    <x v="2"/>
    <s v="US"/>
    <s v="USD"/>
    <n v="1452920400"/>
    <n v="1447777481"/>
    <b v="0"/>
    <n v="0"/>
    <b v="0"/>
    <s v="music/faith"/>
    <n v="108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2000"/>
    <n v="2372"/>
    <x v="2"/>
    <s v="US"/>
    <s v="USD"/>
    <n v="1473802200"/>
    <n v="1472746374"/>
    <b v="0"/>
    <n v="0"/>
    <b v="0"/>
    <s v="music/faith"/>
    <n v="119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2000"/>
    <n v="2370"/>
    <x v="2"/>
    <s v="US"/>
    <s v="USD"/>
    <n v="1431046356"/>
    <n v="1428454356"/>
    <b v="0"/>
    <n v="1"/>
    <b v="0"/>
    <s v="music/faith"/>
    <n v="119"/>
    <n v="237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500"/>
    <n v="2370"/>
    <x v="2"/>
    <s v="US"/>
    <s v="USD"/>
    <n v="1470598345"/>
    <n v="1468006345"/>
    <b v="0"/>
    <n v="2"/>
    <b v="0"/>
    <s v="music/faith"/>
    <n v="158"/>
    <n v="118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7500"/>
    <n v="2366"/>
    <x v="2"/>
    <s v="US"/>
    <s v="USD"/>
    <n v="1447018833"/>
    <n v="1444423233"/>
    <b v="0"/>
    <n v="1"/>
    <b v="0"/>
    <s v="music/faith"/>
    <n v="32"/>
    <n v="2366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2200"/>
    <n v="2363"/>
    <x v="2"/>
    <s v="US"/>
    <s v="USD"/>
    <n v="1437432392"/>
    <n v="1434840392"/>
    <b v="0"/>
    <n v="15"/>
    <b v="0"/>
    <s v="music/faith"/>
    <n v="107"/>
    <n v="157.53"/>
    <x v="4"/>
    <s v="faith"/>
    <x v="1737"/>
    <d v="2015-07-20T22:46:32"/>
    <x v="0"/>
  </r>
  <r>
    <n v="1738"/>
    <s v="The Flashing Lights"/>
    <s v="Music that inspires and gives hope for overcoming and change. And it is good music."/>
    <n v="1800"/>
    <n v="2361"/>
    <x v="2"/>
    <s v="US"/>
    <s v="USD"/>
    <n v="1412283542"/>
    <n v="1409691542"/>
    <b v="0"/>
    <n v="1"/>
    <b v="0"/>
    <s v="music/faith"/>
    <n v="131"/>
    <n v="2361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25000"/>
    <n v="2360.3200000000002"/>
    <x v="2"/>
    <s v="US"/>
    <s v="USD"/>
    <n v="1462391932"/>
    <n v="1457297932"/>
    <b v="0"/>
    <n v="1"/>
    <b v="0"/>
    <s v="music/faith"/>
    <n v="9"/>
    <n v="2360.3200000000002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12000"/>
    <n v="2358"/>
    <x v="2"/>
    <s v="US"/>
    <s v="USD"/>
    <n v="1437075422"/>
    <n v="1434483422"/>
    <b v="0"/>
    <n v="0"/>
    <b v="0"/>
    <s v="music/faith"/>
    <n v="20"/>
    <n v="0"/>
    <x v="4"/>
    <s v="faith"/>
    <x v="1740"/>
    <d v="2015-07-16T19:37:02"/>
    <x v="0"/>
  </r>
  <r>
    <n v="1741"/>
    <s v="Caught off Guard"/>
    <s v="A photo journal documenting my experiences and travels across New Zealand"/>
    <n v="17000"/>
    <n v="2355"/>
    <x v="0"/>
    <s v="GB"/>
    <s v="GBP"/>
    <n v="1433948671"/>
    <n v="1430060671"/>
    <b v="0"/>
    <n v="52"/>
    <b v="1"/>
    <s v="photography/photobooks"/>
    <n v="14"/>
    <n v="45.29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200"/>
    <n v="2355"/>
    <x v="0"/>
    <s v="US"/>
    <s v="USD"/>
    <n v="1483822800"/>
    <n v="1481058170"/>
    <b v="0"/>
    <n v="34"/>
    <b v="1"/>
    <s v="photography/photobooks"/>
    <n v="107"/>
    <n v="69.260000000000005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1800"/>
    <n v="2355"/>
    <x v="0"/>
    <s v="US"/>
    <s v="USD"/>
    <n v="1472270340"/>
    <n v="1470348775"/>
    <b v="0"/>
    <n v="67"/>
    <b v="1"/>
    <s v="photography/photobooks"/>
    <n v="131"/>
    <n v="35.15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2000"/>
    <n v="2345"/>
    <x v="0"/>
    <s v="GB"/>
    <s v="GBP"/>
    <n v="1425821477"/>
    <n v="1421937077"/>
    <b v="0"/>
    <n v="70"/>
    <b v="1"/>
    <s v="photography/photobooks"/>
    <n v="117"/>
    <n v="33.5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2000"/>
    <n v="2340"/>
    <x v="0"/>
    <s v="US"/>
    <s v="USD"/>
    <n v="1482372000"/>
    <n v="1479276838"/>
    <b v="0"/>
    <n v="89"/>
    <b v="1"/>
    <s v="photography/photobooks"/>
    <n v="117"/>
    <n v="26.29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2000"/>
    <n v="2340"/>
    <x v="0"/>
    <s v="US"/>
    <s v="USD"/>
    <n v="1479952800"/>
    <n v="1477368867"/>
    <b v="0"/>
    <n v="107"/>
    <b v="1"/>
    <s v="photography/photobooks"/>
    <n v="117"/>
    <n v="21.87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5500"/>
    <n v="2336"/>
    <x v="0"/>
    <s v="GB"/>
    <s v="GBP"/>
    <n v="1447426800"/>
    <n v="1444904830"/>
    <b v="0"/>
    <n v="159"/>
    <b v="1"/>
    <s v="photography/photobooks"/>
    <n v="42"/>
    <n v="14.69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2000"/>
    <n v="2335"/>
    <x v="0"/>
    <s v="CA"/>
    <s v="CAD"/>
    <n v="1441234143"/>
    <n v="1438642143"/>
    <b v="0"/>
    <n v="181"/>
    <b v="1"/>
    <s v="photography/photobooks"/>
    <n v="117"/>
    <n v="12.9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500"/>
    <n v="2333"/>
    <x v="0"/>
    <s v="LU"/>
    <s v="EUR"/>
    <n v="1488394800"/>
    <n v="1485213921"/>
    <b v="0"/>
    <n v="131"/>
    <b v="1"/>
    <s v="photography/photobooks"/>
    <n v="156"/>
    <n v="17.809999999999999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2200"/>
    <n v="2331"/>
    <x v="0"/>
    <s v="US"/>
    <s v="USD"/>
    <n v="1461096304"/>
    <n v="1458936304"/>
    <b v="0"/>
    <n v="125"/>
    <b v="1"/>
    <s v="photography/photobooks"/>
    <n v="106"/>
    <n v="18.649999999999999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2000"/>
    <n v="2325"/>
    <x v="0"/>
    <s v="US"/>
    <s v="USD"/>
    <n v="1426787123"/>
    <n v="1424198723"/>
    <b v="0"/>
    <n v="61"/>
    <b v="1"/>
    <s v="photography/photobooks"/>
    <n v="116"/>
    <n v="38.1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2000"/>
    <n v="2325"/>
    <x v="0"/>
    <s v="GB"/>
    <s v="GBP"/>
    <n v="1476425082"/>
    <n v="1473833082"/>
    <b v="0"/>
    <n v="90"/>
    <b v="1"/>
    <s v="photography/photobooks"/>
    <n v="116"/>
    <n v="25.83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2000"/>
    <n v="2321"/>
    <x v="0"/>
    <s v="DK"/>
    <s v="DKK"/>
    <n v="1458579568"/>
    <n v="1455991168"/>
    <b v="0"/>
    <n v="35"/>
    <b v="1"/>
    <s v="photography/photobooks"/>
    <n v="116"/>
    <n v="66.3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5000"/>
    <n v="2319"/>
    <x v="0"/>
    <s v="CA"/>
    <s v="CAD"/>
    <n v="1428091353"/>
    <n v="1425502953"/>
    <b v="0"/>
    <n v="90"/>
    <b v="1"/>
    <s v="photography/photobooks"/>
    <n v="46"/>
    <n v="25.77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000"/>
    <n v="2311"/>
    <x v="0"/>
    <s v="US"/>
    <s v="USD"/>
    <n v="1444071361"/>
    <n v="1441479361"/>
    <b v="0"/>
    <n v="4"/>
    <b v="1"/>
    <s v="photography/photobooks"/>
    <n v="116"/>
    <n v="577.7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2100"/>
    <n v="2305"/>
    <x v="0"/>
    <s v="US"/>
    <s v="USD"/>
    <n v="1472443269"/>
    <n v="1468987269"/>
    <b v="0"/>
    <n v="120"/>
    <b v="1"/>
    <s v="photography/photobooks"/>
    <n v="110"/>
    <n v="19.2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33000"/>
    <n v="2300"/>
    <x v="0"/>
    <s v="US"/>
    <s v="USD"/>
    <n v="1485631740"/>
    <n v="1483041083"/>
    <b v="0"/>
    <n v="14"/>
    <b v="1"/>
    <s v="photography/photobooks"/>
    <n v="7"/>
    <n v="16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2000"/>
    <n v="2300"/>
    <x v="0"/>
    <s v="US"/>
    <s v="USD"/>
    <n v="1468536992"/>
    <n v="1463352992"/>
    <b v="0"/>
    <n v="27"/>
    <b v="1"/>
    <s v="photography/photobooks"/>
    <n v="115"/>
    <n v="85.19"/>
    <x v="8"/>
    <s v="photobooks"/>
    <x v="1758"/>
    <d v="2016-07-14T22:56:32"/>
    <x v="2"/>
  </r>
  <r>
    <n v="1759"/>
    <s v="Death Valley"/>
    <s v="Death Valley will be the first photo book of Andi State"/>
    <n v="500"/>
    <n v="2299"/>
    <x v="0"/>
    <s v="US"/>
    <s v="USD"/>
    <n v="1427309629"/>
    <n v="1425585229"/>
    <b v="0"/>
    <n v="49"/>
    <b v="1"/>
    <s v="photography/photobooks"/>
    <n v="460"/>
    <n v="46.92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2000"/>
    <n v="2298"/>
    <x v="0"/>
    <s v="US"/>
    <s v="USD"/>
    <n v="1456416513"/>
    <n v="1454688513"/>
    <b v="0"/>
    <n v="102"/>
    <b v="1"/>
    <s v="photography/photobooks"/>
    <n v="115"/>
    <n v="22.53"/>
    <x v="8"/>
    <s v="photobooks"/>
    <x v="1760"/>
    <d v="2016-02-25T16:08:33"/>
    <x v="2"/>
  </r>
  <r>
    <n v="1761"/>
    <s v="I Wanted To See Boobs"/>
    <s v="A hardcover photobook telling the naked truth of a young photographers journey."/>
    <n v="5000"/>
    <n v="2296"/>
    <x v="0"/>
    <s v="GB"/>
    <s v="GBP"/>
    <n v="1442065060"/>
    <n v="1437745060"/>
    <b v="0"/>
    <n v="3"/>
    <b v="1"/>
    <s v="photography/photobooks"/>
    <n v="46"/>
    <n v="765.33"/>
    <x v="8"/>
    <s v="photobooks"/>
    <x v="1761"/>
    <d v="2015-09-12T13:37:40"/>
    <x v="0"/>
  </r>
  <r>
    <n v="1762"/>
    <s v="&quot;The Naked Pixel&quot; Ali Pakele"/>
    <s v="Project rewards $25 gets you 190+ digital images"/>
    <n v="10000"/>
    <n v="2291"/>
    <x v="0"/>
    <s v="US"/>
    <s v="USD"/>
    <n v="1457739245"/>
    <n v="1455147245"/>
    <b v="0"/>
    <n v="25"/>
    <b v="1"/>
    <s v="photography/photobooks"/>
    <n v="23"/>
    <n v="91.6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5000"/>
    <n v="2290"/>
    <x v="0"/>
    <s v="US"/>
    <s v="USD"/>
    <n v="1477255840"/>
    <n v="1474663840"/>
    <b v="0"/>
    <n v="118"/>
    <b v="1"/>
    <s v="photography/photobooks"/>
    <n v="15"/>
    <n v="19.4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2000"/>
    <n v="2287"/>
    <x v="2"/>
    <s v="GB"/>
    <s v="GBP"/>
    <n v="1407065979"/>
    <n v="1404560379"/>
    <b v="1"/>
    <n v="39"/>
    <b v="0"/>
    <s v="photography/photobooks"/>
    <n v="114"/>
    <n v="58.64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5000"/>
    <n v="2286"/>
    <x v="2"/>
    <s v="US"/>
    <s v="USD"/>
    <n v="1407972712"/>
    <n v="1405380712"/>
    <b v="1"/>
    <n v="103"/>
    <b v="0"/>
    <s v="photography/photobooks"/>
    <n v="46"/>
    <n v="22.19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2282"/>
    <x v="2"/>
    <s v="AU"/>
    <s v="AUD"/>
    <n v="1408999088"/>
    <n v="1407184688"/>
    <b v="1"/>
    <n v="0"/>
    <b v="0"/>
    <s v="photography/photobooks"/>
    <n v="152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2000"/>
    <n v="2280"/>
    <x v="2"/>
    <s v="US"/>
    <s v="USD"/>
    <n v="1407080884"/>
    <n v="1404488884"/>
    <b v="1"/>
    <n v="39"/>
    <b v="0"/>
    <s v="photography/photobooks"/>
    <n v="114"/>
    <n v="58.46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2000"/>
    <n v="2270.37"/>
    <x v="2"/>
    <s v="US"/>
    <s v="USD"/>
    <n v="1411824444"/>
    <n v="1406640444"/>
    <b v="1"/>
    <n v="15"/>
    <b v="0"/>
    <s v="photography/photobooks"/>
    <n v="114"/>
    <n v="151.36000000000001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2000"/>
    <n v="2265"/>
    <x v="2"/>
    <s v="US"/>
    <s v="USD"/>
    <n v="1421177959"/>
    <n v="1418585959"/>
    <b v="1"/>
    <n v="22"/>
    <b v="0"/>
    <s v="photography/photobooks"/>
    <n v="113"/>
    <n v="102.95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000"/>
    <n v="2257"/>
    <x v="2"/>
    <s v="US"/>
    <s v="USD"/>
    <n v="1413312194"/>
    <n v="1410288194"/>
    <b v="1"/>
    <n v="92"/>
    <b v="0"/>
    <s v="photography/photobooks"/>
    <n v="113"/>
    <n v="24.53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15000"/>
    <n v="2249"/>
    <x v="2"/>
    <s v="GB"/>
    <s v="GBP"/>
    <n v="1414107040"/>
    <n v="1411515040"/>
    <b v="1"/>
    <n v="25"/>
    <b v="0"/>
    <s v="photography/photobooks"/>
    <n v="15"/>
    <n v="89.96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2000"/>
    <n v="2245"/>
    <x v="2"/>
    <s v="GB"/>
    <s v="GBP"/>
    <n v="1404666836"/>
    <n v="1399482836"/>
    <b v="1"/>
    <n v="19"/>
    <b v="0"/>
    <s v="photography/photobooks"/>
    <n v="112"/>
    <n v="118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1800"/>
    <n v="2231"/>
    <x v="2"/>
    <s v="US"/>
    <s v="USD"/>
    <n v="1421691298"/>
    <n v="1417803298"/>
    <b v="1"/>
    <n v="19"/>
    <b v="0"/>
    <s v="photography/photobooks"/>
    <n v="124"/>
    <n v="117.42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000"/>
    <n v="2230.4299999999998"/>
    <x v="2"/>
    <s v="US"/>
    <s v="USD"/>
    <n v="1417273140"/>
    <n v="1413609292"/>
    <b v="1"/>
    <n v="13"/>
    <b v="0"/>
    <s v="photography/photobooks"/>
    <n v="112"/>
    <n v="171.57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5000"/>
    <n v="2230"/>
    <x v="2"/>
    <s v="US"/>
    <s v="USD"/>
    <n v="1414193160"/>
    <n v="1410305160"/>
    <b v="1"/>
    <n v="124"/>
    <b v="0"/>
    <s v="photography/photobooks"/>
    <n v="45"/>
    <n v="17.98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2000"/>
    <n v="2222"/>
    <x v="2"/>
    <s v="GB"/>
    <s v="GBP"/>
    <n v="1414623471"/>
    <n v="1411513071"/>
    <b v="1"/>
    <n v="4"/>
    <b v="0"/>
    <s v="photography/photobooks"/>
    <n v="111"/>
    <n v="555.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1500"/>
    <n v="2222"/>
    <x v="2"/>
    <s v="NL"/>
    <s v="EUR"/>
    <n v="1424421253"/>
    <n v="1421829253"/>
    <b v="1"/>
    <n v="10"/>
    <b v="0"/>
    <s v="photography/photobooks"/>
    <n v="148"/>
    <n v="222.2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2000"/>
    <n v="2215"/>
    <x v="2"/>
    <s v="US"/>
    <s v="USD"/>
    <n v="1427485395"/>
    <n v="1423600995"/>
    <b v="1"/>
    <n v="15"/>
    <b v="0"/>
    <s v="photography/photobooks"/>
    <n v="111"/>
    <n v="147.66999999999999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2200"/>
    <n v="2210"/>
    <x v="2"/>
    <s v="US"/>
    <s v="USD"/>
    <n v="1472834180"/>
    <n v="1470242180"/>
    <b v="1"/>
    <n v="38"/>
    <b v="0"/>
    <s v="photography/photobooks"/>
    <n v="100"/>
    <n v="58.16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1750"/>
    <n v="2210"/>
    <x v="2"/>
    <s v="US"/>
    <s v="USD"/>
    <n v="1467469510"/>
    <n v="1462285510"/>
    <b v="1"/>
    <n v="152"/>
    <b v="0"/>
    <s v="photography/photobooks"/>
    <n v="126"/>
    <n v="14.5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2000"/>
    <n v="2204"/>
    <x v="2"/>
    <s v="US"/>
    <s v="USD"/>
    <n v="1473950945"/>
    <n v="1471272545"/>
    <b v="1"/>
    <n v="24"/>
    <b v="0"/>
    <s v="photography/photobooks"/>
    <n v="110"/>
    <n v="91.83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2000"/>
    <n v="2202"/>
    <x v="2"/>
    <s v="US"/>
    <s v="USD"/>
    <n v="1456062489"/>
    <n v="1453211289"/>
    <b v="1"/>
    <n v="76"/>
    <b v="0"/>
    <s v="photography/photobooks"/>
    <n v="110"/>
    <n v="28.97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n v="1429656478"/>
    <b v="1"/>
    <n v="185"/>
    <b v="0"/>
    <s v="photography/photobooks"/>
    <n v="6"/>
    <n v="11.89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1600"/>
    <n v="2198"/>
    <x v="2"/>
    <s v="US"/>
    <s v="USD"/>
    <n v="1422674700"/>
    <n v="1419954240"/>
    <b v="1"/>
    <n v="33"/>
    <b v="0"/>
    <s v="photography/photobooks"/>
    <n v="137"/>
    <n v="66.61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6500"/>
    <n v="2196"/>
    <x v="2"/>
    <s v="US"/>
    <s v="USD"/>
    <n v="1413417600"/>
    <n v="1410750855"/>
    <b v="1"/>
    <n v="108"/>
    <b v="0"/>
    <s v="photography/photobooks"/>
    <n v="34"/>
    <n v="20.329999999999998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000"/>
    <n v="2195"/>
    <x v="2"/>
    <s v="NL"/>
    <s v="EUR"/>
    <n v="1418649177"/>
    <n v="1416057177"/>
    <b v="1"/>
    <n v="29"/>
    <b v="0"/>
    <s v="photography/photobooks"/>
    <n v="220"/>
    <n v="75.69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2000"/>
    <n v="2193"/>
    <x v="2"/>
    <s v="US"/>
    <s v="USD"/>
    <n v="1428158637"/>
    <n v="1425570237"/>
    <b v="1"/>
    <n v="24"/>
    <b v="0"/>
    <s v="photography/photobooks"/>
    <n v="110"/>
    <n v="91.3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2000"/>
    <n v="2191"/>
    <x v="2"/>
    <s v="GB"/>
    <s v="GBP"/>
    <n v="1414795542"/>
    <n v="1412203542"/>
    <b v="1"/>
    <n v="4"/>
    <b v="0"/>
    <s v="photography/photobooks"/>
    <n v="110"/>
    <n v="547.75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2000"/>
    <n v="2191"/>
    <x v="2"/>
    <s v="US"/>
    <s v="USD"/>
    <n v="1421042403"/>
    <n v="1415858403"/>
    <b v="1"/>
    <n v="4"/>
    <b v="0"/>
    <s v="photography/photobooks"/>
    <n v="110"/>
    <n v="547.75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16000"/>
    <n v="2182"/>
    <x v="2"/>
    <s v="US"/>
    <s v="USD"/>
    <n v="1423152678"/>
    <n v="1420560678"/>
    <b v="1"/>
    <n v="15"/>
    <b v="0"/>
    <s v="photography/photobooks"/>
    <n v="14"/>
    <n v="145.4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1900"/>
    <n v="2182"/>
    <x v="2"/>
    <s v="GB"/>
    <s v="GBP"/>
    <n v="1422553565"/>
    <n v="1417369565"/>
    <b v="1"/>
    <n v="4"/>
    <b v="0"/>
    <s v="photography/photobooks"/>
    <n v="115"/>
    <n v="545.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1500"/>
    <n v="2180"/>
    <x v="2"/>
    <s v="US"/>
    <s v="USD"/>
    <n v="1439189940"/>
    <n v="1435970682"/>
    <b v="1"/>
    <n v="139"/>
    <b v="0"/>
    <s v="photography/photobooks"/>
    <n v="145"/>
    <n v="15.68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2000"/>
    <n v="2175"/>
    <x v="2"/>
    <s v="AU"/>
    <s v="AUD"/>
    <n v="1417127040"/>
    <n v="1414531440"/>
    <b v="1"/>
    <n v="2"/>
    <b v="0"/>
    <s v="photography/photobooks"/>
    <n v="109"/>
    <n v="1087.5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2000"/>
    <n v="2170.9899999999998"/>
    <x v="2"/>
    <s v="US"/>
    <s v="USD"/>
    <n v="1423660422"/>
    <n v="1420636422"/>
    <b v="1"/>
    <n v="18"/>
    <b v="0"/>
    <s v="photography/photobooks"/>
    <n v="109"/>
    <n v="120.61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1500"/>
    <n v="2161"/>
    <x v="2"/>
    <s v="DE"/>
    <s v="EUR"/>
    <n v="1476460800"/>
    <n v="1473922541"/>
    <b v="1"/>
    <n v="81"/>
    <b v="0"/>
    <s v="photography/photobooks"/>
    <n v="144"/>
    <n v="26.68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2000"/>
    <n v="2160"/>
    <x v="2"/>
    <s v="GB"/>
    <s v="GBP"/>
    <n v="1469356366"/>
    <n v="1464172366"/>
    <b v="1"/>
    <n v="86"/>
    <b v="0"/>
    <s v="photography/photobooks"/>
    <n v="108"/>
    <n v="25.1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2000"/>
    <n v="2159"/>
    <x v="2"/>
    <s v="US"/>
    <s v="USD"/>
    <n v="1481809189"/>
    <n v="1479217189"/>
    <b v="1"/>
    <n v="140"/>
    <b v="0"/>
    <s v="photography/photobooks"/>
    <n v="108"/>
    <n v="15.42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1000"/>
    <n v="2156"/>
    <x v="2"/>
    <s v="US"/>
    <s v="USD"/>
    <n v="1454572233"/>
    <n v="1449388233"/>
    <b v="1"/>
    <n v="37"/>
    <b v="0"/>
    <s v="photography/photobooks"/>
    <n v="20"/>
    <n v="58.27"/>
    <x v="8"/>
    <s v="photobooks"/>
    <x v="1798"/>
    <d v="2016-02-04T07:50:33"/>
    <x v="0"/>
  </r>
  <r>
    <n v="1799"/>
    <s v="The UnDiscovered Image"/>
    <s v="The UnDiscovered Image, a monthly publication dedicated to photographers."/>
    <n v="2000"/>
    <n v="2155"/>
    <x v="2"/>
    <s v="GB"/>
    <s v="GBP"/>
    <n v="1415740408"/>
    <n v="1414008808"/>
    <b v="1"/>
    <n v="6"/>
    <b v="0"/>
    <s v="photography/photobooks"/>
    <n v="108"/>
    <n v="359.17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2000"/>
    <n v="2154.66"/>
    <x v="2"/>
    <s v="GB"/>
    <s v="GBP"/>
    <n v="1476109970"/>
    <n v="1473517970"/>
    <b v="1"/>
    <n v="113"/>
    <b v="0"/>
    <s v="photography/photobooks"/>
    <n v="108"/>
    <n v="19.07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2000"/>
    <n v="2152"/>
    <x v="2"/>
    <s v="GB"/>
    <s v="GBP"/>
    <n v="1450181400"/>
    <n v="1447429868"/>
    <b v="1"/>
    <n v="37"/>
    <b v="0"/>
    <s v="photography/photobooks"/>
    <n v="18"/>
    <n v="58.16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2000"/>
    <n v="2152"/>
    <x v="2"/>
    <s v="DE"/>
    <s v="EUR"/>
    <n v="1435442340"/>
    <n v="1433416830"/>
    <b v="1"/>
    <n v="18"/>
    <b v="0"/>
    <s v="photography/photobooks"/>
    <n v="108"/>
    <n v="119.56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600"/>
    <n v="2150.1"/>
    <x v="2"/>
    <s v="US"/>
    <s v="USD"/>
    <n v="1423878182"/>
    <n v="1421199782"/>
    <b v="1"/>
    <n v="75"/>
    <b v="0"/>
    <s v="photography/photobooks"/>
    <n v="134"/>
    <n v="28.6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2000"/>
    <n v="2147"/>
    <x v="2"/>
    <s v="US"/>
    <s v="USD"/>
    <n v="1447521404"/>
    <n v="1444061804"/>
    <b v="1"/>
    <n v="52"/>
    <b v="0"/>
    <s v="photography/photobooks"/>
    <n v="107"/>
    <n v="41.29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000"/>
    <n v="2145.0100000000002"/>
    <x v="2"/>
    <s v="DE"/>
    <s v="EUR"/>
    <n v="1443808800"/>
    <n v="1441048658"/>
    <b v="1"/>
    <n v="122"/>
    <b v="0"/>
    <s v="photography/photobooks"/>
    <n v="107"/>
    <n v="17.579999999999998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"/>
    <n v="2145"/>
    <x v="2"/>
    <s v="GB"/>
    <s v="GBP"/>
    <n v="1412090349"/>
    <n v="1409066349"/>
    <b v="1"/>
    <n v="8"/>
    <b v="0"/>
    <s v="photography/photobooks"/>
    <n v="107"/>
    <n v="268.13"/>
    <x v="8"/>
    <s v="photobooks"/>
    <x v="1806"/>
    <d v="2014-09-30T15:19:09"/>
    <x v="3"/>
  </r>
  <r>
    <n v="1807"/>
    <s v="Anywhere but Here"/>
    <s v="I want to explore alternative cultures and lifestyles in America."/>
    <n v="2000"/>
    <n v="2144.34"/>
    <x v="2"/>
    <s v="US"/>
    <s v="USD"/>
    <n v="1411868313"/>
    <n v="1409276313"/>
    <b v="1"/>
    <n v="8"/>
    <b v="0"/>
    <s v="photography/photobooks"/>
    <n v="107"/>
    <n v="268.04000000000002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1500"/>
    <n v="2143"/>
    <x v="2"/>
    <s v="US"/>
    <s v="USD"/>
    <n v="1486830030"/>
    <n v="1483806030"/>
    <b v="1"/>
    <n v="96"/>
    <b v="0"/>
    <s v="photography/photobooks"/>
    <n v="143"/>
    <n v="22.32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2000"/>
    <n v="2142"/>
    <x v="2"/>
    <s v="CA"/>
    <s v="CAD"/>
    <n v="1425246439"/>
    <n v="1422222439"/>
    <b v="1"/>
    <n v="9"/>
    <b v="0"/>
    <s v="photography/photobooks"/>
    <n v="107"/>
    <n v="238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2000"/>
    <n v="2141"/>
    <x v="2"/>
    <s v="US"/>
    <s v="USD"/>
    <n v="1408657826"/>
    <n v="1407621026"/>
    <b v="0"/>
    <n v="2"/>
    <b v="0"/>
    <s v="photography/photobooks"/>
    <n v="107"/>
    <n v="1070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2100"/>
    <n v="2140"/>
    <x v="2"/>
    <s v="US"/>
    <s v="USD"/>
    <n v="1414123200"/>
    <n v="1408962270"/>
    <b v="0"/>
    <n v="26"/>
    <b v="0"/>
    <s v="photography/photobooks"/>
    <n v="102"/>
    <n v="82.31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1500"/>
    <n v="2140"/>
    <x v="2"/>
    <s v="GB"/>
    <s v="GBP"/>
    <n v="1467531536"/>
    <n v="1464939536"/>
    <b v="0"/>
    <n v="23"/>
    <b v="0"/>
    <s v="photography/photobooks"/>
    <n v="143"/>
    <n v="93.04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2000"/>
    <n v="2132"/>
    <x v="2"/>
    <s v="GB"/>
    <s v="GBP"/>
    <n v="1407532812"/>
    <n v="1404940812"/>
    <b v="0"/>
    <n v="0"/>
    <b v="0"/>
    <s v="photography/photobooks"/>
    <n v="107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2000"/>
    <n v="2132"/>
    <x v="2"/>
    <s v="GB"/>
    <s v="GBP"/>
    <n v="1425108736"/>
    <n v="1422516736"/>
    <b v="0"/>
    <n v="140"/>
    <b v="0"/>
    <s v="photography/photobooks"/>
    <n v="107"/>
    <n v="15.23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14000"/>
    <n v="2130"/>
    <x v="2"/>
    <s v="US"/>
    <s v="USD"/>
    <n v="1435787137"/>
    <n v="1434577537"/>
    <b v="0"/>
    <n v="0"/>
    <b v="0"/>
    <s v="photography/photobooks"/>
    <n v="15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000"/>
    <n v="2130"/>
    <x v="2"/>
    <s v="CH"/>
    <s v="CHF"/>
    <n v="1469473200"/>
    <n v="1467061303"/>
    <b v="0"/>
    <n v="6"/>
    <b v="0"/>
    <s v="photography/photobooks"/>
    <n v="107"/>
    <n v="355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3000"/>
    <n v="2129"/>
    <x v="2"/>
    <s v="US"/>
    <s v="USD"/>
    <n v="1485759540"/>
    <n v="1480607607"/>
    <b v="0"/>
    <n v="100"/>
    <b v="0"/>
    <s v="photography/photobooks"/>
    <n v="16"/>
    <n v="21.2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2000"/>
    <n v="2125.9899999999998"/>
    <x v="2"/>
    <s v="US"/>
    <s v="USD"/>
    <n v="1428035850"/>
    <n v="1425447450"/>
    <b v="0"/>
    <n v="0"/>
    <b v="0"/>
    <s v="photography/photobooks"/>
    <n v="106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2100"/>
    <n v="2119.9899999999998"/>
    <x v="2"/>
    <s v="US"/>
    <s v="USD"/>
    <n v="1406743396"/>
    <n v="1404151396"/>
    <b v="0"/>
    <n v="4"/>
    <b v="0"/>
    <s v="photography/photobooks"/>
    <n v="101"/>
    <n v="53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4300"/>
    <n v="2115"/>
    <x v="2"/>
    <s v="US"/>
    <s v="USD"/>
    <n v="1427850090"/>
    <n v="1425261690"/>
    <b v="0"/>
    <n v="8"/>
    <b v="0"/>
    <s v="photography/photobooks"/>
    <n v="49"/>
    <n v="264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30000"/>
    <n v="2113"/>
    <x v="0"/>
    <s v="US"/>
    <s v="USD"/>
    <n v="1330760367"/>
    <n v="1326872367"/>
    <b v="0"/>
    <n v="57"/>
    <b v="1"/>
    <s v="music/rock"/>
    <n v="7"/>
    <n v="37.07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100000"/>
    <n v="2112.9899999999998"/>
    <x v="0"/>
    <s v="CA"/>
    <s v="CAD"/>
    <n v="1391194860"/>
    <n v="1388084862"/>
    <b v="0"/>
    <n v="11"/>
    <b v="1"/>
    <s v="music/rock"/>
    <n v="2"/>
    <n v="192.09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1000"/>
    <n v="2110.5"/>
    <x v="0"/>
    <s v="US"/>
    <s v="USD"/>
    <n v="1351095976"/>
    <n v="1348503976"/>
    <b v="0"/>
    <n v="33"/>
    <b v="1"/>
    <s v="music/rock"/>
    <n v="211"/>
    <n v="63.95"/>
    <x v="4"/>
    <s v="rock"/>
    <x v="1823"/>
    <d v="2012-10-24T16:26:16"/>
    <x v="5"/>
  </r>
  <r>
    <n v="1824"/>
    <s v="Tin Man's Broken Wisdom Fund"/>
    <s v="cd fund raiser"/>
    <n v="2000"/>
    <n v="2110"/>
    <x v="0"/>
    <s v="US"/>
    <s v="USD"/>
    <n v="1389146880"/>
    <n v="1387403967"/>
    <b v="0"/>
    <n v="40"/>
    <b v="1"/>
    <s v="music/rock"/>
    <n v="106"/>
    <n v="52.7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n v="1371585703"/>
    <b v="0"/>
    <n v="50"/>
    <b v="1"/>
    <s v="music/rock"/>
    <n v="105"/>
    <n v="42.14"/>
    <x v="4"/>
    <s v="rock"/>
    <x v="1825"/>
    <d v="2013-07-11T20:01:43"/>
    <x v="4"/>
  </r>
  <r>
    <n v="1826"/>
    <s v="BEAR GHOST! Professional Recording! Yay!"/>
    <s v="Hear your favorite Bear Ghost in eargasmic quality!"/>
    <n v="1000000"/>
    <n v="2103"/>
    <x v="0"/>
    <s v="US"/>
    <s v="USD"/>
    <n v="1392675017"/>
    <n v="1390083017"/>
    <b v="0"/>
    <n v="38"/>
    <b v="1"/>
    <s v="music/rock"/>
    <n v="0"/>
    <n v="55.34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2000"/>
    <n v="2102"/>
    <x v="0"/>
    <s v="US"/>
    <s v="USD"/>
    <n v="1299138561"/>
    <n v="1294818561"/>
    <b v="0"/>
    <n v="96"/>
    <b v="1"/>
    <s v="music/rock"/>
    <n v="105"/>
    <n v="21.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1500"/>
    <n v="2102"/>
    <x v="0"/>
    <s v="US"/>
    <s v="USD"/>
    <n v="1399672800"/>
    <n v="1396906530"/>
    <b v="0"/>
    <n v="48"/>
    <b v="1"/>
    <s v="music/rock"/>
    <n v="140"/>
    <n v="43.79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2000"/>
    <n v="2101"/>
    <x v="0"/>
    <s v="US"/>
    <s v="USD"/>
    <n v="1295647200"/>
    <n v="1291428371"/>
    <b v="0"/>
    <n v="33"/>
    <b v="1"/>
    <s v="music/rock"/>
    <n v="105"/>
    <n v="63.6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20000"/>
    <n v="2100"/>
    <x v="0"/>
    <s v="US"/>
    <s v="USD"/>
    <n v="1393259107"/>
    <n v="1390667107"/>
    <b v="0"/>
    <n v="226"/>
    <b v="1"/>
    <s v="music/rock"/>
    <n v="11"/>
    <n v="9.289999999999999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2000"/>
    <n v="2100"/>
    <x v="0"/>
    <s v="US"/>
    <s v="USD"/>
    <n v="1336866863"/>
    <n v="1335570863"/>
    <b v="0"/>
    <n v="14"/>
    <b v="1"/>
    <s v="music/rock"/>
    <n v="105"/>
    <n v="150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2000"/>
    <n v="2100"/>
    <x v="0"/>
    <s v="US"/>
    <s v="USD"/>
    <n v="1299243427"/>
    <n v="1296651427"/>
    <b v="0"/>
    <n v="20"/>
    <b v="1"/>
    <s v="music/rock"/>
    <n v="105"/>
    <n v="10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700"/>
    <n v="2100"/>
    <x v="0"/>
    <s v="US"/>
    <s v="USD"/>
    <n v="1362211140"/>
    <n v="1359421403"/>
    <b v="0"/>
    <n v="25"/>
    <b v="1"/>
    <s v="music/rock"/>
    <n v="300"/>
    <n v="84"/>
    <x v="4"/>
    <s v="rock"/>
    <x v="1833"/>
    <d v="2013-03-02T07:59:00"/>
    <x v="4"/>
  </r>
  <r>
    <n v="1834"/>
    <s v="TDJ - All Part of the Plan EP/Tour"/>
    <s v="Help us fund our first tour and promote our new EP!"/>
    <n v="1964.47"/>
    <n v="2095.2600000000002"/>
    <x v="0"/>
    <s v="US"/>
    <s v="USD"/>
    <n v="1422140895"/>
    <n v="1418684895"/>
    <b v="0"/>
    <n v="90"/>
    <b v="1"/>
    <s v="music/rock"/>
    <n v="107"/>
    <n v="23.28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2000"/>
    <n v="2095"/>
    <x v="0"/>
    <s v="GB"/>
    <s v="GBP"/>
    <n v="1459439471"/>
    <n v="1456851071"/>
    <b v="0"/>
    <n v="11"/>
    <b v="1"/>
    <s v="music/rock"/>
    <n v="105"/>
    <n v="190.45"/>
    <x v="4"/>
    <s v="rock"/>
    <x v="1835"/>
    <d v="2016-03-31T15:51:11"/>
    <x v="2"/>
  </r>
  <r>
    <n v="1836"/>
    <s v="KICKSTART OUR &lt;+3"/>
    <s v="Help fund our 2013 Sound &amp; Lighting Touring rig!"/>
    <n v="2000"/>
    <n v="2093"/>
    <x v="0"/>
    <s v="US"/>
    <s v="USD"/>
    <n v="1361129129"/>
    <n v="1359660329"/>
    <b v="0"/>
    <n v="55"/>
    <b v="1"/>
    <s v="music/rock"/>
    <n v="105"/>
    <n v="38.049999999999997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2000"/>
    <n v="2087"/>
    <x v="0"/>
    <s v="US"/>
    <s v="USD"/>
    <n v="1332029335"/>
    <n v="1326848935"/>
    <b v="0"/>
    <n v="30"/>
    <b v="1"/>
    <s v="music/rock"/>
    <n v="104"/>
    <n v="69.569999999999993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800"/>
    <n v="2086"/>
    <x v="0"/>
    <s v="US"/>
    <s v="USD"/>
    <n v="1317438000"/>
    <n v="1314989557"/>
    <b v="0"/>
    <n v="28"/>
    <b v="1"/>
    <s v="music/rock"/>
    <n v="116"/>
    <n v="74.5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20000"/>
    <n v="2082.25"/>
    <x v="0"/>
    <s v="US"/>
    <s v="USD"/>
    <n v="1475342382"/>
    <n v="1472750382"/>
    <b v="0"/>
    <n v="45"/>
    <b v="1"/>
    <s v="music/rock"/>
    <n v="10"/>
    <n v="46.27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1200"/>
    <n v="2080"/>
    <x v="0"/>
    <s v="US"/>
    <s v="USD"/>
    <n v="1367902740"/>
    <n v="1366251510"/>
    <b v="0"/>
    <n v="13"/>
    <b v="1"/>
    <s v="music/rock"/>
    <n v="173"/>
    <n v="160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76"/>
    <x v="0"/>
    <s v="US"/>
    <s v="USD"/>
    <n v="1400561940"/>
    <n v="1397679445"/>
    <b v="0"/>
    <n v="40"/>
    <b v="1"/>
    <s v="music/rock"/>
    <n v="104"/>
    <n v="51.9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1800"/>
    <n v="2076"/>
    <x v="0"/>
    <s v="US"/>
    <s v="USD"/>
    <n v="1425275940"/>
    <n v="1422371381"/>
    <b v="0"/>
    <n v="21"/>
    <b v="1"/>
    <s v="music/rock"/>
    <n v="115"/>
    <n v="98.86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2000"/>
    <n v="2075"/>
    <x v="0"/>
    <s v="US"/>
    <s v="USD"/>
    <n v="1298245954"/>
    <n v="1295653954"/>
    <b v="0"/>
    <n v="134"/>
    <b v="1"/>
    <s v="music/rock"/>
    <n v="104"/>
    <n v="15.49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2000"/>
    <n v="2073"/>
    <x v="0"/>
    <s v="US"/>
    <s v="USD"/>
    <n v="1307761200"/>
    <n v="1304464914"/>
    <b v="0"/>
    <n v="20"/>
    <b v="1"/>
    <s v="music/rock"/>
    <n v="104"/>
    <n v="103.6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0"/>
    <n v="2070.5"/>
    <x v="0"/>
    <s v="US"/>
    <s v="USD"/>
    <n v="1466139300"/>
    <n v="1464854398"/>
    <b v="0"/>
    <n v="19"/>
    <b v="1"/>
    <s v="music/rock"/>
    <n v="21"/>
    <n v="108.97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7500"/>
    <n v="2070"/>
    <x v="0"/>
    <s v="US"/>
    <s v="USD"/>
    <n v="1355585777"/>
    <n v="1352993777"/>
    <b v="0"/>
    <n v="209"/>
    <b v="1"/>
    <s v="music/rock"/>
    <n v="28"/>
    <n v="9.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3500"/>
    <n v="2070"/>
    <x v="0"/>
    <s v="US"/>
    <s v="USD"/>
    <n v="1429594832"/>
    <n v="1427780432"/>
    <b v="0"/>
    <n v="38"/>
    <b v="1"/>
    <s v="music/rock"/>
    <n v="59"/>
    <n v="54.47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2000"/>
    <n v="2065"/>
    <x v="0"/>
    <s v="US"/>
    <s v="USD"/>
    <n v="1312095540"/>
    <n v="1306608888"/>
    <b v="0"/>
    <n v="24"/>
    <b v="1"/>
    <s v="music/rock"/>
    <n v="103"/>
    <n v="86.04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999"/>
    <n v="2065"/>
    <x v="0"/>
    <s v="US"/>
    <s v="USD"/>
    <n v="1350505059"/>
    <n v="1347913059"/>
    <b v="0"/>
    <n v="8"/>
    <b v="1"/>
    <s v="music/rock"/>
    <n v="207"/>
    <n v="258.1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2000"/>
    <n v="2063"/>
    <x v="0"/>
    <s v="US"/>
    <s v="USD"/>
    <n v="1405033300"/>
    <n v="1402441300"/>
    <b v="0"/>
    <n v="179"/>
    <b v="1"/>
    <s v="music/rock"/>
    <n v="103"/>
    <n v="11.53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2000"/>
    <n v="2060"/>
    <x v="0"/>
    <s v="US"/>
    <s v="USD"/>
    <n v="1406509200"/>
    <n v="1404769538"/>
    <b v="0"/>
    <n v="26"/>
    <b v="1"/>
    <s v="music/rock"/>
    <n v="103"/>
    <n v="79.23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2000"/>
    <n v="2060"/>
    <x v="0"/>
    <s v="US"/>
    <s v="USD"/>
    <n v="1429920000"/>
    <n v="1426703452"/>
    <b v="0"/>
    <n v="131"/>
    <b v="1"/>
    <s v="music/rock"/>
    <n v="103"/>
    <n v="15.7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3900"/>
    <n v="2059"/>
    <x v="0"/>
    <s v="US"/>
    <s v="USD"/>
    <n v="1352860017"/>
    <n v="1348536417"/>
    <b v="0"/>
    <n v="14"/>
    <b v="1"/>
    <s v="music/rock"/>
    <n v="53"/>
    <n v="147.07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"/>
    <n v="2056.66"/>
    <x v="0"/>
    <s v="US"/>
    <s v="USD"/>
    <n v="1369355437"/>
    <n v="1366763437"/>
    <b v="0"/>
    <n v="174"/>
    <b v="1"/>
    <s v="music/rock"/>
    <n v="137"/>
    <n v="11.82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2000"/>
    <n v="2055"/>
    <x v="0"/>
    <s v="CA"/>
    <s v="CAD"/>
    <n v="1389012940"/>
    <n v="1385124940"/>
    <b v="0"/>
    <n v="191"/>
    <b v="1"/>
    <s v="music/rock"/>
    <n v="103"/>
    <n v="10.76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n v="1403901072"/>
    <b v="0"/>
    <n v="38"/>
    <b v="1"/>
    <s v="music/rock"/>
    <n v="103"/>
    <n v="54.08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100000"/>
    <n v="2053"/>
    <x v="0"/>
    <s v="US"/>
    <s v="USD"/>
    <n v="1410546413"/>
    <n v="1407954413"/>
    <b v="0"/>
    <n v="22"/>
    <b v="1"/>
    <s v="music/rock"/>
    <n v="2"/>
    <n v="93.32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1000"/>
    <n v="2053"/>
    <x v="0"/>
    <s v="US"/>
    <s v="USD"/>
    <n v="1324014521"/>
    <n v="1318826921"/>
    <b v="0"/>
    <n v="149"/>
    <b v="1"/>
    <s v="music/rock"/>
    <n v="205"/>
    <n v="13.78"/>
    <x v="4"/>
    <s v="rock"/>
    <x v="1858"/>
    <d v="2011-12-16T05:48:41"/>
    <x v="6"/>
  </r>
  <r>
    <n v="1859"/>
    <s v="Queen Kwong Tour to London and Paris"/>
    <s v="Queen Kwong is going ON TOUR to London and Paris!"/>
    <n v="1500"/>
    <n v="2052"/>
    <x v="0"/>
    <s v="US"/>
    <s v="USD"/>
    <n v="1316716129"/>
    <n v="1314124129"/>
    <b v="0"/>
    <n v="56"/>
    <b v="1"/>
    <s v="music/rock"/>
    <n v="137"/>
    <n v="36.64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2000"/>
    <n v="2050"/>
    <x v="0"/>
    <s v="US"/>
    <s v="USD"/>
    <n v="1391706084"/>
    <n v="1389891684"/>
    <b v="0"/>
    <n v="19"/>
    <b v="1"/>
    <s v="music/rock"/>
    <n v="103"/>
    <n v="107.89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000"/>
    <n v="2050"/>
    <x v="2"/>
    <s v="GB"/>
    <s v="GBP"/>
    <n v="1422256341"/>
    <n v="1419664341"/>
    <b v="0"/>
    <n v="0"/>
    <b v="0"/>
    <s v="games/mobile games"/>
    <n v="103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2000"/>
    <n v="2050"/>
    <x v="2"/>
    <s v="US"/>
    <s v="USD"/>
    <n v="1488958200"/>
    <n v="1484912974"/>
    <b v="0"/>
    <n v="16"/>
    <b v="0"/>
    <s v="games/mobile games"/>
    <n v="103"/>
    <n v="128.13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000"/>
    <n v="2050"/>
    <x v="2"/>
    <s v="US"/>
    <s v="USD"/>
    <n v="1402600085"/>
    <n v="1400008085"/>
    <b v="0"/>
    <n v="2"/>
    <b v="0"/>
    <s v="games/mobile games"/>
    <n v="103"/>
    <n v="102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2000"/>
    <n v="2047"/>
    <x v="2"/>
    <s v="US"/>
    <s v="USD"/>
    <n v="1399223500"/>
    <n v="1396631500"/>
    <b v="0"/>
    <n v="48"/>
    <b v="0"/>
    <s v="games/mobile games"/>
    <n v="102"/>
    <n v="42.65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2000"/>
    <n v="2042"/>
    <x v="2"/>
    <s v="GB"/>
    <s v="GBP"/>
    <n v="1478425747"/>
    <n v="1475398147"/>
    <b v="0"/>
    <n v="2"/>
    <b v="0"/>
    <s v="games/mobile games"/>
    <n v="102"/>
    <n v="1021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000"/>
    <n v="2041"/>
    <x v="2"/>
    <s v="US"/>
    <s v="USD"/>
    <n v="1488340800"/>
    <n v="1483768497"/>
    <b v="0"/>
    <n v="2"/>
    <b v="0"/>
    <s v="games/mobile games"/>
    <n v="102"/>
    <n v="1020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1000"/>
    <n v="2035.05"/>
    <x v="2"/>
    <s v="US"/>
    <s v="USD"/>
    <n v="1478383912"/>
    <n v="1475791912"/>
    <b v="0"/>
    <n v="1"/>
    <b v="0"/>
    <s v="games/mobile games"/>
    <n v="204"/>
    <n v="2035.05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000"/>
    <n v="2035"/>
    <x v="2"/>
    <s v="US"/>
    <s v="USD"/>
    <n v="1450166340"/>
    <n v="1448044925"/>
    <b v="0"/>
    <n v="17"/>
    <b v="0"/>
    <s v="games/mobile games"/>
    <n v="102"/>
    <n v="119.71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2000"/>
    <n v="2035"/>
    <x v="2"/>
    <s v="US"/>
    <s v="USD"/>
    <n v="1483488249"/>
    <n v="1480896249"/>
    <b v="0"/>
    <n v="0"/>
    <b v="0"/>
    <s v="games/mobile games"/>
    <n v="102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2000"/>
    <n v="2033"/>
    <x v="2"/>
    <s v="US"/>
    <s v="USD"/>
    <n v="1454213820"/>
    <n v="1451723535"/>
    <b v="0"/>
    <n v="11"/>
    <b v="0"/>
    <s v="games/mobile games"/>
    <n v="102"/>
    <n v="184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2000"/>
    <n v="2031"/>
    <x v="2"/>
    <s v="US"/>
    <s v="USD"/>
    <n v="1416512901"/>
    <n v="1413053301"/>
    <b v="0"/>
    <n v="95"/>
    <b v="0"/>
    <s v="games/mobile games"/>
    <n v="102"/>
    <n v="21.38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14440"/>
    <n v="2030"/>
    <x v="2"/>
    <s v="US"/>
    <s v="USD"/>
    <n v="1435633602"/>
    <n v="1433041602"/>
    <b v="0"/>
    <n v="13"/>
    <b v="0"/>
    <s v="games/mobile games"/>
    <n v="14"/>
    <n v="156.15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2000"/>
    <n v="2030"/>
    <x v="2"/>
    <s v="CA"/>
    <s v="CAD"/>
    <n v="1436373900"/>
    <n v="1433861210"/>
    <b v="0"/>
    <n v="2"/>
    <b v="0"/>
    <s v="games/mobile games"/>
    <n v="102"/>
    <n v="1015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80000"/>
    <n v="2028"/>
    <x v="2"/>
    <s v="US"/>
    <s v="USD"/>
    <n v="1467155733"/>
    <n v="1465427733"/>
    <b v="0"/>
    <n v="2"/>
    <b v="0"/>
    <s v="games/mobile games"/>
    <n v="1"/>
    <n v="1014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2000"/>
    <n v="2027"/>
    <x v="2"/>
    <s v="US"/>
    <s v="USD"/>
    <n v="1470519308"/>
    <n v="1465335308"/>
    <b v="0"/>
    <n v="3"/>
    <b v="0"/>
    <s v="games/mobile games"/>
    <n v="101"/>
    <n v="675.6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000"/>
    <n v="2027"/>
    <x v="2"/>
    <s v="AU"/>
    <s v="AUD"/>
    <n v="1402901405"/>
    <n v="1400309405"/>
    <b v="0"/>
    <n v="0"/>
    <b v="0"/>
    <s v="games/mobile games"/>
    <n v="101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2000"/>
    <n v="2025"/>
    <x v="2"/>
    <s v="US"/>
    <s v="USD"/>
    <n v="1425170525"/>
    <n v="1422664925"/>
    <b v="0"/>
    <n v="0"/>
    <b v="0"/>
    <s v="games/mobile games"/>
    <n v="101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2000"/>
    <n v="2025"/>
    <x v="2"/>
    <s v="AU"/>
    <s v="AUD"/>
    <n v="1402618355"/>
    <n v="1400026355"/>
    <b v="0"/>
    <n v="0"/>
    <b v="0"/>
    <s v="games/mobile games"/>
    <n v="101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2000"/>
    <n v="2025"/>
    <x v="2"/>
    <s v="ES"/>
    <s v="EUR"/>
    <n v="1457966129"/>
    <n v="1455377729"/>
    <b v="0"/>
    <n v="2"/>
    <b v="0"/>
    <s v="games/mobile games"/>
    <n v="101"/>
    <n v="1012.5"/>
    <x v="6"/>
    <s v="mobile games"/>
    <x v="1879"/>
    <d v="2016-03-14T14:35:29"/>
    <x v="2"/>
  </r>
  <r>
    <n v="1880"/>
    <s v="Sim Betting Football"/>
    <s v="Sim Betting Football is the only football (soccer) betting simulation  game."/>
    <n v="2000"/>
    <n v="2025"/>
    <x v="2"/>
    <s v="GB"/>
    <s v="GBP"/>
    <n v="1459341380"/>
    <n v="1456839380"/>
    <b v="0"/>
    <n v="24"/>
    <b v="0"/>
    <s v="games/mobile games"/>
    <n v="101"/>
    <n v="84.38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180000"/>
    <n v="2020"/>
    <x v="0"/>
    <s v="US"/>
    <s v="USD"/>
    <n v="1425955189"/>
    <n v="1423366789"/>
    <b v="0"/>
    <n v="70"/>
    <b v="1"/>
    <s v="music/indie rock"/>
    <n v="1"/>
    <n v="28.86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2000"/>
    <n v="2020"/>
    <x v="0"/>
    <s v="US"/>
    <s v="USD"/>
    <n v="1341964080"/>
    <n v="1339109212"/>
    <b v="0"/>
    <n v="81"/>
    <b v="1"/>
    <s v="music/indie rock"/>
    <n v="101"/>
    <n v="24.94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2000"/>
    <n v="2020"/>
    <x v="0"/>
    <s v="US"/>
    <s v="USD"/>
    <n v="1333921508"/>
    <n v="1331333108"/>
    <b v="0"/>
    <n v="32"/>
    <b v="1"/>
    <s v="music/indie rock"/>
    <n v="101"/>
    <n v="63.13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2000"/>
    <n v="2020"/>
    <x v="0"/>
    <s v="US"/>
    <s v="USD"/>
    <n v="1354017600"/>
    <n v="1350967535"/>
    <b v="0"/>
    <n v="26"/>
    <b v="1"/>
    <s v="music/indie rock"/>
    <n v="101"/>
    <n v="77.69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2000"/>
    <n v="2020"/>
    <x v="0"/>
    <s v="US"/>
    <s v="USD"/>
    <n v="1344636000"/>
    <n v="1341800110"/>
    <b v="0"/>
    <n v="105"/>
    <b v="1"/>
    <s v="music/indie rock"/>
    <n v="101"/>
    <n v="19.239999999999998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2000"/>
    <n v="2020"/>
    <x v="0"/>
    <s v="US"/>
    <s v="USD"/>
    <n v="1415832338"/>
    <n v="1413236738"/>
    <b v="0"/>
    <n v="29"/>
    <b v="1"/>
    <s v="music/indie rock"/>
    <n v="101"/>
    <n v="69.66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2000"/>
    <n v="2015"/>
    <x v="0"/>
    <s v="ES"/>
    <s v="EUR"/>
    <n v="1449178200"/>
    <n v="1447614732"/>
    <b v="0"/>
    <n v="8"/>
    <b v="1"/>
    <s v="music/indie rock"/>
    <n v="101"/>
    <n v="251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000"/>
    <n v="2015"/>
    <x v="0"/>
    <s v="US"/>
    <s v="USD"/>
    <n v="1275368340"/>
    <n v="1272692732"/>
    <b v="0"/>
    <n v="89"/>
    <b v="1"/>
    <s v="music/indie rock"/>
    <n v="101"/>
    <n v="22.64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n v="1359140546"/>
    <b v="0"/>
    <n v="44"/>
    <b v="1"/>
    <s v="music/indie rock"/>
    <n v="101"/>
    <n v="45.8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2000"/>
    <n v="2015"/>
    <x v="0"/>
    <s v="US"/>
    <s v="USD"/>
    <n v="1355597528"/>
    <n v="1353005528"/>
    <b v="0"/>
    <n v="246"/>
    <b v="1"/>
    <s v="music/indie rock"/>
    <n v="101"/>
    <n v="8.19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600"/>
    <n v="2015"/>
    <x v="0"/>
    <s v="US"/>
    <s v="USD"/>
    <n v="1279778400"/>
    <n v="1275851354"/>
    <b v="0"/>
    <n v="120"/>
    <b v="1"/>
    <s v="music/indie rock"/>
    <n v="126"/>
    <n v="16.79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2000"/>
    <n v="2013.47"/>
    <x v="0"/>
    <s v="US"/>
    <s v="USD"/>
    <n v="1307459881"/>
    <n v="1304867881"/>
    <b v="0"/>
    <n v="26"/>
    <b v="1"/>
    <s v="music/indie rock"/>
    <n v="101"/>
    <n v="77.44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000"/>
    <n v="2010"/>
    <x v="0"/>
    <s v="US"/>
    <s v="USD"/>
    <n v="1302926340"/>
    <n v="1301524585"/>
    <b v="0"/>
    <n v="45"/>
    <b v="1"/>
    <s v="music/indie rock"/>
    <n v="101"/>
    <n v="44.67"/>
    <x v="4"/>
    <s v="indie rock"/>
    <x v="1893"/>
    <d v="2011-04-16T03:59:00"/>
    <x v="6"/>
  </r>
  <r>
    <n v="1894"/>
    <s v="Help me release my first 3 song EP!!"/>
    <s v="Im trying to raise $1000 for a 3 song EP in a studio!"/>
    <n v="2000"/>
    <n v="2010"/>
    <x v="0"/>
    <s v="US"/>
    <s v="USD"/>
    <n v="1329082983"/>
    <n v="1326404583"/>
    <b v="0"/>
    <n v="20"/>
    <b v="1"/>
    <s v="music/indie rock"/>
    <n v="101"/>
    <n v="100.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2000"/>
    <n v="2007"/>
    <x v="0"/>
    <s v="US"/>
    <s v="USD"/>
    <n v="1445363722"/>
    <n v="1442771722"/>
    <b v="0"/>
    <n v="47"/>
    <b v="1"/>
    <s v="music/indie rock"/>
    <n v="100"/>
    <n v="42.7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140000"/>
    <n v="2005"/>
    <x v="0"/>
    <s v="US"/>
    <s v="USD"/>
    <n v="1334250165"/>
    <n v="1331658165"/>
    <b v="0"/>
    <n v="13"/>
    <b v="1"/>
    <s v="music/indie rock"/>
    <n v="1"/>
    <n v="154.22999999999999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2000"/>
    <n v="2005"/>
    <x v="0"/>
    <s v="US"/>
    <s v="USD"/>
    <n v="1393966800"/>
    <n v="1392040806"/>
    <b v="0"/>
    <n v="183"/>
    <b v="1"/>
    <s v="music/indie rock"/>
    <n v="100"/>
    <n v="10.96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2000"/>
    <n v="2005"/>
    <x v="0"/>
    <s v="US"/>
    <s v="USD"/>
    <n v="1454349600"/>
    <n v="1451277473"/>
    <b v="0"/>
    <n v="21"/>
    <b v="1"/>
    <s v="music/indie rock"/>
    <n v="100"/>
    <n v="95.48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2000"/>
    <n v="2005"/>
    <x v="0"/>
    <s v="US"/>
    <s v="USD"/>
    <n v="1427319366"/>
    <n v="1424730966"/>
    <b v="0"/>
    <n v="42"/>
    <b v="1"/>
    <s v="music/indie rock"/>
    <n v="100"/>
    <n v="47.74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000"/>
    <n v="2004"/>
    <x v="0"/>
    <s v="US"/>
    <s v="USD"/>
    <n v="1349517540"/>
    <n v="1347137731"/>
    <b v="0"/>
    <n v="54"/>
    <b v="1"/>
    <s v="music/indie rock"/>
    <n v="100"/>
    <n v="37.1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2000"/>
    <n v="2004"/>
    <x v="2"/>
    <s v="GB"/>
    <s v="GBP"/>
    <n v="1432299600"/>
    <n v="1429707729"/>
    <b v="0"/>
    <n v="25"/>
    <b v="0"/>
    <s v="technology/gadgets"/>
    <n v="100"/>
    <n v="80.16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500"/>
    <n v="2002.22"/>
    <x v="2"/>
    <s v="NL"/>
    <s v="EUR"/>
    <n v="1425495447"/>
    <n v="1422903447"/>
    <b v="0"/>
    <n v="3"/>
    <b v="0"/>
    <s v="technology/gadgets"/>
    <n v="133"/>
    <n v="667.41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5000"/>
    <n v="2001"/>
    <x v="2"/>
    <s v="US"/>
    <s v="USD"/>
    <n v="1485541791"/>
    <n v="1480357791"/>
    <b v="0"/>
    <n v="41"/>
    <b v="0"/>
    <s v="technology/gadgets"/>
    <n v="40"/>
    <n v="48.8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2000"/>
    <n v="2001"/>
    <x v="2"/>
    <s v="US"/>
    <s v="USD"/>
    <n v="1451752021"/>
    <n v="1447864021"/>
    <b v="0"/>
    <n v="2"/>
    <b v="0"/>
    <s v="technology/gadgets"/>
    <n v="100"/>
    <n v="1000.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000"/>
    <n v="2000.66"/>
    <x v="2"/>
    <s v="US"/>
    <s v="USD"/>
    <n v="1410127994"/>
    <n v="1407535994"/>
    <b v="0"/>
    <n v="4"/>
    <b v="0"/>
    <s v="technology/gadgets"/>
    <n v="100"/>
    <n v="500.17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2000"/>
    <n v="2000"/>
    <x v="2"/>
    <s v="US"/>
    <s v="USD"/>
    <n v="1466697983"/>
    <n v="1464105983"/>
    <b v="0"/>
    <n v="99"/>
    <b v="0"/>
    <s v="technology/gadgets"/>
    <n v="100"/>
    <n v="20.2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2000"/>
    <n v="2000"/>
    <x v="2"/>
    <s v="US"/>
    <s v="USD"/>
    <n v="1400853925"/>
    <n v="1399557925"/>
    <b v="0"/>
    <n v="4"/>
    <b v="0"/>
    <s v="technology/gadgets"/>
    <n v="100"/>
    <n v="50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000"/>
    <n v="2000"/>
    <x v="2"/>
    <s v="US"/>
    <s v="USD"/>
    <n v="1483048900"/>
    <n v="1480456900"/>
    <b v="0"/>
    <n v="4"/>
    <b v="0"/>
    <s v="technology/gadgets"/>
    <n v="100"/>
    <n v="50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2000"/>
    <n v="2000"/>
    <x v="2"/>
    <s v="US"/>
    <s v="USD"/>
    <n v="1414059479"/>
    <n v="1411467479"/>
    <b v="0"/>
    <n v="38"/>
    <b v="0"/>
    <s v="technology/gadgets"/>
    <n v="100"/>
    <n v="52.63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2000"/>
    <n v="2000"/>
    <x v="2"/>
    <s v="NL"/>
    <s v="EUR"/>
    <n v="1446331500"/>
    <n v="1442531217"/>
    <b v="0"/>
    <n v="285"/>
    <b v="0"/>
    <s v="technology/gadgets"/>
    <n v="100"/>
    <n v="7.02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2000"/>
    <n v="2000"/>
    <x v="2"/>
    <s v="NZ"/>
    <s v="NZD"/>
    <n v="1407545334"/>
    <n v="1404953334"/>
    <b v="0"/>
    <n v="1"/>
    <b v="0"/>
    <s v="technology/gadgets"/>
    <n v="100"/>
    <n v="200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2000"/>
    <n v="2000"/>
    <x v="2"/>
    <s v="US"/>
    <s v="USD"/>
    <n v="1433395560"/>
    <n v="1430803560"/>
    <b v="0"/>
    <n v="42"/>
    <b v="0"/>
    <s v="technology/gadgets"/>
    <n v="100"/>
    <n v="47.62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2000"/>
    <n v="2000"/>
    <x v="2"/>
    <s v="GB"/>
    <s v="GBP"/>
    <n v="1412770578"/>
    <n v="1410178578"/>
    <b v="0"/>
    <n v="26"/>
    <b v="0"/>
    <s v="technology/gadgets"/>
    <n v="100"/>
    <n v="76.92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2000"/>
    <n v="2000"/>
    <x v="2"/>
    <s v="US"/>
    <s v="USD"/>
    <n v="1414814340"/>
    <n v="1413519073"/>
    <b v="0"/>
    <n v="2"/>
    <b v="0"/>
    <s v="technology/gadgets"/>
    <n v="100"/>
    <n v="100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2000"/>
    <n v="2000"/>
    <x v="2"/>
    <s v="US"/>
    <s v="USD"/>
    <n v="1409620222"/>
    <n v="1407892222"/>
    <b v="0"/>
    <n v="4"/>
    <b v="0"/>
    <s v="technology/gadgets"/>
    <n v="100"/>
    <n v="50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"/>
    <n v="2000"/>
    <x v="2"/>
    <s v="US"/>
    <s v="USD"/>
    <n v="1478542375"/>
    <n v="1476378775"/>
    <b v="0"/>
    <n v="6"/>
    <b v="0"/>
    <s v="technology/gadgets"/>
    <n v="100"/>
    <n v="333.33"/>
    <x v="2"/>
    <s v="gadgets"/>
    <x v="1916"/>
    <d v="2016-11-07T18:12:55"/>
    <x v="2"/>
  </r>
  <r>
    <n v="1917"/>
    <s v="Chronovisor:The MOST innovative watch for night time reading"/>
    <s v="Let's build a legendary brand altogether"/>
    <n v="1500"/>
    <n v="2000"/>
    <x v="2"/>
    <s v="HK"/>
    <s v="HKD"/>
    <n v="1486708133"/>
    <n v="1484116133"/>
    <b v="0"/>
    <n v="70"/>
    <b v="0"/>
    <s v="technology/gadgets"/>
    <n v="133"/>
    <n v="28.57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1500"/>
    <n v="2000"/>
    <x v="2"/>
    <s v="US"/>
    <s v="USD"/>
    <n v="1407869851"/>
    <n v="1404845851"/>
    <b v="0"/>
    <n v="9"/>
    <b v="0"/>
    <s v="technology/gadgets"/>
    <n v="133"/>
    <n v="222.22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1500"/>
    <n v="1993"/>
    <x v="2"/>
    <s v="US"/>
    <s v="USD"/>
    <n v="1432069249"/>
    <n v="1429477249"/>
    <b v="0"/>
    <n v="8"/>
    <b v="0"/>
    <s v="technology/gadgets"/>
    <n v="133"/>
    <n v="249.1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5000"/>
    <n v="1988"/>
    <x v="2"/>
    <s v="GB"/>
    <s v="GBP"/>
    <n v="1445468400"/>
    <n v="1443042061"/>
    <b v="0"/>
    <n v="105"/>
    <b v="0"/>
    <s v="technology/gadgets"/>
    <n v="40"/>
    <n v="18.93"/>
    <x v="2"/>
    <s v="gadgets"/>
    <x v="1920"/>
    <d v="2015-10-21T23:00:00"/>
    <x v="0"/>
  </r>
  <r>
    <n v="1921"/>
    <s v="The Fine Spirits are making an album!"/>
    <s v="The Fine Spirits are making an album, but we need your help!"/>
    <n v="30000"/>
    <n v="1982"/>
    <x v="0"/>
    <s v="US"/>
    <s v="USD"/>
    <n v="1342243143"/>
    <n v="1339651143"/>
    <b v="0"/>
    <n v="38"/>
    <b v="1"/>
    <s v="music/indie rock"/>
    <n v="7"/>
    <n v="52.16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1500"/>
    <n v="1967.76"/>
    <x v="0"/>
    <s v="US"/>
    <s v="USD"/>
    <n v="1386828507"/>
    <n v="1384236507"/>
    <b v="0"/>
    <n v="64"/>
    <b v="1"/>
    <s v="music/indie rock"/>
    <n v="131"/>
    <n v="30.75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25000"/>
    <n v="1967"/>
    <x v="0"/>
    <s v="US"/>
    <s v="USD"/>
    <n v="1317099540"/>
    <n v="1313612532"/>
    <b v="0"/>
    <n v="13"/>
    <b v="1"/>
    <s v="music/indie rock"/>
    <n v="8"/>
    <n v="151.3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1750"/>
    <n v="1955"/>
    <x v="0"/>
    <s v="US"/>
    <s v="USD"/>
    <n v="1389814380"/>
    <n v="1387390555"/>
    <b v="0"/>
    <n v="33"/>
    <b v="1"/>
    <s v="music/indie rock"/>
    <n v="112"/>
    <n v="59.2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n v="1379540288"/>
    <b v="0"/>
    <n v="52"/>
    <b v="1"/>
    <s v="music/indie rock"/>
    <n v="130"/>
    <n v="37.5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800"/>
    <n v="1941"/>
    <x v="0"/>
    <s v="US"/>
    <s v="USD"/>
    <n v="1288657560"/>
    <n v="1286319256"/>
    <b v="0"/>
    <n v="107"/>
    <b v="1"/>
    <s v="music/indie rock"/>
    <n v="108"/>
    <n v="18.14"/>
    <x v="4"/>
    <s v="indie rock"/>
    <x v="1926"/>
    <d v="2010-11-02T00:26:00"/>
    <x v="7"/>
  </r>
  <r>
    <n v="1927"/>
    <s v="GBS Detroit Presents Hampshire"/>
    <s v="Hampshire is headed to GBS Detroit."/>
    <n v="1250"/>
    <n v="1940"/>
    <x v="0"/>
    <s v="US"/>
    <s v="USD"/>
    <n v="1331182740"/>
    <n v="1329856839"/>
    <b v="0"/>
    <n v="11"/>
    <b v="1"/>
    <s v="music/indie rock"/>
    <n v="155"/>
    <n v="17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50000"/>
    <n v="1937"/>
    <x v="0"/>
    <s v="US"/>
    <s v="USD"/>
    <n v="1367940794"/>
    <n v="1365348794"/>
    <b v="0"/>
    <n v="34"/>
    <b v="1"/>
    <s v="music/indie rock"/>
    <n v="4"/>
    <n v="56.97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1700"/>
    <n v="1920"/>
    <x v="0"/>
    <s v="US"/>
    <s v="USD"/>
    <n v="1309825866"/>
    <n v="1306197066"/>
    <b v="0"/>
    <n v="75"/>
    <b v="1"/>
    <s v="music/indie rock"/>
    <n v="113"/>
    <n v="25.6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500"/>
    <n v="1920"/>
    <x v="0"/>
    <s v="US"/>
    <s v="USD"/>
    <n v="1373203482"/>
    <n v="1368019482"/>
    <b v="0"/>
    <n v="26"/>
    <b v="1"/>
    <s v="music/indie rock"/>
    <n v="128"/>
    <n v="73.849999999999994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1500"/>
    <n v="1918"/>
    <x v="0"/>
    <s v="US"/>
    <s v="USD"/>
    <n v="1337657400"/>
    <n v="1336512309"/>
    <b v="0"/>
    <n v="50"/>
    <b v="1"/>
    <s v="music/indie rock"/>
    <n v="128"/>
    <n v="38.36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1500"/>
    <n v="1913.05"/>
    <x v="0"/>
    <s v="US"/>
    <s v="USD"/>
    <n v="1327433173"/>
    <n v="1325618773"/>
    <b v="0"/>
    <n v="80"/>
    <b v="1"/>
    <s v="music/indie rock"/>
    <n v="128"/>
    <n v="23.9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20000"/>
    <n v="1910"/>
    <x v="0"/>
    <s v="US"/>
    <s v="USD"/>
    <n v="1411787307"/>
    <n v="1409195307"/>
    <b v="0"/>
    <n v="110"/>
    <b v="1"/>
    <s v="music/indie rock"/>
    <n v="10"/>
    <n v="17.36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10000"/>
    <n v="1908"/>
    <x v="0"/>
    <s v="US"/>
    <s v="USD"/>
    <n v="1324789200"/>
    <n v="1321649321"/>
    <b v="0"/>
    <n v="77"/>
    <b v="1"/>
    <s v="music/indie rock"/>
    <n v="19"/>
    <n v="24.78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0"/>
    <n v="1897"/>
    <x v="0"/>
    <s v="US"/>
    <s v="USD"/>
    <n v="1403326740"/>
    <n v="1400106171"/>
    <b v="0"/>
    <n v="50"/>
    <b v="1"/>
    <s v="music/indie rock"/>
    <n v="8"/>
    <n v="37.94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30000"/>
    <n v="1888"/>
    <x v="0"/>
    <s v="US"/>
    <s v="USD"/>
    <n v="1323151140"/>
    <n v="1320528070"/>
    <b v="0"/>
    <n v="145"/>
    <b v="1"/>
    <s v="music/indie rock"/>
    <n v="6"/>
    <n v="13.02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1000"/>
    <n v="1884"/>
    <x v="0"/>
    <s v="US"/>
    <s v="USD"/>
    <n v="1339732740"/>
    <n v="1338346281"/>
    <b v="0"/>
    <n v="29"/>
    <b v="1"/>
    <s v="music/indie rock"/>
    <n v="188"/>
    <n v="64.97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200"/>
    <n v="1883.64"/>
    <x v="0"/>
    <s v="US"/>
    <s v="USD"/>
    <n v="1372741200"/>
    <n v="1370067231"/>
    <b v="0"/>
    <n v="114"/>
    <b v="1"/>
    <s v="music/indie rock"/>
    <n v="157"/>
    <n v="16.52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30000"/>
    <n v="1877"/>
    <x v="0"/>
    <s v="US"/>
    <s v="USD"/>
    <n v="1362955108"/>
    <n v="1360366708"/>
    <b v="0"/>
    <n v="96"/>
    <b v="1"/>
    <s v="music/indie rock"/>
    <n v="6"/>
    <n v="19.55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1500"/>
    <n v="1877"/>
    <x v="0"/>
    <s v="US"/>
    <s v="USD"/>
    <n v="1308110340"/>
    <n v="1304770233"/>
    <b v="0"/>
    <n v="31"/>
    <b v="1"/>
    <s v="music/indie rock"/>
    <n v="125"/>
    <n v="60.55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0000"/>
    <n v="1876"/>
    <x v="0"/>
    <s v="US"/>
    <s v="USD"/>
    <n v="1400137131"/>
    <n v="1397545131"/>
    <b v="1"/>
    <n v="4883"/>
    <b v="1"/>
    <s v="technology/hardware"/>
    <n v="9"/>
    <n v="0.38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1500"/>
    <n v="1876"/>
    <x v="0"/>
    <s v="US"/>
    <s v="USD"/>
    <n v="1309809140"/>
    <n v="1302033140"/>
    <b v="1"/>
    <n v="95"/>
    <b v="1"/>
    <s v="technology/hardware"/>
    <n v="125"/>
    <n v="19.75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"/>
    <n v="1873"/>
    <x v="0"/>
    <s v="US"/>
    <s v="USD"/>
    <n v="1470896916"/>
    <n v="1467008916"/>
    <b v="1"/>
    <n v="2478"/>
    <b v="1"/>
    <s v="technology/hardware"/>
    <n v="187"/>
    <n v="0.76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1000"/>
    <n v="1870.99"/>
    <x v="0"/>
    <s v="US"/>
    <s v="USD"/>
    <n v="1398952890"/>
    <n v="1396360890"/>
    <b v="1"/>
    <n v="1789"/>
    <b v="1"/>
    <s v="technology/hardware"/>
    <n v="187"/>
    <n v="1.05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700"/>
    <n v="1870"/>
    <x v="0"/>
    <s v="ES"/>
    <s v="EUR"/>
    <n v="1436680958"/>
    <n v="1433224958"/>
    <b v="1"/>
    <n v="680"/>
    <b v="1"/>
    <s v="technology/hardware"/>
    <n v="110"/>
    <n v="2.75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100000"/>
    <n v="1867"/>
    <x v="0"/>
    <s v="US"/>
    <s v="USD"/>
    <n v="1397961361"/>
    <n v="1392780961"/>
    <b v="1"/>
    <n v="70"/>
    <b v="1"/>
    <s v="technology/hardware"/>
    <n v="2"/>
    <n v="26.67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1750"/>
    <n v="1867"/>
    <x v="0"/>
    <s v="US"/>
    <s v="USD"/>
    <n v="1258955940"/>
    <n v="1255730520"/>
    <b v="1"/>
    <n v="23"/>
    <b v="1"/>
    <s v="technology/hardware"/>
    <n v="107"/>
    <n v="81.17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"/>
    <n v="1864"/>
    <x v="0"/>
    <s v="US"/>
    <s v="USD"/>
    <n v="1465232520"/>
    <n v="1460557809"/>
    <b v="1"/>
    <n v="4245"/>
    <b v="1"/>
    <s v="technology/hardware"/>
    <n v="19"/>
    <n v="0.44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20000"/>
    <n v="1862"/>
    <x v="0"/>
    <s v="GB"/>
    <s v="GBP"/>
    <n v="1404986951"/>
    <n v="1402394951"/>
    <b v="1"/>
    <n v="943"/>
    <b v="1"/>
    <s v="technology/hardware"/>
    <n v="9"/>
    <n v="1.97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1700"/>
    <n v="1860"/>
    <x v="0"/>
    <s v="US"/>
    <s v="USD"/>
    <n v="1303446073"/>
    <n v="1300767673"/>
    <b v="1"/>
    <n v="1876"/>
    <b v="1"/>
    <s v="technology/hardware"/>
    <n v="109"/>
    <n v="0.99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1000"/>
    <n v="1860"/>
    <x v="0"/>
    <s v="US"/>
    <s v="USD"/>
    <n v="1478516737"/>
    <n v="1475921137"/>
    <b v="1"/>
    <n v="834"/>
    <b v="1"/>
    <s v="technology/hardware"/>
    <n v="186"/>
    <n v="2.23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1000"/>
    <n v="1855"/>
    <x v="0"/>
    <s v="CA"/>
    <s v="CAD"/>
    <n v="1381934015"/>
    <n v="1378737215"/>
    <b v="1"/>
    <n v="682"/>
    <b v="1"/>
    <s v="technology/hardware"/>
    <n v="186"/>
    <n v="2.72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600"/>
    <n v="1841"/>
    <x v="0"/>
    <s v="US"/>
    <s v="USD"/>
    <n v="1330657200"/>
    <n v="1328158065"/>
    <b v="1"/>
    <n v="147"/>
    <b v="1"/>
    <s v="technology/hardware"/>
    <n v="307"/>
    <n v="12.52"/>
    <x v="2"/>
    <s v="hardware"/>
    <x v="1953"/>
    <d v="2012-03-02T03:00:00"/>
    <x v="5"/>
  </r>
  <r>
    <n v="1954"/>
    <s v="Orison â€“ Rethink the Power of Energy"/>
    <s v="The First Home Battery System You Simply Plug in to Install"/>
    <n v="1570.79"/>
    <n v="1839"/>
    <x v="0"/>
    <s v="US"/>
    <s v="USD"/>
    <n v="1457758800"/>
    <n v="1453730176"/>
    <b v="1"/>
    <n v="415"/>
    <b v="1"/>
    <s v="technology/hardware"/>
    <n v="117"/>
    <n v="4.43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1300"/>
    <n v="1835"/>
    <x v="0"/>
    <s v="US"/>
    <s v="USD"/>
    <n v="1337799600"/>
    <n v="1334989881"/>
    <b v="1"/>
    <n v="290"/>
    <b v="1"/>
    <s v="technology/hardware"/>
    <n v="141"/>
    <n v="6.33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1500"/>
    <n v="1831"/>
    <x v="0"/>
    <s v="US"/>
    <s v="USD"/>
    <n v="1429391405"/>
    <n v="1425507005"/>
    <b v="1"/>
    <n v="365"/>
    <b v="1"/>
    <s v="technology/hardware"/>
    <n v="122"/>
    <n v="5.0199999999999996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1830"/>
    <x v="0"/>
    <s v="US"/>
    <s v="USD"/>
    <n v="1351304513"/>
    <n v="1348712513"/>
    <b v="1"/>
    <n v="660"/>
    <b v="1"/>
    <s v="technology/hardware"/>
    <n v="6"/>
    <n v="2.77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1800"/>
    <n v="1830"/>
    <x v="0"/>
    <s v="US"/>
    <s v="USD"/>
    <n v="1364078561"/>
    <n v="1361490161"/>
    <b v="1"/>
    <n v="1356"/>
    <b v="1"/>
    <s v="technology/hardware"/>
    <n v="102"/>
    <n v="1.35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2000"/>
    <n v="1827"/>
    <x v="0"/>
    <s v="US"/>
    <s v="USD"/>
    <n v="1412121600"/>
    <n v="1408565860"/>
    <b v="1"/>
    <n v="424"/>
    <b v="1"/>
    <s v="technology/hardware"/>
    <n v="15"/>
    <n v="4.3099999999999996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1500"/>
    <n v="1826"/>
    <x v="0"/>
    <s v="SE"/>
    <s v="SEK"/>
    <n v="1419151341"/>
    <n v="1416559341"/>
    <b v="1"/>
    <n v="33"/>
    <b v="1"/>
    <s v="technology/hardware"/>
    <n v="122"/>
    <n v="55.33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5000"/>
    <n v="1825"/>
    <x v="0"/>
    <s v="US"/>
    <s v="USD"/>
    <n v="1349495940"/>
    <n v="1346042417"/>
    <b v="1"/>
    <n v="1633"/>
    <b v="1"/>
    <s v="technology/hardware"/>
    <n v="12"/>
    <n v="1.120000000000000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20000"/>
    <n v="1821"/>
    <x v="0"/>
    <s v="US"/>
    <s v="USD"/>
    <n v="1400006636"/>
    <n v="1397414636"/>
    <b v="1"/>
    <n v="306"/>
    <b v="1"/>
    <s v="technology/hardware"/>
    <n v="9"/>
    <n v="5.9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500"/>
    <n v="1820"/>
    <x v="0"/>
    <s v="GB"/>
    <s v="GBP"/>
    <n v="1410862734"/>
    <n v="1407838734"/>
    <b v="1"/>
    <n v="205"/>
    <b v="1"/>
    <s v="technology/hardware"/>
    <n v="121"/>
    <n v="8.8800000000000008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1500"/>
    <n v="1807.74"/>
    <x v="0"/>
    <s v="IT"/>
    <s v="EUR"/>
    <n v="1461306772"/>
    <n v="1458714772"/>
    <b v="1"/>
    <n v="1281"/>
    <b v="1"/>
    <s v="technology/hardware"/>
    <n v="121"/>
    <n v="1.4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1800"/>
    <n v="1805"/>
    <x v="0"/>
    <s v="US"/>
    <s v="USD"/>
    <n v="1326330000"/>
    <n v="1324433310"/>
    <b v="1"/>
    <n v="103"/>
    <b v="1"/>
    <s v="technology/hardware"/>
    <n v="100"/>
    <n v="17.5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25000"/>
    <n v="1803"/>
    <x v="0"/>
    <s v="US"/>
    <s v="USD"/>
    <n v="1408021098"/>
    <n v="1405429098"/>
    <b v="1"/>
    <n v="1513"/>
    <b v="1"/>
    <s v="technology/hardware"/>
    <n v="7"/>
    <n v="1.1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3000000"/>
    <n v="1800"/>
    <x v="0"/>
    <s v="US"/>
    <s v="USD"/>
    <n v="1398959729"/>
    <n v="1396367729"/>
    <b v="1"/>
    <n v="405"/>
    <b v="1"/>
    <s v="technology/hardware"/>
    <n v="0"/>
    <n v="4.4400000000000004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1800"/>
    <n v="1800"/>
    <x v="0"/>
    <s v="US"/>
    <s v="USD"/>
    <n v="1480777515"/>
    <n v="1478095515"/>
    <b v="1"/>
    <n v="510"/>
    <b v="1"/>
    <s v="technology/hardware"/>
    <n v="100"/>
    <n v="3.53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1500"/>
    <n v="1800"/>
    <x v="0"/>
    <s v="GB"/>
    <s v="GBP"/>
    <n v="1470423668"/>
    <n v="1467831668"/>
    <b v="1"/>
    <n v="1887"/>
    <b v="1"/>
    <s v="technology/hardware"/>
    <n v="120"/>
    <n v="0.95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1500"/>
    <n v="1788.57"/>
    <x v="0"/>
    <s v="US"/>
    <s v="USD"/>
    <n v="1366429101"/>
    <n v="1361248701"/>
    <b v="1"/>
    <n v="701"/>
    <b v="1"/>
    <s v="technology/hardware"/>
    <n v="119"/>
    <n v="2.5499999999999998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11000"/>
    <n v="1788"/>
    <x v="0"/>
    <s v="US"/>
    <s v="USD"/>
    <n v="1384488000"/>
    <n v="1381752061"/>
    <b v="1"/>
    <n v="3863"/>
    <b v="1"/>
    <s v="technology/hardware"/>
    <n v="16"/>
    <n v="0.4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35000"/>
    <n v="1785"/>
    <x v="0"/>
    <s v="US"/>
    <s v="USD"/>
    <n v="1353201444"/>
    <n v="1350605844"/>
    <b v="1"/>
    <n v="238"/>
    <b v="1"/>
    <s v="technology/hardware"/>
    <n v="5"/>
    <n v="7.5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500"/>
    <n v="1785"/>
    <x v="0"/>
    <s v="US"/>
    <s v="USD"/>
    <n v="1470466800"/>
    <n v="1467134464"/>
    <b v="1"/>
    <n v="2051"/>
    <b v="1"/>
    <s v="technology/hardware"/>
    <n v="119"/>
    <n v="0.87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5000"/>
    <n v="1782"/>
    <x v="0"/>
    <s v="GB"/>
    <s v="GBP"/>
    <n v="1376899269"/>
    <n v="1371715269"/>
    <b v="1"/>
    <n v="402"/>
    <b v="1"/>
    <s v="technology/hardware"/>
    <n v="36"/>
    <n v="4.43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2000"/>
    <n v="1776"/>
    <x v="0"/>
    <s v="US"/>
    <s v="USD"/>
    <n v="1362938851"/>
    <n v="1360346851"/>
    <b v="1"/>
    <n v="253"/>
    <b v="1"/>
    <s v="technology/hardware"/>
    <n v="15"/>
    <n v="7.02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1750"/>
    <n v="1776"/>
    <x v="0"/>
    <s v="GB"/>
    <s v="GBP"/>
    <n v="1373751325"/>
    <n v="1371159325"/>
    <b v="1"/>
    <n v="473"/>
    <b v="1"/>
    <s v="technology/hardware"/>
    <n v="101"/>
    <n v="3.75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1500"/>
    <n v="1776"/>
    <x v="0"/>
    <s v="US"/>
    <s v="USD"/>
    <n v="1450511940"/>
    <n v="1446527540"/>
    <b v="1"/>
    <n v="821"/>
    <b v="1"/>
    <s v="technology/hardware"/>
    <n v="118"/>
    <n v="2.16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1500"/>
    <n v="1775"/>
    <x v="0"/>
    <s v="US"/>
    <s v="USD"/>
    <n v="1339484400"/>
    <n v="1336627492"/>
    <b v="1"/>
    <n v="388"/>
    <b v="1"/>
    <s v="technology/hardware"/>
    <n v="118"/>
    <n v="4.57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1200"/>
    <n v="1773"/>
    <x v="0"/>
    <s v="US"/>
    <s v="USD"/>
    <n v="1447909140"/>
    <n v="1444734146"/>
    <b v="1"/>
    <n v="813"/>
    <b v="1"/>
    <s v="technology/hardware"/>
    <n v="148"/>
    <n v="2.1800000000000002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4000"/>
    <n v="1772"/>
    <x v="0"/>
    <s v="DE"/>
    <s v="EUR"/>
    <n v="1459684862"/>
    <n v="1456232462"/>
    <b v="1"/>
    <n v="1945"/>
    <b v="1"/>
    <s v="technology/hardware"/>
    <n v="44"/>
    <n v="0.9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18000"/>
    <n v="1767"/>
    <x v="2"/>
    <s v="CA"/>
    <s v="CAD"/>
    <n v="1404926665"/>
    <n v="1402334665"/>
    <b v="0"/>
    <n v="12"/>
    <b v="0"/>
    <s v="photography/people"/>
    <n v="10"/>
    <n v="147.2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500"/>
    <n v="1766"/>
    <x v="2"/>
    <s v="HK"/>
    <s v="HKD"/>
    <n v="1480863887"/>
    <n v="1478268287"/>
    <b v="0"/>
    <n v="0"/>
    <b v="0"/>
    <s v="photography/people"/>
    <n v="118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5000"/>
    <n v="1762"/>
    <x v="2"/>
    <s v="US"/>
    <s v="USD"/>
    <n v="1472799600"/>
    <n v="1470874618"/>
    <b v="0"/>
    <n v="16"/>
    <b v="0"/>
    <s v="photography/people"/>
    <n v="35"/>
    <n v="110.13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48725"/>
    <n v="1758"/>
    <x v="2"/>
    <s v="US"/>
    <s v="USD"/>
    <n v="1417377481"/>
    <n v="1412189881"/>
    <b v="0"/>
    <n v="7"/>
    <b v="0"/>
    <s v="photography/people"/>
    <n v="4"/>
    <n v="251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600"/>
    <n v="1755.01"/>
    <x v="2"/>
    <s v="GB"/>
    <s v="GBP"/>
    <n v="1470178800"/>
    <n v="1467650771"/>
    <b v="0"/>
    <n v="4"/>
    <b v="0"/>
    <s v="photography/people"/>
    <n v="293"/>
    <n v="438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8000"/>
    <n v="1751"/>
    <x v="2"/>
    <s v="GB"/>
    <s v="GBP"/>
    <n v="1457947483"/>
    <n v="1455359083"/>
    <b v="0"/>
    <n v="1"/>
    <b v="0"/>
    <s v="photography/people"/>
    <n v="22"/>
    <n v="1751"/>
    <x v="8"/>
    <s v="people"/>
    <x v="1986"/>
    <d v="2016-03-14T09:24:43"/>
    <x v="2"/>
  </r>
  <r>
    <n v="1987"/>
    <s v="Ethiopia: Beheld"/>
    <s v="A collection of images that depicts the beauty and diversity within Ethiopia"/>
    <n v="700"/>
    <n v="1750"/>
    <x v="2"/>
    <s v="GB"/>
    <s v="GBP"/>
    <n v="1425223276"/>
    <n v="1422631276"/>
    <b v="0"/>
    <n v="28"/>
    <b v="0"/>
    <s v="photography/people"/>
    <n v="250"/>
    <n v="62.5"/>
    <x v="8"/>
    <s v="people"/>
    <x v="1987"/>
    <d v="2015-03-01T15:21:16"/>
    <x v="0"/>
  </r>
  <r>
    <n v="1988"/>
    <s v="Phillip Michael Photography"/>
    <s v="Expressing art in an image!"/>
    <n v="75000"/>
    <n v="1748"/>
    <x v="2"/>
    <s v="US"/>
    <s v="USD"/>
    <n v="1440094742"/>
    <n v="1437502742"/>
    <b v="0"/>
    <n v="1"/>
    <b v="0"/>
    <s v="photography/people"/>
    <n v="2"/>
    <n v="1748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7200"/>
    <n v="1742"/>
    <x v="2"/>
    <s v="US"/>
    <s v="USD"/>
    <n v="1481473208"/>
    <n v="1478881208"/>
    <b v="0"/>
    <n v="1"/>
    <b v="0"/>
    <s v="photography/people"/>
    <n v="24"/>
    <n v="1742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16500"/>
    <n v="1739"/>
    <x v="2"/>
    <s v="US"/>
    <s v="USD"/>
    <n v="1455338532"/>
    <n v="1454042532"/>
    <b v="0"/>
    <n v="5"/>
    <b v="0"/>
    <s v="photography/people"/>
    <n v="11"/>
    <n v="347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1200"/>
    <n v="1728.07"/>
    <x v="2"/>
    <s v="US"/>
    <s v="USD"/>
    <n v="1435958786"/>
    <n v="1434144386"/>
    <b v="0"/>
    <n v="3"/>
    <b v="0"/>
    <s v="photography/people"/>
    <n v="144"/>
    <n v="576.02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1720"/>
    <x v="2"/>
    <s v="US"/>
    <s v="USD"/>
    <n v="1424229991"/>
    <n v="1421637991"/>
    <b v="0"/>
    <n v="2"/>
    <b v="0"/>
    <s v="photography/people"/>
    <n v="115"/>
    <n v="86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10000"/>
    <n v="1715"/>
    <x v="2"/>
    <s v="GB"/>
    <s v="GBP"/>
    <n v="1450706837"/>
    <n v="1448114837"/>
    <b v="0"/>
    <n v="0"/>
    <b v="0"/>
    <s v="photography/people"/>
    <n v="17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1500"/>
    <n v="1710"/>
    <x v="2"/>
    <s v="US"/>
    <s v="USD"/>
    <n v="1481072942"/>
    <n v="1475885342"/>
    <b v="0"/>
    <n v="0"/>
    <b v="0"/>
    <s v="photography/people"/>
    <n v="114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26000"/>
    <n v="1707"/>
    <x v="2"/>
    <s v="CA"/>
    <s v="CAD"/>
    <n v="1437082736"/>
    <n v="1435354736"/>
    <b v="0"/>
    <n v="3"/>
    <b v="0"/>
    <s v="photography/people"/>
    <n v="7"/>
    <n v="569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000"/>
    <n v="1707"/>
    <x v="2"/>
    <s v="US"/>
    <s v="USD"/>
    <n v="1405021211"/>
    <n v="1402429211"/>
    <b v="0"/>
    <n v="0"/>
    <b v="0"/>
    <s v="photography/people"/>
    <n v="171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48000"/>
    <n v="1705"/>
    <x v="2"/>
    <s v="US"/>
    <s v="USD"/>
    <n v="1409091612"/>
    <n v="1406499612"/>
    <b v="0"/>
    <n v="0"/>
    <b v="0"/>
    <s v="photography/people"/>
    <n v="4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1700"/>
    <n v="1700.01"/>
    <x v="2"/>
    <s v="US"/>
    <s v="USD"/>
    <n v="1406861438"/>
    <n v="1402973438"/>
    <b v="0"/>
    <n v="3"/>
    <b v="0"/>
    <s v="photography/people"/>
    <n v="100"/>
    <n v="566.66999999999996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1300"/>
    <n v="1700"/>
    <x v="2"/>
    <s v="GB"/>
    <s v="GBP"/>
    <n v="1415882108"/>
    <n v="1413286508"/>
    <b v="0"/>
    <n v="7"/>
    <b v="0"/>
    <s v="photography/people"/>
    <n v="131"/>
    <n v="242.86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6000"/>
    <n v="1698"/>
    <x v="2"/>
    <s v="CA"/>
    <s v="CAD"/>
    <n v="1452120613"/>
    <n v="1449528613"/>
    <b v="0"/>
    <n v="25"/>
    <b v="0"/>
    <s v="photography/people"/>
    <n v="28"/>
    <n v="67.92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10500"/>
    <n v="1697"/>
    <x v="0"/>
    <s v="DE"/>
    <s v="EUR"/>
    <n v="1434139200"/>
    <n v="1431406916"/>
    <b v="1"/>
    <n v="1637"/>
    <b v="1"/>
    <s v="technology/hardware"/>
    <n v="16"/>
    <n v="1.04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3500"/>
    <n v="1697"/>
    <x v="0"/>
    <s v="US"/>
    <s v="USD"/>
    <n v="1485191143"/>
    <n v="1482599143"/>
    <b v="1"/>
    <n v="1375"/>
    <b v="1"/>
    <s v="technology/hardware"/>
    <n v="48"/>
    <n v="1.2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12000"/>
    <n v="1691"/>
    <x v="0"/>
    <s v="US"/>
    <s v="USD"/>
    <n v="1278111600"/>
    <n v="1276830052"/>
    <b v="1"/>
    <n v="17"/>
    <b v="1"/>
    <s v="technology/hardware"/>
    <n v="14"/>
    <n v="99.47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1650"/>
    <n v="1690"/>
    <x v="0"/>
    <s v="US"/>
    <s v="USD"/>
    <n v="1405002663"/>
    <n v="1402410663"/>
    <b v="1"/>
    <n v="354"/>
    <b v="1"/>
    <s v="technology/hardware"/>
    <n v="102"/>
    <n v="4.7699999999999996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1551"/>
    <n v="1686"/>
    <x v="0"/>
    <s v="US"/>
    <s v="USD"/>
    <n v="1381895940"/>
    <n v="1379532618"/>
    <b v="1"/>
    <n v="191"/>
    <b v="1"/>
    <s v="technology/hardware"/>
    <n v="109"/>
    <n v="8.83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1500"/>
    <n v="1686"/>
    <x v="0"/>
    <s v="US"/>
    <s v="USD"/>
    <n v="1417611645"/>
    <n v="1414584045"/>
    <b v="1"/>
    <n v="303"/>
    <b v="1"/>
    <s v="technology/hardware"/>
    <n v="112"/>
    <n v="5.56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800"/>
    <n v="1686"/>
    <x v="0"/>
    <s v="US"/>
    <s v="USD"/>
    <n v="1282622400"/>
    <n v="1276891586"/>
    <b v="1"/>
    <n v="137"/>
    <b v="1"/>
    <s v="technology/hardware"/>
    <n v="211"/>
    <n v="12.3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0000"/>
    <n v="1677"/>
    <x v="0"/>
    <s v="US"/>
    <s v="USD"/>
    <n v="1316442622"/>
    <n v="1312641022"/>
    <b v="1"/>
    <n v="41"/>
    <b v="1"/>
    <s v="technology/hardware"/>
    <n v="17"/>
    <n v="40.9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1500"/>
    <n v="1671"/>
    <x v="0"/>
    <s v="DE"/>
    <s v="EUR"/>
    <n v="1479890743"/>
    <n v="1476776743"/>
    <b v="1"/>
    <n v="398"/>
    <b v="1"/>
    <s v="technology/hardware"/>
    <n v="111"/>
    <n v="4.2"/>
    <x v="2"/>
    <s v="hardware"/>
    <x v="2009"/>
    <d v="2016-11-23T08:45:43"/>
    <x v="2"/>
  </r>
  <r>
    <n v="2010"/>
    <s v="Weighitz: Weigh Smarter"/>
    <s v="Weighitz are miniature smart scales designed to weigh anything in the home."/>
    <n v="1650"/>
    <n v="1669"/>
    <x v="0"/>
    <s v="US"/>
    <s v="USD"/>
    <n v="1471564491"/>
    <n v="1468972491"/>
    <b v="1"/>
    <n v="1737"/>
    <b v="1"/>
    <s v="technology/hardware"/>
    <n v="101"/>
    <n v="0.96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1500"/>
    <n v="1668"/>
    <x v="0"/>
    <s v="AT"/>
    <s v="EUR"/>
    <n v="1452553200"/>
    <n v="1449650173"/>
    <b v="1"/>
    <n v="971"/>
    <b v="1"/>
    <s v="technology/hardware"/>
    <n v="111"/>
    <n v="1.7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1000"/>
    <n v="1665"/>
    <x v="0"/>
    <s v="US"/>
    <s v="USD"/>
    <n v="1423165441"/>
    <n v="1420573441"/>
    <b v="1"/>
    <n v="183"/>
    <b v="1"/>
    <s v="technology/hardware"/>
    <n v="167"/>
    <n v="9.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500"/>
    <n v="1661"/>
    <x v="0"/>
    <s v="US"/>
    <s v="USD"/>
    <n v="1468019014"/>
    <n v="1462835014"/>
    <b v="1"/>
    <n v="4562"/>
    <b v="1"/>
    <s v="technology/hardware"/>
    <n v="111"/>
    <n v="0.36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1500"/>
    <n v="1661"/>
    <x v="0"/>
    <s v="US"/>
    <s v="USD"/>
    <n v="1364184539"/>
    <n v="1361250539"/>
    <b v="1"/>
    <n v="26457"/>
    <b v="1"/>
    <s v="technology/hardware"/>
    <n v="111"/>
    <n v="0.0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1650"/>
    <n v="1660"/>
    <x v="0"/>
    <s v="US"/>
    <s v="USD"/>
    <n v="1315602163"/>
    <n v="1313010163"/>
    <b v="1"/>
    <n v="162"/>
    <b v="1"/>
    <s v="technology/hardware"/>
    <n v="101"/>
    <n v="10.25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500"/>
    <n v="1660"/>
    <x v="0"/>
    <s v="US"/>
    <s v="USD"/>
    <n v="1362863299"/>
    <n v="1360271299"/>
    <b v="1"/>
    <n v="479"/>
    <b v="1"/>
    <s v="technology/hardware"/>
    <n v="111"/>
    <n v="3.47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4000"/>
    <n v="1656"/>
    <x v="0"/>
    <s v="US"/>
    <s v="USD"/>
    <n v="1332561600"/>
    <n v="1329873755"/>
    <b v="1"/>
    <n v="426"/>
    <b v="1"/>
    <s v="technology/hardware"/>
    <n v="41"/>
    <n v="3.89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21000"/>
    <n v="1655"/>
    <x v="0"/>
    <s v="IE"/>
    <s v="EUR"/>
    <n v="1439455609"/>
    <n v="1436863609"/>
    <b v="1"/>
    <n v="450"/>
    <b v="1"/>
    <s v="technology/hardware"/>
    <n v="8"/>
    <n v="3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1500"/>
    <n v="1655"/>
    <x v="0"/>
    <s v="US"/>
    <s v="USD"/>
    <n v="1474563621"/>
    <n v="1471971621"/>
    <b v="1"/>
    <n v="1780"/>
    <b v="1"/>
    <s v="technology/hardware"/>
    <n v="110"/>
    <n v="0.93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300"/>
    <n v="1651"/>
    <x v="0"/>
    <s v="US"/>
    <s v="USD"/>
    <n v="1400108640"/>
    <n v="1396923624"/>
    <b v="1"/>
    <n v="122"/>
    <b v="1"/>
    <s v="technology/hardware"/>
    <n v="127"/>
    <n v="13.53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1500"/>
    <n v="1650.69"/>
    <x v="0"/>
    <s v="US"/>
    <s v="USD"/>
    <n v="1411522897"/>
    <n v="1407634897"/>
    <b v="1"/>
    <n v="95"/>
    <b v="1"/>
    <s v="technology/hardware"/>
    <n v="110"/>
    <n v="17.38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500"/>
    <n v="1650"/>
    <x v="0"/>
    <s v="US"/>
    <s v="USD"/>
    <n v="1465652372"/>
    <n v="1463060372"/>
    <b v="1"/>
    <n v="325"/>
    <b v="1"/>
    <s v="technology/hardware"/>
    <n v="110"/>
    <n v="5.08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600"/>
    <n v="1647"/>
    <x v="0"/>
    <s v="US"/>
    <s v="USD"/>
    <n v="1434017153"/>
    <n v="1431425153"/>
    <b v="1"/>
    <n v="353"/>
    <b v="1"/>
    <s v="technology/hardware"/>
    <n v="103"/>
    <n v="4.67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33000"/>
    <n v="1636"/>
    <x v="0"/>
    <s v="US"/>
    <s v="USD"/>
    <n v="1344826800"/>
    <n v="1341875544"/>
    <b v="1"/>
    <n v="105"/>
    <b v="1"/>
    <s v="technology/hardware"/>
    <n v="5"/>
    <n v="15.58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1500"/>
    <n v="1635"/>
    <x v="0"/>
    <s v="DE"/>
    <s v="EUR"/>
    <n v="1433996746"/>
    <n v="1431404746"/>
    <b v="1"/>
    <n v="729"/>
    <b v="1"/>
    <s v="technology/hardware"/>
    <n v="109"/>
    <n v="2.2400000000000002"/>
    <x v="2"/>
    <s v="hardware"/>
    <x v="2025"/>
    <d v="2015-06-11T04:25:46"/>
    <x v="0"/>
  </r>
  <r>
    <n v="2026"/>
    <s v="MIDI Sprout - Biodata Sonification Device"/>
    <s v="MIDI Sprout enables plants to play synthesizers in real time."/>
    <n v="30000"/>
    <n v="1626"/>
    <x v="0"/>
    <s v="US"/>
    <s v="USD"/>
    <n v="1398052740"/>
    <n v="1394127585"/>
    <b v="1"/>
    <n v="454"/>
    <b v="1"/>
    <s v="technology/hardware"/>
    <n v="5"/>
    <n v="3.58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500"/>
    <n v="1625"/>
    <x v="0"/>
    <s v="US"/>
    <s v="USD"/>
    <n v="1427740319"/>
    <n v="1423855919"/>
    <b v="1"/>
    <n v="539"/>
    <b v="1"/>
    <s v="technology/hardware"/>
    <n v="108"/>
    <n v="3.0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1000"/>
    <n v="1625"/>
    <x v="0"/>
    <s v="US"/>
    <s v="USD"/>
    <n v="1268690100"/>
    <n v="1265493806"/>
    <b v="1"/>
    <n v="79"/>
    <b v="1"/>
    <s v="technology/hardware"/>
    <n v="163"/>
    <n v="20.57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1000"/>
    <n v="1623"/>
    <x v="0"/>
    <s v="US"/>
    <s v="USD"/>
    <n v="1409099481"/>
    <n v="1406507481"/>
    <b v="1"/>
    <n v="94"/>
    <b v="1"/>
    <s v="technology/hardware"/>
    <n v="162"/>
    <n v="17.27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1200"/>
    <n v="1616.14"/>
    <x v="0"/>
    <s v="GB"/>
    <s v="GBP"/>
    <n v="1354233296"/>
    <n v="1351641296"/>
    <b v="1"/>
    <n v="625"/>
    <b v="1"/>
    <s v="technology/hardware"/>
    <n v="135"/>
    <n v="2.59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1500"/>
    <n v="1616"/>
    <x v="0"/>
    <s v="NL"/>
    <s v="EUR"/>
    <n v="1420765200"/>
    <n v="1417506853"/>
    <b v="1"/>
    <n v="508"/>
    <b v="1"/>
    <s v="technology/hardware"/>
    <n v="108"/>
    <n v="3.18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1570"/>
    <n v="1614"/>
    <x v="0"/>
    <s v="US"/>
    <s v="USD"/>
    <n v="1481778000"/>
    <n v="1479216874"/>
    <b v="1"/>
    <n v="531"/>
    <b v="1"/>
    <s v="technology/hardware"/>
    <n v="103"/>
    <n v="3.04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1000"/>
    <n v="1614"/>
    <x v="0"/>
    <s v="US"/>
    <s v="USD"/>
    <n v="1398477518"/>
    <n v="1395885518"/>
    <b v="1"/>
    <n v="158"/>
    <b v="1"/>
    <s v="technology/hardware"/>
    <n v="161"/>
    <n v="10.22000000000000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1500"/>
    <n v="1611"/>
    <x v="0"/>
    <s v="US"/>
    <s v="USD"/>
    <n v="1430981880"/>
    <n v="1426216033"/>
    <b v="1"/>
    <n v="508"/>
    <b v="1"/>
    <s v="technology/hardware"/>
    <n v="107"/>
    <n v="3.17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1000"/>
    <n v="1610"/>
    <x v="0"/>
    <s v="US"/>
    <s v="USD"/>
    <n v="1450486800"/>
    <n v="1446562807"/>
    <b v="1"/>
    <n v="644"/>
    <b v="1"/>
    <s v="technology/hardware"/>
    <n v="161"/>
    <n v="2.5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20000"/>
    <n v="1605"/>
    <x v="0"/>
    <s v="US"/>
    <s v="USD"/>
    <n v="1399668319"/>
    <n v="1397076319"/>
    <b v="1"/>
    <n v="848"/>
    <b v="1"/>
    <s v="technology/hardware"/>
    <n v="8"/>
    <n v="1.89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350"/>
    <n v="1605"/>
    <x v="0"/>
    <s v="US"/>
    <s v="USD"/>
    <n v="1388383353"/>
    <n v="1383195753"/>
    <b v="1"/>
    <n v="429"/>
    <b v="1"/>
    <s v="technology/hardware"/>
    <n v="119"/>
    <n v="3.74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1500"/>
    <n v="1601"/>
    <x v="0"/>
    <s v="GB"/>
    <s v="GBP"/>
    <n v="1372701600"/>
    <n v="1369895421"/>
    <b v="1"/>
    <n v="204"/>
    <b v="1"/>
    <s v="technology/hardware"/>
    <n v="107"/>
    <n v="7.85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500"/>
    <n v="1594"/>
    <x v="0"/>
    <s v="US"/>
    <s v="USD"/>
    <n v="1480568340"/>
    <n v="1477996325"/>
    <b v="1"/>
    <n v="379"/>
    <b v="1"/>
    <s v="technology/hardware"/>
    <n v="106"/>
    <n v="4.21"/>
    <x v="2"/>
    <s v="hardware"/>
    <x v="2039"/>
    <d v="2016-12-01T04:59:00"/>
    <x v="2"/>
  </r>
  <r>
    <n v="2040"/>
    <s v="Programmable Capacitor"/>
    <s v="4.29 Billion+ Capacitor Combinations._x000a_No Coding Required."/>
    <n v="1500"/>
    <n v="1590.29"/>
    <x v="0"/>
    <s v="US"/>
    <s v="USD"/>
    <n v="1384557303"/>
    <n v="1383257703"/>
    <b v="1"/>
    <n v="271"/>
    <b v="1"/>
    <s v="technology/hardware"/>
    <n v="106"/>
    <n v="5.8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1500"/>
    <n v="1587"/>
    <x v="0"/>
    <s v="US"/>
    <s v="USD"/>
    <n v="1478785027"/>
    <n v="1476189427"/>
    <b v="0"/>
    <n v="120"/>
    <b v="1"/>
    <s v="technology/hardware"/>
    <n v="106"/>
    <n v="13.23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2000"/>
    <n v="1580"/>
    <x v="0"/>
    <s v="US"/>
    <s v="USD"/>
    <n v="1453481974"/>
    <n v="1448297974"/>
    <b v="0"/>
    <n v="140"/>
    <b v="1"/>
    <s v="technology/hardware"/>
    <n v="79"/>
    <n v="11.29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0000"/>
    <n v="1577"/>
    <x v="0"/>
    <s v="US"/>
    <s v="USD"/>
    <n v="1481432340"/>
    <n v="1476764077"/>
    <b v="0"/>
    <n v="193"/>
    <b v="1"/>
    <s v="technology/hardware"/>
    <n v="16"/>
    <n v="8.17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"/>
    <n v="1576"/>
    <x v="0"/>
    <s v="US"/>
    <s v="USD"/>
    <n v="1434212714"/>
    <n v="1431620714"/>
    <b v="0"/>
    <n v="180"/>
    <b v="1"/>
    <s v="technology/hardware"/>
    <n v="105"/>
    <n v="8.76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15000"/>
    <n v="1575"/>
    <x v="0"/>
    <s v="US"/>
    <s v="USD"/>
    <n v="1341799647"/>
    <n v="1339207647"/>
    <b v="0"/>
    <n v="263"/>
    <b v="1"/>
    <s v="technology/hardware"/>
    <n v="11"/>
    <n v="5.99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4500"/>
    <n v="1575"/>
    <x v="0"/>
    <s v="US"/>
    <s v="USD"/>
    <n v="1369282044"/>
    <n v="1366690044"/>
    <b v="0"/>
    <n v="217"/>
    <b v="1"/>
    <s v="technology/hardware"/>
    <n v="11"/>
    <n v="7.26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1500"/>
    <n v="1575"/>
    <x v="0"/>
    <s v="AU"/>
    <s v="AUD"/>
    <n v="1429228800"/>
    <n v="1426714870"/>
    <b v="0"/>
    <n v="443"/>
    <b v="1"/>
    <s v="technology/hardware"/>
    <n v="105"/>
    <n v="3.56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500"/>
    <n v="1575"/>
    <x v="0"/>
    <s v="US"/>
    <s v="USD"/>
    <n v="1369323491"/>
    <n v="1366731491"/>
    <b v="0"/>
    <n v="1373"/>
    <b v="1"/>
    <s v="technology/hardware"/>
    <n v="315"/>
    <n v="1.1499999999999999"/>
    <x v="2"/>
    <s v="hardware"/>
    <x v="2048"/>
    <d v="2013-05-23T15:38:11"/>
    <x v="4"/>
  </r>
  <r>
    <n v="2049"/>
    <s v="LOCK8 - the World's First Smart Bike Lock"/>
    <s v="Keyless. Alarm secured. GPS tracking."/>
    <n v="6000"/>
    <n v="1571.55"/>
    <x v="0"/>
    <s v="GB"/>
    <s v="GBP"/>
    <n v="1386025140"/>
    <n v="1382963963"/>
    <b v="0"/>
    <n v="742"/>
    <b v="1"/>
    <s v="technology/hardware"/>
    <n v="26"/>
    <n v="2.12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86350"/>
    <n v="1571"/>
    <x v="0"/>
    <s v="US"/>
    <s v="USD"/>
    <n v="1433036578"/>
    <n v="1429580578"/>
    <b v="0"/>
    <n v="170"/>
    <b v="1"/>
    <s v="technology/hardware"/>
    <n v="2"/>
    <n v="9.24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3400"/>
    <n v="1570"/>
    <x v="0"/>
    <s v="US"/>
    <s v="USD"/>
    <n v="1388017937"/>
    <n v="1385425937"/>
    <b v="0"/>
    <n v="242"/>
    <b v="1"/>
    <s v="technology/hardware"/>
    <n v="46"/>
    <n v="6.49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1500"/>
    <n v="1570"/>
    <x v="0"/>
    <s v="US"/>
    <s v="USD"/>
    <n v="1455933653"/>
    <n v="1452045653"/>
    <b v="0"/>
    <n v="541"/>
    <b v="1"/>
    <s v="technology/hardware"/>
    <n v="105"/>
    <n v="2.9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400"/>
    <n v="1570"/>
    <x v="0"/>
    <s v="US"/>
    <s v="USD"/>
    <n v="1448466551"/>
    <n v="1445870951"/>
    <b v="0"/>
    <n v="121"/>
    <b v="1"/>
    <s v="technology/hardware"/>
    <n v="393"/>
    <n v="12.98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1500"/>
    <n v="1565"/>
    <x v="0"/>
    <s v="GB"/>
    <s v="GBP"/>
    <n v="1399033810"/>
    <n v="1396441810"/>
    <b v="0"/>
    <n v="621"/>
    <b v="1"/>
    <s v="technology/hardware"/>
    <n v="104"/>
    <n v="2.5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1200"/>
    <n v="1565"/>
    <x v="0"/>
    <s v="US"/>
    <s v="USD"/>
    <n v="1417579200"/>
    <n v="1415031043"/>
    <b v="0"/>
    <n v="101"/>
    <b v="1"/>
    <s v="technology/hardware"/>
    <n v="130"/>
    <n v="15.5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1200"/>
    <n v="1563"/>
    <x v="0"/>
    <s v="US"/>
    <s v="USD"/>
    <n v="1366222542"/>
    <n v="1363630542"/>
    <b v="0"/>
    <n v="554"/>
    <b v="1"/>
    <s v="technology/hardware"/>
    <n v="130"/>
    <n v="2.82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"/>
    <n v="1561"/>
    <x v="0"/>
    <s v="GB"/>
    <s v="GBP"/>
    <n v="1456487532"/>
    <n v="1453895532"/>
    <b v="0"/>
    <n v="666"/>
    <b v="1"/>
    <s v="technology/hardware"/>
    <n v="104"/>
    <n v="2.34"/>
    <x v="2"/>
    <s v="hardware"/>
    <x v="2057"/>
    <d v="2016-02-26T11:52:12"/>
    <x v="2"/>
  </r>
  <r>
    <n v="2058"/>
    <s v="Raspberry Pi Debug Clip"/>
    <s v="Making using the serial terminal on the Raspberry Pi as easy as Pi!"/>
    <n v="500"/>
    <n v="1560"/>
    <x v="0"/>
    <s v="GB"/>
    <s v="GBP"/>
    <n v="1425326400"/>
    <n v="1421916830"/>
    <b v="0"/>
    <n v="410"/>
    <b v="1"/>
    <s v="technology/hardware"/>
    <n v="312"/>
    <n v="3.8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1500"/>
    <n v="1557"/>
    <x v="0"/>
    <s v="US"/>
    <s v="USD"/>
    <n v="1454277540"/>
    <n v="1450880854"/>
    <b v="0"/>
    <n v="375"/>
    <b v="1"/>
    <s v="technology/hardware"/>
    <n v="104"/>
    <n v="4.1500000000000004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7500"/>
    <n v="1555"/>
    <x v="0"/>
    <s v="US"/>
    <s v="USD"/>
    <n v="1406129150"/>
    <n v="1400945150"/>
    <b v="0"/>
    <n v="1364"/>
    <b v="1"/>
    <s v="technology/hardware"/>
    <n v="21"/>
    <n v="1.1399999999999999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1500"/>
    <n v="1555"/>
    <x v="0"/>
    <s v="US"/>
    <s v="USD"/>
    <n v="1483208454"/>
    <n v="1480616454"/>
    <b v="0"/>
    <n v="35"/>
    <b v="1"/>
    <s v="technology/hardware"/>
    <n v="104"/>
    <n v="44.43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500"/>
    <n v="1553"/>
    <x v="0"/>
    <s v="DK"/>
    <s v="DKK"/>
    <n v="1458807098"/>
    <n v="1456218698"/>
    <b v="0"/>
    <n v="203"/>
    <b v="1"/>
    <s v="technology/hardware"/>
    <n v="104"/>
    <n v="7.65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500000"/>
    <n v="1550"/>
    <x v="0"/>
    <s v="DE"/>
    <s v="EUR"/>
    <n v="1463333701"/>
    <n v="1460482501"/>
    <b v="0"/>
    <n v="49"/>
    <b v="1"/>
    <s v="technology/hardware"/>
    <n v="0"/>
    <n v="31.63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1400"/>
    <n v="1550"/>
    <x v="0"/>
    <s v="US"/>
    <s v="USD"/>
    <n v="1370001600"/>
    <n v="1366879523"/>
    <b v="0"/>
    <n v="5812"/>
    <b v="1"/>
    <s v="technology/hardware"/>
    <n v="111"/>
    <n v="0.27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1200"/>
    <n v="1547"/>
    <x v="0"/>
    <s v="GB"/>
    <s v="GBP"/>
    <n v="1387958429"/>
    <n v="1385366429"/>
    <b v="0"/>
    <n v="1556"/>
    <b v="1"/>
    <s v="technology/hardware"/>
    <n v="129"/>
    <n v="0.99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9000"/>
    <n v="1544"/>
    <x v="0"/>
    <s v="US"/>
    <s v="USD"/>
    <n v="1408818683"/>
    <n v="1406226683"/>
    <b v="0"/>
    <n v="65"/>
    <b v="1"/>
    <s v="technology/hardware"/>
    <n v="17"/>
    <n v="23.7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1000"/>
    <n v="1538"/>
    <x v="0"/>
    <s v="GB"/>
    <s v="GBP"/>
    <n v="1432499376"/>
    <n v="1429648176"/>
    <b v="0"/>
    <n v="10"/>
    <b v="1"/>
    <s v="technology/hardware"/>
    <n v="154"/>
    <n v="153.8000000000000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1500"/>
    <n v="1537"/>
    <x v="0"/>
    <s v="US"/>
    <s v="USD"/>
    <n v="1476994315"/>
    <n v="1474402315"/>
    <b v="0"/>
    <n v="76"/>
    <b v="1"/>
    <s v="technology/hardware"/>
    <n v="102"/>
    <n v="20.22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1500"/>
    <n v="1536"/>
    <x v="0"/>
    <s v="US"/>
    <s v="USD"/>
    <n v="1451776791"/>
    <n v="1449098391"/>
    <b v="0"/>
    <n v="263"/>
    <b v="1"/>
    <s v="technology/hardware"/>
    <n v="102"/>
    <n v="5.84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500"/>
    <n v="1535"/>
    <x v="0"/>
    <s v="DE"/>
    <s v="EUR"/>
    <n v="1467128723"/>
    <n v="1464536723"/>
    <b v="0"/>
    <n v="1530"/>
    <b v="1"/>
    <s v="technology/hardware"/>
    <n v="102"/>
    <n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600"/>
    <n v="1535"/>
    <x v="0"/>
    <s v="US"/>
    <s v="USD"/>
    <n v="1475390484"/>
    <n v="1471502484"/>
    <b v="0"/>
    <n v="278"/>
    <b v="1"/>
    <s v="technology/hardware"/>
    <n v="256"/>
    <n v="5.52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1000"/>
    <n v="1534"/>
    <x v="0"/>
    <s v="US"/>
    <s v="USD"/>
    <n v="1462629432"/>
    <n v="1460037432"/>
    <b v="0"/>
    <n v="350"/>
    <b v="1"/>
    <s v="technology/hardware"/>
    <n v="153"/>
    <n v="4.38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"/>
    <n v="1533"/>
    <x v="0"/>
    <s v="US"/>
    <s v="USD"/>
    <n v="1431100918"/>
    <n v="1427212918"/>
    <b v="0"/>
    <n v="470"/>
    <b v="1"/>
    <s v="technology/hardware"/>
    <n v="15"/>
    <n v="3.26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1000"/>
    <n v="1532"/>
    <x v="0"/>
    <s v="US"/>
    <s v="USD"/>
    <n v="1462564182"/>
    <n v="1459972182"/>
    <b v="0"/>
    <n v="3"/>
    <b v="1"/>
    <s v="technology/hardware"/>
    <n v="153"/>
    <n v="510.67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50000"/>
    <n v="1529"/>
    <x v="0"/>
    <s v="US"/>
    <s v="USD"/>
    <n v="1374769288"/>
    <n v="1372177288"/>
    <b v="0"/>
    <n v="8200"/>
    <b v="1"/>
    <s v="technology/hardware"/>
    <n v="3"/>
    <n v="0.19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500"/>
    <n v="1527.5"/>
    <x v="0"/>
    <s v="GB"/>
    <s v="GBP"/>
    <n v="1406149689"/>
    <n v="1402693689"/>
    <b v="0"/>
    <n v="8359"/>
    <b v="1"/>
    <s v="technology/hardware"/>
    <n v="102"/>
    <n v="0.18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7500"/>
    <n v="1527"/>
    <x v="0"/>
    <s v="US"/>
    <s v="USD"/>
    <n v="1433538000"/>
    <n v="1428541276"/>
    <b v="0"/>
    <n v="188"/>
    <b v="1"/>
    <s v="technology/hardware"/>
    <n v="20"/>
    <n v="8.119999999999999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1500"/>
    <n v="1525"/>
    <x v="0"/>
    <s v="ES"/>
    <s v="EUR"/>
    <n v="1482085857"/>
    <n v="1479493857"/>
    <b v="0"/>
    <n v="48"/>
    <b v="1"/>
    <s v="technology/hardware"/>
    <n v="102"/>
    <n v="31.77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500"/>
    <n v="1521"/>
    <x v="0"/>
    <s v="GB"/>
    <s v="GBP"/>
    <n v="1435258800"/>
    <n v="1432659793"/>
    <b v="0"/>
    <n v="607"/>
    <b v="1"/>
    <s v="technology/hardware"/>
    <n v="101"/>
    <n v="2.5099999999999998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500"/>
    <n v="1521"/>
    <x v="0"/>
    <s v="US"/>
    <s v="USD"/>
    <n v="1447286300"/>
    <n v="1444690700"/>
    <b v="0"/>
    <n v="50"/>
    <b v="1"/>
    <s v="technology/hardware"/>
    <n v="101"/>
    <n v="30.42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5000"/>
    <n v="1520"/>
    <x v="0"/>
    <s v="US"/>
    <s v="USD"/>
    <n v="1337144340"/>
    <n v="1333597555"/>
    <b v="0"/>
    <n v="55"/>
    <b v="1"/>
    <s v="music/indie rock"/>
    <n v="30"/>
    <n v="27.64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n v="1316919196"/>
    <b v="0"/>
    <n v="38"/>
    <b v="1"/>
    <s v="music/indie rock"/>
    <n v="101"/>
    <n v="39.950000000000003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1500"/>
    <n v="1515.08"/>
    <x v="0"/>
    <s v="US"/>
    <s v="USD"/>
    <n v="1338830395"/>
    <n v="1336238395"/>
    <b v="0"/>
    <n v="25"/>
    <b v="1"/>
    <s v="music/indie rock"/>
    <n v="101"/>
    <n v="60.6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1500"/>
    <n v="1511"/>
    <x v="0"/>
    <s v="US"/>
    <s v="USD"/>
    <n v="1399186740"/>
    <n v="1396468782"/>
    <b v="0"/>
    <n v="46"/>
    <b v="1"/>
    <s v="music/indie rock"/>
    <n v="101"/>
    <n v="32.85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1500"/>
    <n v="1510"/>
    <x v="0"/>
    <s v="US"/>
    <s v="USD"/>
    <n v="1342382587"/>
    <n v="1339790587"/>
    <b v="0"/>
    <n v="83"/>
    <b v="1"/>
    <s v="music/indie rock"/>
    <n v="101"/>
    <n v="18.19000000000000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1500"/>
    <n v="1510"/>
    <x v="0"/>
    <s v="US"/>
    <s v="USD"/>
    <n v="1323838740"/>
    <n v="1321200332"/>
    <b v="0"/>
    <n v="35"/>
    <b v="1"/>
    <s v="music/indie rock"/>
    <n v="101"/>
    <n v="43.14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n v="1312865658"/>
    <b v="0"/>
    <n v="25"/>
    <b v="1"/>
    <s v="music/indie rock"/>
    <n v="101"/>
    <n v="60.4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1300"/>
    <n v="1510"/>
    <x v="0"/>
    <s v="US"/>
    <s v="USD"/>
    <n v="1284177540"/>
    <n v="1281028152"/>
    <b v="0"/>
    <n v="75"/>
    <b v="1"/>
    <s v="music/indie rock"/>
    <n v="116"/>
    <n v="20.13"/>
    <x v="4"/>
    <s v="indie rock"/>
    <x v="2088"/>
    <d v="2010-09-11T03:59:00"/>
    <x v="7"/>
  </r>
  <r>
    <n v="2089"/>
    <s v="Little Moses EP"/>
    <s v="Little Moses is trying to record their first EP, and we can't do it without your help!"/>
    <n v="10000"/>
    <n v="1506"/>
    <x v="0"/>
    <s v="US"/>
    <s v="USD"/>
    <n v="1375408194"/>
    <n v="1372384194"/>
    <b v="0"/>
    <n v="62"/>
    <b v="1"/>
    <s v="music/indie rock"/>
    <n v="15"/>
    <n v="24.29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1200"/>
    <n v="1506"/>
    <x v="0"/>
    <s v="US"/>
    <s v="USD"/>
    <n v="1361696955"/>
    <n v="1359104955"/>
    <b v="0"/>
    <n v="160"/>
    <b v="1"/>
    <s v="music/indie rock"/>
    <n v="126"/>
    <n v="9.4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500"/>
    <n v="1505"/>
    <x v="0"/>
    <s v="US"/>
    <s v="USD"/>
    <n v="1299009600"/>
    <n v="1294818278"/>
    <b v="0"/>
    <n v="246"/>
    <b v="1"/>
    <s v="music/indie rock"/>
    <n v="100"/>
    <n v="6.12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1200"/>
    <n v="1503"/>
    <x v="0"/>
    <s v="US"/>
    <s v="USD"/>
    <n v="1318006732"/>
    <n v="1312822732"/>
    <b v="0"/>
    <n v="55"/>
    <b v="1"/>
    <s v="music/indie rock"/>
    <n v="125"/>
    <n v="27.33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n v="1351024232"/>
    <b v="0"/>
    <n v="23"/>
    <b v="1"/>
    <s v="music/indie rock"/>
    <n v="100"/>
    <n v="65.3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1500"/>
    <n v="1501"/>
    <x v="0"/>
    <s v="US"/>
    <s v="USD"/>
    <n v="1330916400"/>
    <n v="1327969730"/>
    <b v="0"/>
    <n v="72"/>
    <b v="1"/>
    <s v="music/indie rock"/>
    <n v="100"/>
    <n v="20.85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1500"/>
    <n v="1500.76"/>
    <x v="0"/>
    <s v="US"/>
    <s v="USD"/>
    <n v="1317576973"/>
    <n v="1312392973"/>
    <b v="0"/>
    <n v="22"/>
    <b v="1"/>
    <s v="music/indie rock"/>
    <n v="100"/>
    <n v="68.22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1500"/>
    <n v="1500.2"/>
    <x v="0"/>
    <s v="US"/>
    <s v="USD"/>
    <n v="1351223940"/>
    <n v="1349892735"/>
    <b v="0"/>
    <n v="14"/>
    <b v="1"/>
    <s v="music/indie rock"/>
    <n v="100"/>
    <n v="107.16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10000"/>
    <n v="1500"/>
    <x v="0"/>
    <s v="US"/>
    <s v="USD"/>
    <n v="1322751735"/>
    <n v="1317564135"/>
    <b v="0"/>
    <n v="38"/>
    <b v="1"/>
    <s v="music/indie rock"/>
    <n v="15"/>
    <n v="39.47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1500"/>
    <n v="1500"/>
    <x v="0"/>
    <s v="US"/>
    <s v="USD"/>
    <n v="1331174635"/>
    <n v="1328582635"/>
    <b v="0"/>
    <n v="32"/>
    <b v="1"/>
    <s v="music/indie rock"/>
    <n v="100"/>
    <n v="46.88"/>
    <x v="4"/>
    <s v="indie rock"/>
    <x v="2098"/>
    <d v="2012-03-08T02:43:55"/>
    <x v="5"/>
  </r>
  <r>
    <n v="2099"/>
    <s v="Roosevelt Died."/>
    <s v="Our tour van died, we need help!"/>
    <n v="1500"/>
    <n v="1500"/>
    <x v="0"/>
    <s v="US"/>
    <s v="USD"/>
    <n v="1435808400"/>
    <n v="1434650084"/>
    <b v="0"/>
    <n v="63"/>
    <b v="1"/>
    <s v="music/indie rock"/>
    <n v="100"/>
    <n v="23.8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1500"/>
    <n v="1500"/>
    <x v="0"/>
    <s v="US"/>
    <s v="USD"/>
    <n v="1341028740"/>
    <n v="1339704141"/>
    <b v="0"/>
    <n v="27"/>
    <b v="1"/>
    <s v="music/indie rock"/>
    <n v="100"/>
    <n v="55.56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1500"/>
    <n v="1500"/>
    <x v="0"/>
    <s v="US"/>
    <s v="USD"/>
    <n v="1329104114"/>
    <n v="1323920114"/>
    <b v="0"/>
    <n v="44"/>
    <b v="1"/>
    <s v="music/indie rock"/>
    <n v="100"/>
    <n v="34.090000000000003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500"/>
    <n v="1500"/>
    <x v="0"/>
    <s v="US"/>
    <s v="USD"/>
    <n v="1304628648"/>
    <n v="1302036648"/>
    <b v="0"/>
    <n v="38"/>
    <b v="1"/>
    <s v="music/indie rock"/>
    <n v="100"/>
    <n v="39.47"/>
    <x v="4"/>
    <s v="indie rock"/>
    <x v="2102"/>
    <d v="2011-05-05T20:50:48"/>
    <x v="6"/>
  </r>
  <r>
    <n v="2103"/>
    <s v="Matthew Moon's New Album"/>
    <s v="Indie rocker, Matthew Moon, has something to share with you..."/>
    <n v="1450"/>
    <n v="1500"/>
    <x v="0"/>
    <s v="US"/>
    <s v="USD"/>
    <n v="1352488027"/>
    <n v="1349892427"/>
    <b v="0"/>
    <n v="115"/>
    <b v="1"/>
    <s v="music/indie rock"/>
    <n v="103"/>
    <n v="13.04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1200"/>
    <n v="1500"/>
    <x v="0"/>
    <s v="US"/>
    <s v="USD"/>
    <n v="1369958400"/>
    <n v="1367286434"/>
    <b v="0"/>
    <n v="37"/>
    <b v="1"/>
    <s v="music/indie rock"/>
    <n v="125"/>
    <n v="40.54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56000"/>
    <n v="1493"/>
    <x v="0"/>
    <s v="US"/>
    <s v="USD"/>
    <n v="1416542400"/>
    <n v="1415472953"/>
    <b v="0"/>
    <n v="99"/>
    <b v="1"/>
    <s v="music/indie rock"/>
    <n v="3"/>
    <n v="15.08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10000"/>
    <n v="1486"/>
    <x v="0"/>
    <s v="US"/>
    <s v="USD"/>
    <n v="1359176974"/>
    <n v="1356584974"/>
    <b v="0"/>
    <n v="44"/>
    <b v="1"/>
    <s v="music/indie rock"/>
    <n v="15"/>
    <n v="33.770000000000003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750"/>
    <n v="1485"/>
    <x v="0"/>
    <s v="US"/>
    <s v="USD"/>
    <n v="1415815393"/>
    <n v="1413997393"/>
    <b v="0"/>
    <n v="58"/>
    <b v="1"/>
    <s v="music/indie rock"/>
    <n v="198"/>
    <n v="25.6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00000"/>
    <n v="1471"/>
    <x v="0"/>
    <s v="US"/>
    <s v="USD"/>
    <n v="1347249300"/>
    <n v="1344917580"/>
    <b v="0"/>
    <n v="191"/>
    <b v="1"/>
    <s v="music/indie rock"/>
    <n v="1"/>
    <n v="7.7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1070"/>
    <n v="1466"/>
    <x v="0"/>
    <s v="US"/>
    <s v="USD"/>
    <n v="1436115617"/>
    <n v="1433523617"/>
    <b v="0"/>
    <n v="40"/>
    <b v="1"/>
    <s v="music/indie rock"/>
    <n v="137"/>
    <n v="36.65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5000"/>
    <n v="1465"/>
    <x v="0"/>
    <s v="US"/>
    <s v="USD"/>
    <n v="1401253140"/>
    <n v="1398873969"/>
    <b v="0"/>
    <n v="38"/>
    <b v="1"/>
    <s v="music/indie rock"/>
    <n v="29"/>
    <n v="38.549999999999997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3500"/>
    <n v="1465"/>
    <x v="0"/>
    <s v="US"/>
    <s v="USD"/>
    <n v="1313370000"/>
    <n v="1307594625"/>
    <b v="0"/>
    <n v="39"/>
    <b v="1"/>
    <s v="music/indie rock"/>
    <n v="42"/>
    <n v="37.56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0"/>
    <n v="1465"/>
    <x v="0"/>
    <s v="US"/>
    <s v="USD"/>
    <n v="1366064193"/>
    <n v="1364854593"/>
    <b v="0"/>
    <n v="11"/>
    <b v="1"/>
    <s v="music/indie rock"/>
    <n v="49"/>
    <n v="133.18"/>
    <x v="4"/>
    <s v="indie rock"/>
    <x v="2112"/>
    <d v="2013-04-15T22:16:33"/>
    <x v="4"/>
  </r>
  <r>
    <n v="2113"/>
    <s v="Summer Underground // Honeycomb LP"/>
    <s v="Help us fund our second full-length album Honeycomb!"/>
    <n v="150000"/>
    <n v="1461"/>
    <x v="0"/>
    <s v="US"/>
    <s v="USD"/>
    <n v="1411505176"/>
    <n v="1408481176"/>
    <b v="0"/>
    <n v="107"/>
    <b v="1"/>
    <s v="music/indie rock"/>
    <n v="1"/>
    <n v="13.65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1000"/>
    <n v="1460"/>
    <x v="0"/>
    <s v="US"/>
    <s v="USD"/>
    <n v="1291870740"/>
    <n v="1286480070"/>
    <b v="0"/>
    <n v="147"/>
    <b v="1"/>
    <s v="music/indie rock"/>
    <n v="146"/>
    <n v="9.93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8000"/>
    <n v="1455"/>
    <x v="0"/>
    <s v="US"/>
    <s v="USD"/>
    <n v="1298167001"/>
    <n v="1295575001"/>
    <b v="0"/>
    <n v="36"/>
    <b v="1"/>
    <s v="music/indie rock"/>
    <n v="8"/>
    <n v="40.42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1000"/>
    <n v="1455"/>
    <x v="0"/>
    <s v="US"/>
    <s v="USD"/>
    <n v="1349203203"/>
    <n v="1345056003"/>
    <b v="0"/>
    <n v="92"/>
    <b v="1"/>
    <s v="music/indie rock"/>
    <n v="146"/>
    <n v="15.82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000"/>
    <n v="1445"/>
    <x v="0"/>
    <s v="US"/>
    <s v="USD"/>
    <n v="1445921940"/>
    <n v="1444699549"/>
    <b v="0"/>
    <n v="35"/>
    <b v="1"/>
    <s v="music/indie rock"/>
    <n v="145"/>
    <n v="41.29"/>
    <x v="4"/>
    <s v="indie rock"/>
    <x v="2117"/>
    <d v="2015-10-27T04:59:00"/>
    <x v="0"/>
  </r>
  <r>
    <n v="2118"/>
    <s v="PORCHES. vs. THE U.S.A."/>
    <s v="PORCHES.  and Documentarians tour from New York to San Francisco and back."/>
    <n v="10000"/>
    <n v="1438"/>
    <x v="0"/>
    <s v="US"/>
    <s v="USD"/>
    <n v="1311538136"/>
    <n v="1308946136"/>
    <b v="0"/>
    <n v="17"/>
    <b v="1"/>
    <s v="music/indie rock"/>
    <n v="14"/>
    <n v="84.59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1200"/>
    <n v="1437"/>
    <x v="0"/>
    <s v="US"/>
    <s v="USD"/>
    <n v="1345086445"/>
    <n v="1342494445"/>
    <b v="0"/>
    <n v="22"/>
    <b v="1"/>
    <s v="music/indie rock"/>
    <n v="120"/>
    <n v="65.319999999999993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"/>
    <n v="1436"/>
    <x v="0"/>
    <s v="US"/>
    <s v="USD"/>
    <n v="1388617736"/>
    <n v="1384384136"/>
    <b v="0"/>
    <n v="69"/>
    <b v="1"/>
    <s v="music/indie rock"/>
    <n v="180"/>
    <n v="20.8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150"/>
    <n v="1434"/>
    <x v="2"/>
    <s v="CH"/>
    <s v="CHF"/>
    <n v="1484156948"/>
    <n v="1481564948"/>
    <b v="0"/>
    <n v="10"/>
    <b v="0"/>
    <s v="games/video games"/>
    <n v="956"/>
    <n v="143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900000"/>
    <n v="1431"/>
    <x v="2"/>
    <s v="MX"/>
    <s v="MXN"/>
    <n v="1483773169"/>
    <n v="1481181169"/>
    <b v="0"/>
    <n v="3"/>
    <b v="0"/>
    <s v="games/video games"/>
    <n v="0"/>
    <n v="477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1400"/>
    <n v="1430.06"/>
    <x v="2"/>
    <s v="US"/>
    <s v="USD"/>
    <n v="1268636340"/>
    <n v="1263982307"/>
    <b v="0"/>
    <n v="5"/>
    <b v="0"/>
    <s v="games/video games"/>
    <n v="102"/>
    <n v="286.01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33000"/>
    <n v="1419"/>
    <x v="2"/>
    <s v="US"/>
    <s v="USD"/>
    <n v="1291093200"/>
    <n v="1286930435"/>
    <b v="0"/>
    <n v="5"/>
    <b v="0"/>
    <s v="games/video games"/>
    <n v="4"/>
    <n v="283.8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5500"/>
    <n v="1417"/>
    <x v="2"/>
    <s v="US"/>
    <s v="USD"/>
    <n v="1438734833"/>
    <n v="1436142833"/>
    <b v="0"/>
    <n v="27"/>
    <b v="0"/>
    <s v="games/video games"/>
    <n v="26"/>
    <n v="52.48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3870"/>
    <n v="1416"/>
    <x v="2"/>
    <s v="US"/>
    <s v="USD"/>
    <n v="1418080887"/>
    <n v="1415488887"/>
    <b v="0"/>
    <n v="2"/>
    <b v="0"/>
    <s v="games/video games"/>
    <n v="37"/>
    <n v="708"/>
    <x v="6"/>
    <s v="video games"/>
    <x v="2126"/>
    <d v="2014-12-08T23:21:27"/>
    <x v="3"/>
  </r>
  <r>
    <n v="2127"/>
    <s v="Three Monkeys - Part 1: Into the Abyss"/>
    <s v="Three Monkeys is an audio adventure game for PC."/>
    <n v="900"/>
    <n v="1408"/>
    <x v="2"/>
    <s v="GB"/>
    <s v="GBP"/>
    <n v="1426158463"/>
    <n v="1423570063"/>
    <b v="0"/>
    <n v="236"/>
    <b v="0"/>
    <s v="games/video games"/>
    <n v="156"/>
    <n v="5.97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2000"/>
    <n v="1405"/>
    <x v="2"/>
    <s v="CA"/>
    <s v="CAD"/>
    <n v="1411324369"/>
    <n v="1406140369"/>
    <b v="0"/>
    <n v="1"/>
    <b v="0"/>
    <s v="games/video games"/>
    <n v="12"/>
    <n v="140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5500"/>
    <n v="1405"/>
    <x v="2"/>
    <s v="US"/>
    <s v="USD"/>
    <n v="1457570100"/>
    <n v="1454978100"/>
    <b v="0"/>
    <n v="12"/>
    <b v="0"/>
    <s v="games/video games"/>
    <n v="26"/>
    <n v="117.08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5000"/>
    <n v="1402"/>
    <x v="2"/>
    <s v="US"/>
    <s v="USD"/>
    <n v="1408154663"/>
    <n v="1405130663"/>
    <b v="0"/>
    <n v="4"/>
    <b v="0"/>
    <s v="games/video games"/>
    <n v="28"/>
    <n v="350.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1200"/>
    <n v="1400"/>
    <x v="2"/>
    <s v="US"/>
    <s v="USD"/>
    <n v="1436677091"/>
    <n v="1434085091"/>
    <b v="0"/>
    <n v="3"/>
    <b v="0"/>
    <s v="games/video games"/>
    <n v="117"/>
    <n v="466.67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3000"/>
    <n v="1398"/>
    <x v="2"/>
    <s v="US"/>
    <s v="USD"/>
    <n v="1391427692"/>
    <n v="1388835692"/>
    <b v="0"/>
    <n v="99"/>
    <b v="0"/>
    <s v="games/video games"/>
    <n v="47"/>
    <n v="14.12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3265"/>
    <n v="1395"/>
    <x v="2"/>
    <s v="US"/>
    <s v="USD"/>
    <n v="1303628340"/>
    <n v="1300328399"/>
    <b v="0"/>
    <n v="3"/>
    <b v="0"/>
    <s v="games/video games"/>
    <n v="43"/>
    <n v="465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1395"/>
    <n v="1395"/>
    <x v="2"/>
    <s v="US"/>
    <s v="USD"/>
    <n v="1367097391"/>
    <n v="1364505391"/>
    <b v="0"/>
    <n v="3"/>
    <b v="0"/>
    <s v="games/video games"/>
    <n v="100"/>
    <n v="465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1300"/>
    <n v="1391"/>
    <x v="2"/>
    <s v="US"/>
    <s v="USD"/>
    <n v="1349392033"/>
    <n v="1346800033"/>
    <b v="0"/>
    <n v="22"/>
    <b v="0"/>
    <s v="games/video games"/>
    <n v="107"/>
    <n v="63.2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750"/>
    <n v="1390"/>
    <x v="2"/>
    <s v="US"/>
    <s v="USD"/>
    <n v="1382184786"/>
    <n v="1379592786"/>
    <b v="0"/>
    <n v="4"/>
    <b v="0"/>
    <s v="games/video games"/>
    <n v="185"/>
    <n v="347.5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27500"/>
    <n v="1389"/>
    <x v="2"/>
    <s v="CA"/>
    <s v="CAD"/>
    <n v="1417804229"/>
    <n v="1415212229"/>
    <b v="0"/>
    <n v="534"/>
    <b v="0"/>
    <s v="games/video games"/>
    <n v="5"/>
    <n v="2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25000"/>
    <n v="1387"/>
    <x v="2"/>
    <s v="GB"/>
    <s v="GBP"/>
    <n v="1383959939"/>
    <n v="1381364339"/>
    <b v="0"/>
    <n v="12"/>
    <b v="0"/>
    <s v="games/video games"/>
    <n v="6"/>
    <n v="115.58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11500"/>
    <n v="1384"/>
    <x v="2"/>
    <s v="US"/>
    <s v="USD"/>
    <n v="1478196008"/>
    <n v="1475604008"/>
    <b v="0"/>
    <n v="56"/>
    <b v="0"/>
    <s v="games/video games"/>
    <n v="12"/>
    <n v="24.71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1000"/>
    <n v="1382"/>
    <x v="2"/>
    <s v="US"/>
    <s v="USD"/>
    <n v="1357934424"/>
    <n v="1355342424"/>
    <b v="0"/>
    <n v="11"/>
    <b v="0"/>
    <s v="games/video games"/>
    <n v="138"/>
    <n v="125.64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9500"/>
    <n v="1381"/>
    <x v="2"/>
    <s v="US"/>
    <s v="USD"/>
    <n v="1415947159"/>
    <n v="1413351559"/>
    <b v="0"/>
    <n v="0"/>
    <b v="0"/>
    <s v="games/video games"/>
    <n v="15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00"/>
    <n v="1374.16"/>
    <x v="2"/>
    <s v="DE"/>
    <s v="EUR"/>
    <n v="1451494210"/>
    <n v="1449075010"/>
    <b v="0"/>
    <n v="12"/>
    <b v="0"/>
    <s v="games/video games"/>
    <n v="137"/>
    <n v="114.51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300"/>
    <n v="1373.24"/>
    <x v="2"/>
    <s v="US"/>
    <s v="USD"/>
    <n v="1279738800"/>
    <n v="1275599812"/>
    <b v="0"/>
    <n v="5"/>
    <b v="0"/>
    <s v="games/video games"/>
    <n v="458"/>
    <n v="274.64999999999998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1200"/>
    <n v="1370"/>
    <x v="2"/>
    <s v="US"/>
    <s v="USD"/>
    <n v="1379164040"/>
    <n v="1376399240"/>
    <b v="0"/>
    <n v="24"/>
    <b v="0"/>
    <s v="games/video games"/>
    <n v="114"/>
    <n v="57.08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300"/>
    <n v="1367"/>
    <x v="2"/>
    <s v="US"/>
    <s v="USD"/>
    <n v="1385534514"/>
    <n v="1382938914"/>
    <b v="0"/>
    <n v="89"/>
    <b v="0"/>
    <s v="games/video games"/>
    <n v="105"/>
    <n v="15.36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150000"/>
    <n v="1366"/>
    <x v="2"/>
    <s v="US"/>
    <s v="USD"/>
    <n v="1455207510"/>
    <n v="1453997910"/>
    <b v="0"/>
    <n v="1"/>
    <b v="0"/>
    <s v="games/video games"/>
    <n v="1"/>
    <n v="1366"/>
    <x v="6"/>
    <s v="video games"/>
    <x v="2146"/>
    <d v="2016-02-11T16:18:30"/>
    <x v="2"/>
  </r>
  <r>
    <n v="2147"/>
    <s v="Johnny Rocketfingers 3"/>
    <s v="A Point and Click Adventure on Steroids."/>
    <n v="1328"/>
    <n v="1366"/>
    <x v="2"/>
    <s v="US"/>
    <s v="USD"/>
    <n v="1416125148"/>
    <n v="1413356748"/>
    <b v="0"/>
    <n v="55"/>
    <b v="0"/>
    <s v="games/video games"/>
    <n v="103"/>
    <n v="24.84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800"/>
    <n v="1365"/>
    <x v="2"/>
    <s v="GB"/>
    <s v="GBP"/>
    <n v="1427992582"/>
    <n v="1425404182"/>
    <b v="0"/>
    <n v="2"/>
    <b v="0"/>
    <s v="games/video games"/>
    <n v="171"/>
    <n v="682.5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1200"/>
    <n v="1364"/>
    <x v="2"/>
    <s v="US"/>
    <s v="USD"/>
    <n v="1280534400"/>
    <n v="1277512556"/>
    <b v="0"/>
    <n v="0"/>
    <b v="0"/>
    <s v="games/video games"/>
    <n v="114"/>
    <n v="0"/>
    <x v="6"/>
    <s v="video games"/>
    <x v="2149"/>
    <d v="2010-07-31T00:00:00"/>
    <x v="7"/>
  </r>
  <r>
    <n v="2150"/>
    <s v="The Unknown Door"/>
    <s v="A pixel styled open world detective game."/>
    <n v="5000"/>
    <n v="1362"/>
    <x v="2"/>
    <s v="NO"/>
    <s v="NOK"/>
    <n v="1468392599"/>
    <n v="1465800599"/>
    <b v="0"/>
    <n v="4"/>
    <b v="0"/>
    <s v="games/video games"/>
    <n v="27"/>
    <n v="340.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1250"/>
    <n v="1361"/>
    <x v="2"/>
    <s v="US"/>
    <s v="USD"/>
    <n v="1467231614"/>
    <n v="1464639614"/>
    <b v="0"/>
    <n v="6"/>
    <b v="0"/>
    <s v="games/video games"/>
    <n v="109"/>
    <n v="226.83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1000"/>
    <n v="1360"/>
    <x v="2"/>
    <s v="US"/>
    <s v="USD"/>
    <n v="1394909909"/>
    <n v="1392321509"/>
    <b v="0"/>
    <n v="4"/>
    <b v="0"/>
    <s v="games/video games"/>
    <n v="136"/>
    <n v="34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800"/>
    <n v="1360"/>
    <x v="2"/>
    <s v="US"/>
    <s v="USD"/>
    <n v="1420876740"/>
    <n v="1417470718"/>
    <b v="0"/>
    <n v="4"/>
    <b v="0"/>
    <s v="games/video games"/>
    <n v="170"/>
    <n v="34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000"/>
    <n v="1351"/>
    <x v="2"/>
    <s v="US"/>
    <s v="USD"/>
    <n v="1390921827"/>
    <n v="1389193827"/>
    <b v="0"/>
    <n v="2"/>
    <b v="0"/>
    <s v="games/video games"/>
    <n v="68"/>
    <n v="675.5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1000"/>
    <n v="1351"/>
    <x v="2"/>
    <s v="GB"/>
    <s v="GBP"/>
    <n v="1459443385"/>
    <n v="1456854985"/>
    <b v="0"/>
    <n v="5"/>
    <b v="0"/>
    <s v="games/video games"/>
    <n v="135"/>
    <n v="270.2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0"/>
    <n v="1351"/>
    <x v="2"/>
    <s v="US"/>
    <s v="USD"/>
    <n v="1379363406"/>
    <n v="1375475406"/>
    <b v="0"/>
    <n v="83"/>
    <b v="0"/>
    <s v="games/video games"/>
    <n v="2702"/>
    <n v="16.28"/>
    <x v="6"/>
    <s v="video games"/>
    <x v="2156"/>
    <d v="2013-09-16T20:30:06"/>
    <x v="4"/>
  </r>
  <r>
    <n v="2157"/>
    <s v="Nin"/>
    <s v="Gamers and 90's fans unite in this small tale of epic proportions!"/>
    <n v="1000"/>
    <n v="1346.11"/>
    <x v="2"/>
    <s v="US"/>
    <s v="USD"/>
    <n v="1482479940"/>
    <n v="1479684783"/>
    <b v="0"/>
    <n v="57"/>
    <b v="0"/>
    <s v="games/video games"/>
    <n v="135"/>
    <n v="23.62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250"/>
    <n v="1345"/>
    <x v="2"/>
    <s v="US"/>
    <s v="USD"/>
    <n v="1360009774"/>
    <n v="1356121774"/>
    <b v="0"/>
    <n v="311"/>
    <b v="0"/>
    <s v="games/video games"/>
    <n v="41"/>
    <n v="4.32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1100"/>
    <n v="1342.01"/>
    <x v="2"/>
    <s v="US"/>
    <s v="USD"/>
    <n v="1310837574"/>
    <n v="1308245574"/>
    <b v="0"/>
    <n v="2"/>
    <b v="0"/>
    <s v="games/video games"/>
    <n v="122"/>
    <n v="671.01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"/>
    <n v="1336"/>
    <x v="2"/>
    <s v="US"/>
    <s v="USD"/>
    <n v="1337447105"/>
    <n v="1334855105"/>
    <b v="0"/>
    <n v="16"/>
    <b v="0"/>
    <s v="games/video games"/>
    <n v="134"/>
    <n v="83.5"/>
    <x v="6"/>
    <s v="video games"/>
    <x v="2160"/>
    <d v="2012-05-19T17:05:05"/>
    <x v="5"/>
  </r>
  <r>
    <n v="2161"/>
    <s v="CallMeGhost DEBUT ALBUM preorder!"/>
    <s v="We're trying to fund hard copies of our debut album!"/>
    <n v="15000"/>
    <n v="1335"/>
    <x v="0"/>
    <s v="US"/>
    <s v="USD"/>
    <n v="1443040059"/>
    <n v="1440448059"/>
    <b v="0"/>
    <n v="13"/>
    <b v="1"/>
    <s v="music/rock"/>
    <n v="9"/>
    <n v="102.69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9000"/>
    <n v="1333"/>
    <x v="0"/>
    <s v="US"/>
    <s v="USD"/>
    <n v="1406226191"/>
    <n v="1403547791"/>
    <b v="0"/>
    <n v="58"/>
    <b v="1"/>
    <s v="music/rock"/>
    <n v="3"/>
    <n v="22.98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15000"/>
    <n v="1332"/>
    <x v="0"/>
    <s v="US"/>
    <s v="USD"/>
    <n v="1433735400"/>
    <n v="1429306520"/>
    <b v="0"/>
    <n v="44"/>
    <b v="1"/>
    <s v="music/rock"/>
    <n v="9"/>
    <n v="30.27"/>
    <x v="4"/>
    <s v="rock"/>
    <x v="2163"/>
    <d v="2015-06-08T03:50:00"/>
    <x v="0"/>
  </r>
  <r>
    <n v="2164"/>
    <s v="Rosaline debut record"/>
    <s v="South Florida roots country/rock outfit's long awaited debut record"/>
    <n v="1200"/>
    <n v="1330"/>
    <x v="0"/>
    <s v="US"/>
    <s v="USD"/>
    <n v="1466827140"/>
    <n v="1464196414"/>
    <b v="0"/>
    <n v="83"/>
    <b v="1"/>
    <s v="music/rock"/>
    <n v="111"/>
    <n v="16.02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1150"/>
    <n v="1330"/>
    <x v="0"/>
    <s v="FR"/>
    <s v="EUR"/>
    <n v="1460127635"/>
    <n v="1457539235"/>
    <b v="0"/>
    <n v="117"/>
    <b v="1"/>
    <s v="music/rock"/>
    <n v="116"/>
    <n v="11.37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1000"/>
    <n v="1330"/>
    <x v="0"/>
    <s v="US"/>
    <s v="USD"/>
    <n v="1417813618"/>
    <n v="1413922018"/>
    <b v="0"/>
    <n v="32"/>
    <b v="1"/>
    <s v="music/rock"/>
    <n v="133"/>
    <n v="41.56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250"/>
    <n v="1328"/>
    <x v="0"/>
    <s v="US"/>
    <s v="USD"/>
    <n v="1347672937"/>
    <n v="1346463337"/>
    <b v="0"/>
    <n v="8"/>
    <b v="1"/>
    <s v="music/rock"/>
    <n v="106"/>
    <n v="166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000"/>
    <n v="1326"/>
    <x v="0"/>
    <s v="US"/>
    <s v="USD"/>
    <n v="1486702800"/>
    <n v="1484058261"/>
    <b v="0"/>
    <n v="340"/>
    <b v="1"/>
    <s v="music/rock"/>
    <n v="133"/>
    <n v="3.9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7900"/>
    <n v="1322"/>
    <x v="0"/>
    <s v="US"/>
    <s v="USD"/>
    <n v="1488473351"/>
    <n v="1488214151"/>
    <b v="0"/>
    <n v="7"/>
    <b v="1"/>
    <s v="music/rock"/>
    <n v="17"/>
    <n v="188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1100"/>
    <n v="1319"/>
    <x v="0"/>
    <s v="US"/>
    <s v="USD"/>
    <n v="1440266422"/>
    <n v="1436810422"/>
    <b v="0"/>
    <n v="19"/>
    <b v="1"/>
    <s v="music/rock"/>
    <n v="120"/>
    <n v="69.4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1250"/>
    <n v="1316"/>
    <x v="0"/>
    <s v="US"/>
    <s v="USD"/>
    <n v="1434949200"/>
    <n v="1431903495"/>
    <b v="0"/>
    <n v="47"/>
    <b v="1"/>
    <s v="music/rock"/>
    <n v="105"/>
    <n v="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3000"/>
    <n v="1315"/>
    <x v="0"/>
    <s v="US"/>
    <s v="USD"/>
    <n v="1429365320"/>
    <n v="1426773320"/>
    <b v="0"/>
    <n v="13"/>
    <b v="1"/>
    <s v="music/rock"/>
    <n v="44"/>
    <n v="101.15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1000"/>
    <n v="1312"/>
    <x v="0"/>
    <s v="US"/>
    <s v="USD"/>
    <n v="1378785540"/>
    <n v="1376066243"/>
    <b v="0"/>
    <n v="90"/>
    <b v="1"/>
    <s v="music/rock"/>
    <n v="131"/>
    <n v="14.58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20000"/>
    <n v="1306"/>
    <x v="0"/>
    <s v="GB"/>
    <s v="GBP"/>
    <n v="1462453307"/>
    <n v="1459861307"/>
    <b v="0"/>
    <n v="63"/>
    <b v="1"/>
    <s v="music/rock"/>
    <n v="7"/>
    <n v="20.73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90000"/>
    <n v="1305"/>
    <x v="0"/>
    <s v="US"/>
    <s v="USD"/>
    <n v="1469059986"/>
    <n v="1468455186"/>
    <b v="0"/>
    <n v="26"/>
    <b v="1"/>
    <s v="music/rock"/>
    <n v="1"/>
    <n v="50.19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2000"/>
    <n v="1302"/>
    <x v="0"/>
    <s v="US"/>
    <s v="USD"/>
    <n v="1430579509"/>
    <n v="1427987509"/>
    <b v="0"/>
    <n v="71"/>
    <b v="1"/>
    <s v="music/rock"/>
    <n v="65"/>
    <n v="18.34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1300"/>
    <n v="1301"/>
    <x v="0"/>
    <s v="US"/>
    <s v="USD"/>
    <n v="1465192867"/>
    <n v="1463032867"/>
    <b v="0"/>
    <n v="38"/>
    <b v="1"/>
    <s v="music/rock"/>
    <n v="100"/>
    <n v="34.24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8000"/>
    <n v="1300"/>
    <x v="0"/>
    <s v="US"/>
    <s v="USD"/>
    <n v="1484752597"/>
    <n v="1482160597"/>
    <b v="0"/>
    <n v="859"/>
    <b v="1"/>
    <s v="music/rock"/>
    <n v="16"/>
    <n v="1.5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250"/>
    <n v="1300"/>
    <x v="0"/>
    <s v="US"/>
    <s v="USD"/>
    <n v="1428725192"/>
    <n v="1426133192"/>
    <b v="0"/>
    <n v="21"/>
    <b v="1"/>
    <s v="music/rock"/>
    <n v="104"/>
    <n v="61.9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20000"/>
    <n v="1297"/>
    <x v="0"/>
    <s v="US"/>
    <s v="USD"/>
    <n v="1447434268"/>
    <n v="1443801868"/>
    <b v="0"/>
    <n v="78"/>
    <b v="1"/>
    <s v="music/rock"/>
    <n v="6"/>
    <n v="16.63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15000"/>
    <n v="1296"/>
    <x v="0"/>
    <s v="US"/>
    <s v="USD"/>
    <n v="1487635653"/>
    <n v="1486426053"/>
    <b v="0"/>
    <n v="53"/>
    <b v="1"/>
    <s v="games/tabletop games"/>
    <n v="9"/>
    <n v="24.45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1050"/>
    <n v="1296"/>
    <x v="0"/>
    <s v="CA"/>
    <s v="CAD"/>
    <n v="1412285825"/>
    <n v="1409261825"/>
    <b v="0"/>
    <n v="356"/>
    <b v="1"/>
    <s v="games/tabletop games"/>
    <n v="123"/>
    <n v="3.64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2000"/>
    <n v="1293"/>
    <x v="0"/>
    <s v="US"/>
    <s v="USD"/>
    <n v="1486616400"/>
    <n v="1484037977"/>
    <b v="0"/>
    <n v="279"/>
    <b v="1"/>
    <s v="games/tabletop games"/>
    <n v="11"/>
    <n v="4.63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900"/>
    <n v="1290"/>
    <x v="0"/>
    <s v="US"/>
    <s v="USD"/>
    <n v="1453737600"/>
    <n v="1452530041"/>
    <b v="1"/>
    <n v="266"/>
    <b v="1"/>
    <s v="games/tabletop games"/>
    <n v="143"/>
    <n v="4.8499999999999996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3152"/>
    <n v="1286"/>
    <x v="0"/>
    <s v="GB"/>
    <s v="GBP"/>
    <n v="1364286239"/>
    <n v="1360830239"/>
    <b v="0"/>
    <n v="623"/>
    <b v="1"/>
    <s v="games/tabletop games"/>
    <n v="41"/>
    <n v="2.06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750"/>
    <n v="1285"/>
    <x v="0"/>
    <s v="US"/>
    <s v="USD"/>
    <n v="1473213600"/>
    <n v="1470062743"/>
    <b v="0"/>
    <n v="392"/>
    <b v="1"/>
    <s v="games/tabletop games"/>
    <n v="171"/>
    <n v="3.28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1000"/>
    <n v="1283"/>
    <x v="0"/>
    <s v="US"/>
    <s v="USD"/>
    <n v="1428033540"/>
    <n v="1425531666"/>
    <b v="1"/>
    <n v="3562"/>
    <b v="1"/>
    <s v="games/tabletop games"/>
    <n v="128"/>
    <n v="0.36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1000"/>
    <n v="1280"/>
    <x v="0"/>
    <s v="AU"/>
    <s v="AUD"/>
    <n v="1477414800"/>
    <n v="1474380241"/>
    <b v="0"/>
    <n v="514"/>
    <b v="1"/>
    <s v="games/tabletop games"/>
    <n v="128"/>
    <n v="2.4900000000000002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000"/>
    <n v="1280"/>
    <x v="0"/>
    <s v="GB"/>
    <s v="GBP"/>
    <n v="1461276000"/>
    <n v="1460055300"/>
    <b v="0"/>
    <n v="88"/>
    <b v="1"/>
    <s v="games/tabletop games"/>
    <n v="128"/>
    <n v="14.55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3500"/>
    <n v="1276"/>
    <x v="0"/>
    <s v="US"/>
    <s v="USD"/>
    <n v="1458716340"/>
    <n v="1455721204"/>
    <b v="0"/>
    <n v="537"/>
    <b v="1"/>
    <s v="games/tabletop games"/>
    <n v="36"/>
    <n v="2.38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1000"/>
    <n v="1275"/>
    <x v="0"/>
    <s v="GB"/>
    <s v="GBP"/>
    <n v="1487102427"/>
    <n v="1486065627"/>
    <b v="0"/>
    <n v="25"/>
    <b v="1"/>
    <s v="games/tabletop games"/>
    <n v="128"/>
    <n v="5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000"/>
    <n v="1273"/>
    <x v="0"/>
    <s v="GB"/>
    <s v="GBP"/>
    <n v="1481842800"/>
    <n v="1479414344"/>
    <b v="0"/>
    <n v="3238"/>
    <b v="1"/>
    <s v="games/tabletop games"/>
    <n v="127"/>
    <n v="0.39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600"/>
    <n v="1273"/>
    <x v="0"/>
    <s v="US"/>
    <s v="USD"/>
    <n v="1479704340"/>
    <n v="1477043072"/>
    <b v="0"/>
    <n v="897"/>
    <b v="1"/>
    <s v="games/tabletop games"/>
    <n v="212"/>
    <n v="1.42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"/>
    <n v="1272"/>
    <x v="0"/>
    <s v="US"/>
    <s v="USD"/>
    <n v="1459012290"/>
    <n v="1456423890"/>
    <b v="0"/>
    <n v="878"/>
    <b v="1"/>
    <s v="games/tabletop games"/>
    <n v="127"/>
    <n v="1.45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1000"/>
    <n v="1270"/>
    <x v="0"/>
    <s v="US"/>
    <s v="USD"/>
    <n v="1439317900"/>
    <n v="1436725900"/>
    <b v="0"/>
    <n v="115"/>
    <b v="1"/>
    <s v="games/tabletop games"/>
    <n v="127"/>
    <n v="11.04"/>
    <x v="6"/>
    <s v="tabletop games"/>
    <x v="2195"/>
    <d v="2015-08-11T18:31:40"/>
    <x v="0"/>
  </r>
  <r>
    <n v="2196"/>
    <s v="LACORSA Grand Prix Game (relaunch)"/>
    <s v="Race your friends in style with this classic Grand Prix game."/>
    <n v="700"/>
    <n v="1261"/>
    <x v="0"/>
    <s v="US"/>
    <s v="USD"/>
    <n v="1480662000"/>
    <n v="1478000502"/>
    <b v="0"/>
    <n v="234"/>
    <b v="1"/>
    <s v="games/tabletop games"/>
    <n v="180"/>
    <n v="5.39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1200"/>
    <n v="1260"/>
    <x v="0"/>
    <s v="US"/>
    <s v="USD"/>
    <n v="1425132059"/>
    <n v="1422540059"/>
    <b v="0"/>
    <n v="4330"/>
    <b v="1"/>
    <s v="games/tabletop games"/>
    <n v="105"/>
    <n v="0.28999999999999998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1000"/>
    <n v="1260"/>
    <x v="0"/>
    <s v="US"/>
    <s v="USD"/>
    <n v="1447507200"/>
    <n v="1444911600"/>
    <b v="0"/>
    <n v="651"/>
    <b v="1"/>
    <s v="games/tabletop games"/>
    <n v="126"/>
    <n v="1.94"/>
    <x v="6"/>
    <s v="tabletop games"/>
    <x v="2198"/>
    <d v="2015-11-14T13:20:00"/>
    <x v="0"/>
  </r>
  <r>
    <n v="2199"/>
    <s v="Decadolo. Flip it!"/>
    <s v="A new strategic board game designed to flip out your opponent."/>
    <n v="1000"/>
    <n v="1259"/>
    <x v="0"/>
    <s v="IE"/>
    <s v="EUR"/>
    <n v="1444903198"/>
    <n v="1442311198"/>
    <b v="1"/>
    <n v="251"/>
    <b v="1"/>
    <s v="games/tabletop games"/>
    <n v="126"/>
    <n v="5.0199999999999996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1200"/>
    <n v="1256"/>
    <x v="0"/>
    <s v="GB"/>
    <s v="GBP"/>
    <n v="1436151600"/>
    <n v="1433775668"/>
    <b v="0"/>
    <n v="263"/>
    <b v="1"/>
    <s v="games/tabletop games"/>
    <n v="105"/>
    <n v="4.78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0"/>
    <n v="1251"/>
    <x v="0"/>
    <s v="GB"/>
    <s v="GBP"/>
    <n v="1358367565"/>
    <n v="1357157965"/>
    <b v="0"/>
    <n v="28"/>
    <b v="1"/>
    <s v="music/electronic music"/>
    <n v="114"/>
    <n v="44.68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55000"/>
    <n v="1250"/>
    <x v="0"/>
    <s v="US"/>
    <s v="USD"/>
    <n v="1351801368"/>
    <n v="1349209368"/>
    <b v="0"/>
    <n v="721"/>
    <b v="1"/>
    <s v="music/electronic music"/>
    <n v="2"/>
    <n v="1.73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1250"/>
    <n v="1250"/>
    <x v="0"/>
    <s v="CA"/>
    <s v="CAD"/>
    <n v="1443127082"/>
    <n v="1440535082"/>
    <b v="0"/>
    <n v="50"/>
    <b v="1"/>
    <s v="music/electronic music"/>
    <n v="100"/>
    <n v="25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200"/>
    <n v="1250"/>
    <x v="0"/>
    <s v="US"/>
    <s v="USD"/>
    <n v="1362814119"/>
    <n v="1360222119"/>
    <b v="0"/>
    <n v="73"/>
    <b v="1"/>
    <s v="music/electronic music"/>
    <n v="104"/>
    <n v="17.12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800"/>
    <n v="1246"/>
    <x v="0"/>
    <s v="US"/>
    <s v="USD"/>
    <n v="1338579789"/>
    <n v="1335987789"/>
    <b v="0"/>
    <n v="27"/>
    <b v="1"/>
    <s v="music/electronic music"/>
    <n v="156"/>
    <n v="46.15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0000"/>
    <n v="1245"/>
    <x v="0"/>
    <s v="US"/>
    <s v="USD"/>
    <n v="1334556624"/>
    <n v="1333001424"/>
    <b v="0"/>
    <n v="34"/>
    <b v="1"/>
    <s v="music/electronic music"/>
    <n v="12"/>
    <n v="36.619999999999997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1200"/>
    <n v="1245"/>
    <x v="0"/>
    <s v="US"/>
    <s v="USD"/>
    <n v="1384580373"/>
    <n v="1381984773"/>
    <b v="0"/>
    <n v="7"/>
    <b v="1"/>
    <s v="music/electronic music"/>
    <n v="104"/>
    <n v="177.86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25000"/>
    <n v="1241"/>
    <x v="0"/>
    <s v="US"/>
    <s v="USD"/>
    <n v="1333771200"/>
    <n v="1328649026"/>
    <b v="0"/>
    <n v="24"/>
    <b v="1"/>
    <s v="music/electronic music"/>
    <n v="5"/>
    <n v="51.7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850"/>
    <n v="1235"/>
    <x v="0"/>
    <s v="GB"/>
    <s v="GBP"/>
    <n v="1397516400"/>
    <n v="1396524644"/>
    <b v="0"/>
    <n v="15"/>
    <b v="1"/>
    <s v="music/electronic music"/>
    <n v="145"/>
    <n v="82.33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30000"/>
    <n v="1225"/>
    <x v="0"/>
    <s v="US"/>
    <s v="USD"/>
    <n v="1334424960"/>
    <n v="1329442510"/>
    <b v="0"/>
    <n v="72"/>
    <b v="1"/>
    <s v="music/electronic music"/>
    <n v="4"/>
    <n v="17.010000000000002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1200"/>
    <n v="1225"/>
    <x v="0"/>
    <s v="US"/>
    <s v="USD"/>
    <n v="1397113140"/>
    <n v="1395168625"/>
    <b v="0"/>
    <n v="120"/>
    <b v="1"/>
    <s v="music/electronic music"/>
    <n v="102"/>
    <n v="10.21000000000000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700"/>
    <n v="1225"/>
    <x v="0"/>
    <s v="US"/>
    <s v="USD"/>
    <n v="1383526800"/>
    <n v="1380650177"/>
    <b v="0"/>
    <n v="123"/>
    <b v="1"/>
    <s v="music/electronic music"/>
    <n v="175"/>
    <n v="9.9600000000000009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250000"/>
    <n v="1224"/>
    <x v="0"/>
    <s v="US"/>
    <s v="USD"/>
    <n v="1431719379"/>
    <n v="1429127379"/>
    <b v="0"/>
    <n v="1"/>
    <b v="1"/>
    <s v="music/electronic music"/>
    <n v="0"/>
    <n v="1224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750"/>
    <n v="1220"/>
    <x v="0"/>
    <s v="US"/>
    <s v="USD"/>
    <n v="1391713248"/>
    <n v="1389121248"/>
    <b v="0"/>
    <n v="24"/>
    <b v="1"/>
    <s v="music/electronic music"/>
    <n v="163"/>
    <n v="50.8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1000"/>
    <n v="1218"/>
    <x v="0"/>
    <s v="US"/>
    <s v="USD"/>
    <n v="1331621940"/>
    <n v="1329671572"/>
    <b v="0"/>
    <n v="33"/>
    <b v="1"/>
    <s v="music/electronic music"/>
    <n v="122"/>
    <n v="36.909999999999997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675"/>
    <n v="1218"/>
    <x v="0"/>
    <s v="US"/>
    <s v="USD"/>
    <n v="1437674545"/>
    <n v="1436464945"/>
    <b v="0"/>
    <n v="14"/>
    <b v="1"/>
    <s v="music/electronic music"/>
    <n v="180"/>
    <n v="87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50000"/>
    <n v="1217"/>
    <x v="0"/>
    <s v="US"/>
    <s v="USD"/>
    <n v="1446451200"/>
    <n v="1445539113"/>
    <b v="0"/>
    <n v="9"/>
    <b v="1"/>
    <s v="music/electronic music"/>
    <n v="2"/>
    <n v="135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5000"/>
    <n v="1217"/>
    <x v="0"/>
    <s v="US"/>
    <s v="USD"/>
    <n v="1346198400"/>
    <n v="1344281383"/>
    <b v="0"/>
    <n v="76"/>
    <b v="1"/>
    <s v="music/electronic music"/>
    <n v="5"/>
    <n v="16.01000000000000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978"/>
    <n v="1216"/>
    <x v="0"/>
    <s v="US"/>
    <s v="USD"/>
    <n v="1440004512"/>
    <n v="1437412512"/>
    <b v="0"/>
    <n v="19"/>
    <b v="1"/>
    <s v="music/electronic music"/>
    <n v="124"/>
    <n v="64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1200"/>
    <n v="1215"/>
    <x v="0"/>
    <s v="US"/>
    <s v="USD"/>
    <n v="1374888436"/>
    <n v="1372296436"/>
    <b v="0"/>
    <n v="69"/>
    <b v="1"/>
    <s v="music/electronic music"/>
    <n v="101"/>
    <n v="17.6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1000"/>
    <n v="1202.17"/>
    <x v="0"/>
    <s v="US"/>
    <s v="USD"/>
    <n v="1461369600"/>
    <n v="1458748809"/>
    <b v="0"/>
    <n v="218"/>
    <b v="1"/>
    <s v="games/tabletop games"/>
    <n v="120"/>
    <n v="5.5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0"/>
    <n v="1201"/>
    <x v="0"/>
    <s v="US"/>
    <s v="USD"/>
    <n v="1327776847"/>
    <n v="1325184847"/>
    <b v="0"/>
    <n v="30"/>
    <b v="1"/>
    <s v="games/tabletop games"/>
    <n v="24"/>
    <n v="40.03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200"/>
    <n v="1200"/>
    <x v="0"/>
    <s v="CA"/>
    <s v="CAD"/>
    <n v="1435418568"/>
    <n v="1432826568"/>
    <b v="0"/>
    <n v="100"/>
    <b v="1"/>
    <s v="games/tabletop games"/>
    <n v="100"/>
    <n v="12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200"/>
    <n v="1200"/>
    <x v="0"/>
    <s v="US"/>
    <s v="USD"/>
    <n v="1477767600"/>
    <n v="1475337675"/>
    <b v="0"/>
    <n v="296"/>
    <b v="1"/>
    <s v="games/tabletop games"/>
    <n v="100"/>
    <n v="4.0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1200"/>
    <n v="1200"/>
    <x v="0"/>
    <s v="GB"/>
    <s v="GBP"/>
    <n v="1411326015"/>
    <n v="1408734015"/>
    <b v="0"/>
    <n v="1204"/>
    <b v="1"/>
    <s v="games/tabletop games"/>
    <n v="100"/>
    <n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000"/>
    <n v="1200"/>
    <x v="0"/>
    <s v="US"/>
    <s v="USD"/>
    <n v="1455253140"/>
    <n v="1452625822"/>
    <b v="0"/>
    <n v="321"/>
    <b v="1"/>
    <s v="games/tabletop games"/>
    <n v="120"/>
    <n v="3.74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900"/>
    <n v="1200"/>
    <x v="0"/>
    <s v="GB"/>
    <s v="GBP"/>
    <n v="1384374155"/>
    <n v="1381778555"/>
    <b v="0"/>
    <n v="301"/>
    <b v="1"/>
    <s v="games/tabletop games"/>
    <n v="133"/>
    <n v="3.99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850"/>
    <n v="1200"/>
    <x v="0"/>
    <s v="DE"/>
    <s v="EUR"/>
    <n v="1439707236"/>
    <n v="1437115236"/>
    <b v="0"/>
    <n v="144"/>
    <b v="1"/>
    <s v="games/tabletop games"/>
    <n v="141"/>
    <n v="8.33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700"/>
    <n v="1200"/>
    <x v="0"/>
    <s v="US"/>
    <s v="USD"/>
    <n v="1378180800"/>
    <n v="1375113391"/>
    <b v="0"/>
    <n v="539"/>
    <b v="1"/>
    <s v="games/tabletop games"/>
    <n v="171"/>
    <n v="2.2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1000"/>
    <n v="1197"/>
    <x v="0"/>
    <s v="US"/>
    <s v="USD"/>
    <n v="1398460127"/>
    <n v="1395868127"/>
    <b v="0"/>
    <n v="498"/>
    <b v="1"/>
    <s v="games/tabletop games"/>
    <n v="120"/>
    <n v="2.4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500"/>
    <n v="1197"/>
    <x v="0"/>
    <s v="US"/>
    <s v="USD"/>
    <n v="1372136400"/>
    <n v="1369864301"/>
    <b v="0"/>
    <n v="1113"/>
    <b v="1"/>
    <s v="games/tabletop games"/>
    <n v="239"/>
    <n v="1.08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4000"/>
    <n v="1185"/>
    <x v="0"/>
    <s v="US"/>
    <s v="USD"/>
    <n v="1405738800"/>
    <n v="1402945408"/>
    <b v="0"/>
    <n v="988"/>
    <b v="1"/>
    <s v="games/tabletop games"/>
    <n v="30"/>
    <n v="1.2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1100"/>
    <n v="1185"/>
    <x v="0"/>
    <s v="GB"/>
    <s v="GBP"/>
    <n v="1450051200"/>
    <n v="1448269539"/>
    <b v="0"/>
    <n v="391"/>
    <b v="1"/>
    <s v="games/tabletop games"/>
    <n v="108"/>
    <n v="3.0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0"/>
    <n v="1185"/>
    <x v="0"/>
    <s v="US"/>
    <s v="USD"/>
    <n v="1483645647"/>
    <n v="1481053647"/>
    <b v="0"/>
    <n v="28"/>
    <b v="1"/>
    <s v="games/tabletop games"/>
    <n v="119"/>
    <n v="42.32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00000"/>
    <n v="1183.19"/>
    <x v="0"/>
    <s v="CA"/>
    <s v="CAD"/>
    <n v="1427585511"/>
    <n v="1424997111"/>
    <b v="0"/>
    <n v="147"/>
    <b v="1"/>
    <s v="games/tabletop games"/>
    <n v="1"/>
    <n v="8.0500000000000007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1000"/>
    <n v="1180"/>
    <x v="0"/>
    <s v="US"/>
    <s v="USD"/>
    <n v="1454338123"/>
    <n v="1451746123"/>
    <b v="0"/>
    <n v="680"/>
    <b v="1"/>
    <s v="games/tabletop games"/>
    <n v="118"/>
    <n v="1.74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000"/>
    <n v="1175"/>
    <x v="0"/>
    <s v="US"/>
    <s v="USD"/>
    <n v="1415779140"/>
    <n v="1412294683"/>
    <b v="0"/>
    <n v="983"/>
    <b v="1"/>
    <s v="games/tabletop games"/>
    <n v="118"/>
    <n v="1.2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900"/>
    <n v="1175"/>
    <x v="0"/>
    <s v="DE"/>
    <s v="EUR"/>
    <n v="1489157716"/>
    <n v="1486565716"/>
    <b v="0"/>
    <n v="79"/>
    <b v="1"/>
    <s v="games/tabletop games"/>
    <n v="131"/>
    <n v="14.87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15000"/>
    <n v="1174"/>
    <x v="0"/>
    <s v="US"/>
    <s v="USD"/>
    <n v="1385870520"/>
    <n v="1382742014"/>
    <b v="0"/>
    <n v="426"/>
    <b v="1"/>
    <s v="games/tabletop games"/>
    <n v="8"/>
    <n v="2.76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3000"/>
    <n v="1170"/>
    <x v="0"/>
    <s v="US"/>
    <s v="USD"/>
    <n v="1461354544"/>
    <n v="1458762544"/>
    <b v="0"/>
    <n v="96"/>
    <b v="1"/>
    <s v="games/tabletop games"/>
    <n v="39"/>
    <n v="12.1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n v="1485892300"/>
    <b v="0"/>
    <n v="163"/>
    <b v="1"/>
    <s v="games/tabletop games"/>
    <n v="117"/>
    <n v="7.1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"/>
    <n v="1165"/>
    <x v="0"/>
    <s v="US"/>
    <s v="USD"/>
    <n v="1385521320"/>
    <n v="1382449733"/>
    <b v="0"/>
    <n v="2525"/>
    <b v="1"/>
    <s v="games/tabletop games"/>
    <n v="1165"/>
    <n v="0.46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50000"/>
    <n v="1161"/>
    <x v="0"/>
    <s v="US"/>
    <s v="USD"/>
    <n v="1489374000"/>
    <n v="1488823290"/>
    <b v="0"/>
    <n v="2035"/>
    <b v="1"/>
    <s v="games/tabletop games"/>
    <n v="2"/>
    <n v="0.56999999999999995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7000"/>
    <n v="1156"/>
    <x v="0"/>
    <s v="US"/>
    <s v="USD"/>
    <n v="1476649800"/>
    <n v="1475609946"/>
    <b v="0"/>
    <n v="290"/>
    <b v="1"/>
    <s v="games/tabletop games"/>
    <n v="17"/>
    <n v="3.99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30000"/>
    <n v="1155"/>
    <x v="0"/>
    <s v="US"/>
    <s v="USD"/>
    <n v="1393005600"/>
    <n v="1390323617"/>
    <b v="0"/>
    <n v="1980"/>
    <b v="1"/>
    <s v="games/tabletop games"/>
    <n v="4"/>
    <n v="0.57999999999999996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1000"/>
    <n v="1150"/>
    <x v="0"/>
    <s v="GB"/>
    <s v="GBP"/>
    <n v="1441393210"/>
    <n v="1438801210"/>
    <b v="0"/>
    <n v="57"/>
    <b v="1"/>
    <s v="games/tabletop games"/>
    <n v="115"/>
    <n v="20.18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000"/>
    <n v="1150"/>
    <x v="0"/>
    <s v="US"/>
    <s v="USD"/>
    <n v="1438185565"/>
    <n v="1436975965"/>
    <b v="0"/>
    <n v="380"/>
    <b v="1"/>
    <s v="games/tabletop games"/>
    <n v="115"/>
    <n v="3.03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2500"/>
    <n v="1148"/>
    <x v="0"/>
    <s v="GB"/>
    <s v="GBP"/>
    <n v="1481749278"/>
    <n v="1479157278"/>
    <b v="0"/>
    <n v="128"/>
    <b v="1"/>
    <s v="games/tabletop games"/>
    <n v="46"/>
    <n v="8.9700000000000006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1000"/>
    <n v="1147"/>
    <x v="0"/>
    <s v="US"/>
    <s v="USD"/>
    <n v="1364917965"/>
    <n v="1362329565"/>
    <b v="0"/>
    <n v="180"/>
    <b v="1"/>
    <s v="games/tabletop games"/>
    <n v="115"/>
    <n v="6.37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19000"/>
    <n v="1145"/>
    <x v="0"/>
    <s v="US"/>
    <s v="USD"/>
    <n v="1480727273"/>
    <n v="1478131673"/>
    <b v="0"/>
    <n v="571"/>
    <b v="1"/>
    <s v="games/tabletop games"/>
    <n v="6"/>
    <n v="2.0099999999999998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10000"/>
    <n v="1145"/>
    <x v="0"/>
    <s v="US"/>
    <s v="USD"/>
    <n v="1408177077"/>
    <n v="1406362677"/>
    <b v="0"/>
    <n v="480"/>
    <b v="1"/>
    <s v="games/tabletop games"/>
    <n v="11"/>
    <n v="2.39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1000"/>
    <n v="1145"/>
    <x v="0"/>
    <s v="ES"/>
    <s v="EUR"/>
    <n v="1470469938"/>
    <n v="1469173938"/>
    <b v="0"/>
    <n v="249"/>
    <b v="1"/>
    <s v="games/tabletop games"/>
    <n v="115"/>
    <n v="4.5999999999999996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1000"/>
    <n v="1145"/>
    <x v="0"/>
    <s v="US"/>
    <s v="USD"/>
    <n v="1447862947"/>
    <n v="1445267347"/>
    <b v="0"/>
    <n v="84"/>
    <b v="1"/>
    <s v="games/tabletop games"/>
    <n v="115"/>
    <n v="13.63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3000"/>
    <n v="1142"/>
    <x v="0"/>
    <s v="US"/>
    <s v="USD"/>
    <n v="1485271968"/>
    <n v="1484667168"/>
    <b v="0"/>
    <n v="197"/>
    <b v="1"/>
    <s v="games/tabletop games"/>
    <n v="38"/>
    <n v="5.8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960"/>
    <n v="1142"/>
    <x v="0"/>
    <s v="US"/>
    <s v="USD"/>
    <n v="1462661451"/>
    <n v="1460069451"/>
    <b v="0"/>
    <n v="271"/>
    <b v="1"/>
    <s v="games/tabletop games"/>
    <n v="119"/>
    <n v="4.2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750"/>
    <n v="1140"/>
    <x v="0"/>
    <s v="GB"/>
    <s v="GBP"/>
    <n v="1479811846"/>
    <n v="1478602246"/>
    <b v="0"/>
    <n v="50"/>
    <b v="1"/>
    <s v="games/tabletop games"/>
    <n v="152"/>
    <n v="22.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10000"/>
    <n v="1136"/>
    <x v="0"/>
    <s v="GB"/>
    <s v="GBP"/>
    <n v="1466377200"/>
    <n v="1463351329"/>
    <b v="0"/>
    <n v="169"/>
    <b v="1"/>
    <s v="games/tabletop games"/>
    <n v="11"/>
    <n v="6.72"/>
    <x v="6"/>
    <s v="tabletop games"/>
    <x v="2257"/>
    <d v="2016-06-19T23:00:00"/>
    <x v="2"/>
  </r>
  <r>
    <n v="2258"/>
    <s v="A Sundered World"/>
    <s v="A Dungeon World campaign setting that takes place after the end of the worlds."/>
    <n v="100000"/>
    <n v="1130"/>
    <x v="0"/>
    <s v="US"/>
    <s v="USD"/>
    <n v="1434045687"/>
    <n v="1431453687"/>
    <b v="0"/>
    <n v="205"/>
    <b v="1"/>
    <s v="games/tabletop games"/>
    <n v="1"/>
    <n v="5.5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100"/>
    <n v="1130"/>
    <x v="0"/>
    <s v="GB"/>
    <s v="GBP"/>
    <n v="1481224736"/>
    <n v="1480360736"/>
    <b v="0"/>
    <n v="206"/>
    <b v="1"/>
    <s v="games/tabletop games"/>
    <n v="103"/>
    <n v="5.49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1000"/>
    <n v="1130"/>
    <x v="0"/>
    <s v="US"/>
    <s v="USD"/>
    <n v="1395876250"/>
    <n v="1393287850"/>
    <b v="0"/>
    <n v="84"/>
    <b v="1"/>
    <s v="games/tabletop games"/>
    <n v="113"/>
    <n v="13.45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n v="1485278620"/>
    <b v="0"/>
    <n v="210"/>
    <b v="1"/>
    <s v="games/tabletop games"/>
    <n v="113"/>
    <n v="5.38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5000"/>
    <n v="1126"/>
    <x v="0"/>
    <s v="US"/>
    <s v="USD"/>
    <n v="1416268800"/>
    <n v="1413295358"/>
    <b v="0"/>
    <n v="181"/>
    <b v="1"/>
    <s v="games/tabletop games"/>
    <n v="23"/>
    <n v="6.22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3000"/>
    <n v="1126"/>
    <x v="0"/>
    <s v="SE"/>
    <s v="SEK"/>
    <n v="1422734313"/>
    <n v="1420919913"/>
    <b v="0"/>
    <n v="60"/>
    <b v="1"/>
    <s v="games/tabletop games"/>
    <n v="38"/>
    <n v="18.77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1100"/>
    <n v="1125"/>
    <x v="0"/>
    <s v="US"/>
    <s v="USD"/>
    <n v="1463972400"/>
    <n v="1462543114"/>
    <b v="0"/>
    <n v="445"/>
    <b v="1"/>
    <s v="games/tabletop games"/>
    <n v="102"/>
    <n v="2.5299999999999998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600"/>
    <n v="1123.47"/>
    <x v="0"/>
    <s v="GB"/>
    <s v="GBP"/>
    <n v="1479846507"/>
    <n v="1479241707"/>
    <b v="0"/>
    <n v="17"/>
    <b v="1"/>
    <s v="games/tabletop games"/>
    <n v="187"/>
    <n v="66.09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000"/>
    <n v="1120"/>
    <x v="0"/>
    <s v="US"/>
    <s v="USD"/>
    <n v="1461722400"/>
    <n v="1460235592"/>
    <b v="0"/>
    <n v="194"/>
    <b v="1"/>
    <s v="games/tabletop games"/>
    <n v="112"/>
    <n v="5.77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1000"/>
    <n v="1119"/>
    <x v="0"/>
    <s v="US"/>
    <s v="USD"/>
    <n v="1419123600"/>
    <n v="1416945297"/>
    <b v="0"/>
    <n v="404"/>
    <b v="1"/>
    <s v="games/tabletop games"/>
    <n v="112"/>
    <n v="2.77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1050"/>
    <n v="1115"/>
    <x v="0"/>
    <s v="US"/>
    <s v="USD"/>
    <n v="1489283915"/>
    <n v="1486691915"/>
    <b v="0"/>
    <n v="194"/>
    <b v="1"/>
    <s v="games/tabletop games"/>
    <n v="106"/>
    <n v="5.75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500"/>
    <n v="1115"/>
    <x v="0"/>
    <s v="US"/>
    <s v="USD"/>
    <n v="1488862800"/>
    <n v="1486745663"/>
    <b v="0"/>
    <n v="902"/>
    <b v="1"/>
    <s v="games/tabletop games"/>
    <n v="223"/>
    <n v="1.24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650"/>
    <n v="1111"/>
    <x v="0"/>
    <s v="US"/>
    <s v="USD"/>
    <n v="1484085540"/>
    <n v="1482353513"/>
    <b v="0"/>
    <n v="1670"/>
    <b v="1"/>
    <s v="games/tabletop games"/>
    <n v="171"/>
    <n v="0.67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1000"/>
    <n v="1110"/>
    <x v="0"/>
    <s v="US"/>
    <s v="USD"/>
    <n v="1481328004"/>
    <n v="1478736004"/>
    <b v="0"/>
    <n v="1328"/>
    <b v="1"/>
    <s v="games/tabletop games"/>
    <n v="111"/>
    <n v="0.84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29000"/>
    <n v="1108"/>
    <x v="0"/>
    <s v="US"/>
    <s v="USD"/>
    <n v="1449506836"/>
    <n v="1446914836"/>
    <b v="0"/>
    <n v="944"/>
    <b v="1"/>
    <s v="games/tabletop games"/>
    <n v="4"/>
    <n v="1.1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1000"/>
    <n v="1106"/>
    <x v="0"/>
    <s v="CA"/>
    <s v="CAD"/>
    <n v="1489320642"/>
    <n v="1487164242"/>
    <b v="0"/>
    <n v="147"/>
    <b v="1"/>
    <s v="games/tabletop games"/>
    <n v="111"/>
    <n v="7.52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500"/>
    <n v="1105"/>
    <x v="0"/>
    <s v="US"/>
    <s v="USD"/>
    <n v="1393156857"/>
    <n v="1390564857"/>
    <b v="0"/>
    <n v="99"/>
    <b v="1"/>
    <s v="games/tabletop games"/>
    <n v="221"/>
    <n v="11.16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7000"/>
    <n v="1102"/>
    <x v="0"/>
    <s v="GB"/>
    <s v="GBP"/>
    <n v="1419259679"/>
    <n v="1416667679"/>
    <b v="0"/>
    <n v="79"/>
    <b v="1"/>
    <s v="games/tabletop games"/>
    <n v="16"/>
    <n v="13.95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7500"/>
    <n v="1101"/>
    <x v="0"/>
    <s v="US"/>
    <s v="USD"/>
    <n v="1388936289"/>
    <n v="1386344289"/>
    <b v="0"/>
    <n v="75"/>
    <b v="1"/>
    <s v="games/tabletop games"/>
    <n v="15"/>
    <n v="14.68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1000"/>
    <n v="1101"/>
    <x v="0"/>
    <s v="US"/>
    <s v="USD"/>
    <n v="1330359423"/>
    <n v="1327767423"/>
    <b v="0"/>
    <n v="207"/>
    <b v="1"/>
    <s v="games/tabletop games"/>
    <n v="110"/>
    <n v="5.32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8000000"/>
    <n v="1100"/>
    <x v="0"/>
    <s v="IT"/>
    <s v="EUR"/>
    <n v="1451861940"/>
    <n v="1448902867"/>
    <b v="0"/>
    <n v="102"/>
    <b v="1"/>
    <s v="games/tabletop games"/>
    <n v="0"/>
    <n v="10.7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100"/>
    <n v="1100"/>
    <x v="0"/>
    <s v="US"/>
    <s v="USD"/>
    <n v="1423022400"/>
    <n v="1421436099"/>
    <b v="0"/>
    <n v="32"/>
    <b v="1"/>
    <s v="games/tabletop games"/>
    <n v="100"/>
    <n v="34.380000000000003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1000"/>
    <n v="1100"/>
    <x v="0"/>
    <s v="US"/>
    <s v="USD"/>
    <n v="1442501991"/>
    <n v="1439909991"/>
    <b v="0"/>
    <n v="480"/>
    <b v="1"/>
    <s v="games/tabletop games"/>
    <n v="110"/>
    <n v="2.29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5000"/>
    <n v="1097"/>
    <x v="0"/>
    <s v="US"/>
    <s v="USD"/>
    <n v="1311576600"/>
    <n v="1306219897"/>
    <b v="0"/>
    <n v="11"/>
    <b v="1"/>
    <s v="music/rock"/>
    <n v="22"/>
    <n v="99.73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50000"/>
    <n v="1096"/>
    <x v="0"/>
    <s v="US"/>
    <s v="USD"/>
    <n v="1452744686"/>
    <n v="1447560686"/>
    <b v="0"/>
    <n v="12"/>
    <b v="1"/>
    <s v="music/rock"/>
    <n v="2"/>
    <n v="91.3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1000"/>
    <n v="1091"/>
    <x v="0"/>
    <s v="US"/>
    <s v="USD"/>
    <n v="1336528804"/>
    <n v="1331348404"/>
    <b v="0"/>
    <n v="48"/>
    <b v="1"/>
    <s v="music/rock"/>
    <n v="109"/>
    <n v="22.73"/>
    <x v="4"/>
    <s v="rock"/>
    <x v="2283"/>
    <d v="2012-05-09T02:00:04"/>
    <x v="5"/>
  </r>
  <r>
    <n v="2284"/>
    <s v="Make a record, write a song, take the Vinyl Skyway. "/>
    <s v="The Vinyl Skyway reunite to make a third album. "/>
    <n v="500"/>
    <n v="1090"/>
    <x v="0"/>
    <s v="US"/>
    <s v="USD"/>
    <n v="1299902400"/>
    <n v="1297451245"/>
    <b v="0"/>
    <n v="59"/>
    <b v="1"/>
    <s v="music/rock"/>
    <n v="218"/>
    <n v="18.47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1000"/>
    <n v="1088"/>
    <x v="0"/>
    <s v="US"/>
    <s v="USD"/>
    <n v="1340944043"/>
    <n v="1338352043"/>
    <b v="0"/>
    <n v="79"/>
    <b v="1"/>
    <s v="music/rock"/>
    <n v="109"/>
    <n v="13.77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000"/>
    <n v="1082.5"/>
    <x v="0"/>
    <s v="US"/>
    <s v="USD"/>
    <n v="1378439940"/>
    <n v="1376003254"/>
    <b v="0"/>
    <n v="14"/>
    <b v="1"/>
    <s v="music/rock"/>
    <n v="108"/>
    <n v="77.319999999999993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1000"/>
    <n v="1082"/>
    <x v="0"/>
    <s v="US"/>
    <s v="USD"/>
    <n v="1403539260"/>
    <n v="1401724860"/>
    <b v="0"/>
    <n v="106"/>
    <b v="1"/>
    <s v="music/rock"/>
    <n v="108"/>
    <n v="10.21000000000000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650"/>
    <n v="1082"/>
    <x v="0"/>
    <s v="US"/>
    <s v="USD"/>
    <n v="1340733600"/>
    <n v="1339098689"/>
    <b v="0"/>
    <n v="25"/>
    <b v="1"/>
    <s v="music/rock"/>
    <n v="166"/>
    <n v="43.28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40000"/>
    <n v="1081"/>
    <x v="0"/>
    <s v="US"/>
    <s v="USD"/>
    <n v="1386372120"/>
    <n v="1382659060"/>
    <b v="0"/>
    <n v="25"/>
    <b v="1"/>
    <s v="music/rock"/>
    <n v="3"/>
    <n v="43.2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000"/>
    <n v="1080"/>
    <x v="0"/>
    <s v="US"/>
    <s v="USD"/>
    <n v="1259686800"/>
    <n v="1252908330"/>
    <b v="0"/>
    <n v="29"/>
    <b v="1"/>
    <s v="music/rock"/>
    <n v="108"/>
    <n v="37.24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600"/>
    <n v="1080"/>
    <x v="0"/>
    <s v="US"/>
    <s v="USD"/>
    <n v="1335153600"/>
    <n v="1332199618"/>
    <b v="0"/>
    <n v="43"/>
    <b v="1"/>
    <s v="music/rock"/>
    <n v="180"/>
    <n v="25.12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1000"/>
    <n v="1078"/>
    <x v="0"/>
    <s v="US"/>
    <s v="USD"/>
    <n v="1334767476"/>
    <n v="1332175476"/>
    <b v="0"/>
    <n v="46"/>
    <b v="1"/>
    <s v="music/rock"/>
    <n v="108"/>
    <n v="23.4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500"/>
    <n v="1073"/>
    <x v="0"/>
    <s v="US"/>
    <s v="USD"/>
    <n v="1348545540"/>
    <n v="1346345999"/>
    <b v="0"/>
    <n v="27"/>
    <b v="1"/>
    <s v="music/rock"/>
    <n v="215"/>
    <n v="39.74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25000"/>
    <n v="1072"/>
    <x v="0"/>
    <s v="US"/>
    <s v="USD"/>
    <n v="1358702480"/>
    <n v="1356110480"/>
    <b v="0"/>
    <n v="112"/>
    <b v="1"/>
    <s v="music/rock"/>
    <n v="4"/>
    <n v="9.57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480"/>
    <n v="1069"/>
    <x v="0"/>
    <s v="US"/>
    <s v="USD"/>
    <n v="1359240856"/>
    <n v="1356648856"/>
    <b v="0"/>
    <n v="34"/>
    <b v="1"/>
    <s v="music/rock"/>
    <n v="223"/>
    <n v="31.44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1000"/>
    <n v="1066.8"/>
    <x v="0"/>
    <s v="US"/>
    <s v="USD"/>
    <n v="1330018426"/>
    <n v="1326994426"/>
    <b v="0"/>
    <n v="145"/>
    <b v="1"/>
    <s v="music/rock"/>
    <n v="107"/>
    <n v="7.36"/>
    <x v="4"/>
    <s v="rock"/>
    <x v="2296"/>
    <d v="2012-02-23T17:33:46"/>
    <x v="5"/>
  </r>
  <r>
    <n v="2297"/>
    <s v="Company Company: Debut EP"/>
    <s v="New Jersey Alternative Rock band COCO needs YOUR help self-releasing debut EP!"/>
    <n v="900"/>
    <n v="1066"/>
    <x v="0"/>
    <s v="US"/>
    <s v="USD"/>
    <n v="1331697540"/>
    <n v="1328749249"/>
    <b v="0"/>
    <n v="19"/>
    <b v="1"/>
    <s v="music/rock"/>
    <n v="118"/>
    <n v="56.1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500"/>
    <n v="1066"/>
    <x v="0"/>
    <s v="US"/>
    <s v="USD"/>
    <n v="1395861033"/>
    <n v="1393272633"/>
    <b v="0"/>
    <n v="288"/>
    <b v="1"/>
    <s v="music/rock"/>
    <n v="213"/>
    <n v="3.7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800"/>
    <n v="1065.23"/>
    <x v="0"/>
    <s v="US"/>
    <s v="USD"/>
    <n v="1296953209"/>
    <n v="1295657209"/>
    <b v="0"/>
    <n v="14"/>
    <b v="1"/>
    <s v="music/rock"/>
    <n v="133"/>
    <n v="76.09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5000"/>
    <n v="1065"/>
    <x v="0"/>
    <s v="US"/>
    <s v="USD"/>
    <n v="1340904416"/>
    <n v="1339694816"/>
    <b v="0"/>
    <n v="7"/>
    <b v="1"/>
    <s v="music/rock"/>
    <n v="21"/>
    <n v="152.13999999999999"/>
    <x v="4"/>
    <s v="rock"/>
    <x v="2300"/>
    <d v="2012-06-28T17:26:56"/>
    <x v="5"/>
  </r>
  <r>
    <n v="2301"/>
    <s v="Time Crash"/>
    <s v="We are America's first trock band, and we're ready to bring you our first album!"/>
    <n v="1000"/>
    <n v="1064"/>
    <x v="0"/>
    <s v="US"/>
    <s v="USD"/>
    <n v="1371785496"/>
    <n v="1369193496"/>
    <b v="1"/>
    <n v="211"/>
    <b v="1"/>
    <s v="music/indie rock"/>
    <n v="106"/>
    <n v="5.04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1000"/>
    <n v="1063"/>
    <x v="0"/>
    <s v="US"/>
    <s v="USD"/>
    <n v="1388473200"/>
    <n v="1385585434"/>
    <b v="1"/>
    <n v="85"/>
    <b v="1"/>
    <s v="music/indie rock"/>
    <n v="106"/>
    <n v="12.5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15000"/>
    <n v="1060"/>
    <x v="0"/>
    <s v="US"/>
    <s v="USD"/>
    <n v="1323747596"/>
    <n v="1320287996"/>
    <b v="1"/>
    <n v="103"/>
    <b v="1"/>
    <s v="music/indie rock"/>
    <n v="7"/>
    <n v="10.29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n v="1290281691"/>
    <b v="1"/>
    <n v="113"/>
    <b v="1"/>
    <s v="music/indie rock"/>
    <n v="18"/>
    <n v="9.3800000000000008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2100"/>
    <n v="1058"/>
    <x v="0"/>
    <s v="US"/>
    <s v="USD"/>
    <n v="1407520800"/>
    <n v="1405356072"/>
    <b v="1"/>
    <n v="167"/>
    <b v="1"/>
    <s v="music/indie rock"/>
    <n v="50"/>
    <n v="6.34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1000"/>
    <n v="1056"/>
    <x v="0"/>
    <s v="US"/>
    <s v="USD"/>
    <n v="1331352129"/>
    <n v="1328760129"/>
    <b v="1"/>
    <n v="73"/>
    <b v="1"/>
    <s v="music/indie rock"/>
    <n v="106"/>
    <n v="14.47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800"/>
    <n v="1055.01"/>
    <x v="0"/>
    <s v="US"/>
    <s v="USD"/>
    <n v="1336245328"/>
    <n v="1333653333"/>
    <b v="1"/>
    <n v="75"/>
    <b v="1"/>
    <s v="music/indie rock"/>
    <n v="132"/>
    <n v="14.07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"/>
    <n v="1055"/>
    <x v="0"/>
    <s v="US"/>
    <s v="USD"/>
    <n v="1409274000"/>
    <n v="1406847996"/>
    <b v="1"/>
    <n v="614"/>
    <b v="1"/>
    <s v="music/indie rock"/>
    <n v="211"/>
    <n v="1.72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300"/>
    <n v="1050.5"/>
    <x v="0"/>
    <s v="US"/>
    <s v="USD"/>
    <n v="1362872537"/>
    <n v="1359848537"/>
    <b v="1"/>
    <n v="107"/>
    <b v="1"/>
    <s v="music/indie rock"/>
    <n v="350"/>
    <n v="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0000"/>
    <n v="1050"/>
    <x v="0"/>
    <s v="US"/>
    <s v="USD"/>
    <n v="1363889015"/>
    <n v="1361300615"/>
    <b v="1"/>
    <n v="1224"/>
    <b v="1"/>
    <s v="music/indie rock"/>
    <n v="11"/>
    <n v="0.86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1000"/>
    <n v="1050"/>
    <x v="0"/>
    <s v="US"/>
    <s v="USD"/>
    <n v="1399421189"/>
    <n v="1396829189"/>
    <b v="1"/>
    <n v="104"/>
    <b v="1"/>
    <s v="music/indie rock"/>
    <n v="105"/>
    <n v="1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400"/>
    <n v="1050"/>
    <x v="0"/>
    <s v="US"/>
    <s v="USD"/>
    <n v="1397862000"/>
    <n v="1395155478"/>
    <b v="1"/>
    <n v="79"/>
    <b v="1"/>
    <s v="music/indie rock"/>
    <n v="263"/>
    <n v="13.29"/>
    <x v="4"/>
    <s v="indie rock"/>
    <x v="2312"/>
    <d v="2014-04-18T23:00:00"/>
    <x v="3"/>
  </r>
  <r>
    <n v="2313"/>
    <s v="A SUNNY DAY IN GLASGOW"/>
    <s v="A Sunny Day in Glasgow are recording a new album and we need your help!"/>
    <n v="10000"/>
    <n v="1048"/>
    <x v="0"/>
    <s v="US"/>
    <s v="USD"/>
    <n v="1336086026"/>
    <n v="1333494026"/>
    <b v="1"/>
    <n v="157"/>
    <b v="1"/>
    <s v="music/indie rock"/>
    <n v="10"/>
    <n v="6.68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999"/>
    <n v="1047"/>
    <x v="0"/>
    <s v="US"/>
    <s v="USD"/>
    <n v="1339074857"/>
    <n v="1336482857"/>
    <b v="1"/>
    <n v="50"/>
    <b v="1"/>
    <s v="music/indie rock"/>
    <n v="105"/>
    <n v="20.94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1000"/>
    <n v="1046"/>
    <x v="0"/>
    <s v="US"/>
    <s v="USD"/>
    <n v="1336238743"/>
    <n v="1333646743"/>
    <b v="1"/>
    <n v="64"/>
    <b v="1"/>
    <s v="music/indie rock"/>
    <n v="105"/>
    <n v="16.34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750"/>
    <n v="1043"/>
    <x v="0"/>
    <s v="US"/>
    <s v="USD"/>
    <n v="1260383040"/>
    <n v="1253726650"/>
    <b v="1"/>
    <n v="200"/>
    <b v="1"/>
    <s v="music/indie rock"/>
    <n v="139"/>
    <n v="5.22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1000"/>
    <n v="1041.29"/>
    <x v="0"/>
    <s v="US"/>
    <s v="USD"/>
    <n v="1266210000"/>
    <n v="1263474049"/>
    <b v="1"/>
    <n v="22"/>
    <b v="1"/>
    <s v="music/indie rock"/>
    <n v="104"/>
    <n v="47.33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25000"/>
    <n v="1040"/>
    <x v="0"/>
    <s v="US"/>
    <s v="USD"/>
    <n v="1253937540"/>
    <n v="1251214014"/>
    <b v="1"/>
    <n v="163"/>
    <b v="1"/>
    <s v="music/indie rock"/>
    <n v="4"/>
    <n v="6.38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8800"/>
    <n v="1040"/>
    <x v="0"/>
    <s v="US"/>
    <s v="USD"/>
    <n v="1387072685"/>
    <n v="1384480685"/>
    <b v="1"/>
    <n v="77"/>
    <b v="1"/>
    <s v="music/indie rock"/>
    <n v="12"/>
    <n v="13.5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1000"/>
    <n v="1040"/>
    <x v="0"/>
    <s v="US"/>
    <s v="USD"/>
    <n v="1396463800"/>
    <n v="1393443400"/>
    <b v="1"/>
    <n v="89"/>
    <b v="1"/>
    <s v="music/indie rock"/>
    <n v="104"/>
    <n v="11.69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00"/>
    <n v="1040"/>
    <x v="3"/>
    <s v="AT"/>
    <s v="EUR"/>
    <n v="1491282901"/>
    <n v="1488694501"/>
    <b v="0"/>
    <n v="64"/>
    <b v="0"/>
    <s v="food/small batch"/>
    <n v="104"/>
    <n v="16.25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800"/>
    <n v="1036"/>
    <x v="3"/>
    <s v="US"/>
    <s v="USD"/>
    <n v="1491769769"/>
    <n v="1489181369"/>
    <b v="0"/>
    <n v="4"/>
    <b v="0"/>
    <s v="food/small batch"/>
    <n v="130"/>
    <n v="259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1000"/>
    <n v="1035"/>
    <x v="3"/>
    <s v="US"/>
    <s v="USD"/>
    <n v="1490033247"/>
    <n v="1489428447"/>
    <b v="0"/>
    <n v="4"/>
    <b v="0"/>
    <s v="food/small batch"/>
    <n v="104"/>
    <n v="258.75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1000"/>
    <n v="1035"/>
    <x v="3"/>
    <s v="GB"/>
    <s v="GBP"/>
    <n v="1490559285"/>
    <n v="1487970885"/>
    <b v="0"/>
    <n v="61"/>
    <b v="0"/>
    <s v="food/small batch"/>
    <n v="104"/>
    <n v="16.97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900"/>
    <n v="1035"/>
    <x v="3"/>
    <s v="US"/>
    <s v="USD"/>
    <n v="1493571600"/>
    <n v="1489106948"/>
    <b v="0"/>
    <n v="1"/>
    <b v="0"/>
    <s v="food/small batch"/>
    <n v="115"/>
    <n v="1035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1000"/>
    <n v="1031.6400000000001"/>
    <x v="0"/>
    <s v="US"/>
    <s v="USD"/>
    <n v="1409090440"/>
    <n v="1406066440"/>
    <b v="1"/>
    <n v="3355"/>
    <b v="1"/>
    <s v="food/small batch"/>
    <n v="103"/>
    <n v="0.3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"/>
    <n v="1030"/>
    <x v="0"/>
    <s v="US"/>
    <s v="USD"/>
    <n v="1434307537"/>
    <n v="1431715537"/>
    <b v="1"/>
    <n v="537"/>
    <b v="1"/>
    <s v="food/small batch"/>
    <n v="103"/>
    <n v="1.92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800"/>
    <n v="1030"/>
    <x v="0"/>
    <s v="US"/>
    <s v="USD"/>
    <n v="1405609146"/>
    <n v="1403017146"/>
    <b v="1"/>
    <n v="125"/>
    <b v="1"/>
    <s v="food/small batch"/>
    <n v="129"/>
    <n v="8.2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150000"/>
    <n v="1026"/>
    <x v="0"/>
    <s v="US"/>
    <s v="USD"/>
    <n v="1451001600"/>
    <n v="1448400943"/>
    <b v="1"/>
    <n v="163"/>
    <b v="1"/>
    <s v="food/small batch"/>
    <n v="1"/>
    <n v="6.29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30000"/>
    <n v="1026"/>
    <x v="0"/>
    <s v="US"/>
    <s v="USD"/>
    <n v="1408320490"/>
    <n v="1405728490"/>
    <b v="1"/>
    <n v="283"/>
    <b v="1"/>
    <s v="food/small batch"/>
    <n v="3"/>
    <n v="3.63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1000"/>
    <n v="1026"/>
    <x v="0"/>
    <s v="US"/>
    <s v="USD"/>
    <n v="1423235071"/>
    <n v="1420643071"/>
    <b v="1"/>
    <n v="352"/>
    <b v="1"/>
    <s v="food/small batch"/>
    <n v="103"/>
    <n v="2.9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70000"/>
    <n v="1025"/>
    <x v="0"/>
    <s v="US"/>
    <s v="USD"/>
    <n v="1401385800"/>
    <n v="1399563390"/>
    <b v="1"/>
    <n v="94"/>
    <b v="1"/>
    <s v="food/small batch"/>
    <n v="1"/>
    <n v="10.9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1000"/>
    <n v="1025"/>
    <x v="0"/>
    <s v="US"/>
    <s v="USD"/>
    <n v="1415208840"/>
    <n v="1412611498"/>
    <b v="1"/>
    <n v="67"/>
    <b v="1"/>
    <s v="food/small batch"/>
    <n v="103"/>
    <n v="15.3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900"/>
    <n v="1025"/>
    <x v="0"/>
    <s v="US"/>
    <s v="USD"/>
    <n v="1402494243"/>
    <n v="1399902243"/>
    <b v="1"/>
    <n v="221"/>
    <b v="1"/>
    <s v="food/small batch"/>
    <n v="114"/>
    <n v="4.6399999999999997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1000"/>
    <n v="1021"/>
    <x v="0"/>
    <s v="US"/>
    <s v="USD"/>
    <n v="1394316695"/>
    <n v="1390860695"/>
    <b v="1"/>
    <n v="2165"/>
    <b v="1"/>
    <s v="food/small batch"/>
    <n v="102"/>
    <n v="0.47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60000"/>
    <n v="1020"/>
    <x v="0"/>
    <s v="US"/>
    <s v="USD"/>
    <n v="1403796143"/>
    <n v="1401204143"/>
    <b v="1"/>
    <n v="179"/>
    <b v="1"/>
    <s v="food/small batch"/>
    <n v="2"/>
    <n v="5.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8000"/>
    <n v="1020"/>
    <x v="0"/>
    <s v="US"/>
    <s v="USD"/>
    <n v="1404077484"/>
    <n v="1401485484"/>
    <b v="1"/>
    <n v="123"/>
    <b v="1"/>
    <s v="food/small batch"/>
    <n v="6"/>
    <n v="8.289999999999999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1000"/>
    <n v="1020"/>
    <x v="0"/>
    <s v="US"/>
    <s v="USD"/>
    <n v="1482134340"/>
    <n v="1479496309"/>
    <b v="1"/>
    <n v="1104"/>
    <b v="1"/>
    <s v="food/small batch"/>
    <n v="102"/>
    <n v="0.9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1000"/>
    <n v="1016"/>
    <x v="0"/>
    <s v="US"/>
    <s v="USD"/>
    <n v="1477841138"/>
    <n v="1475249138"/>
    <b v="1"/>
    <n v="403"/>
    <b v="1"/>
    <s v="food/small batch"/>
    <n v="102"/>
    <n v="2.52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1000"/>
    <n v="1015"/>
    <x v="1"/>
    <s v="US"/>
    <s v="USD"/>
    <n v="1436729504"/>
    <n v="1434137504"/>
    <b v="0"/>
    <n v="0"/>
    <b v="0"/>
    <s v="technology/web"/>
    <n v="102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1000"/>
    <n v="1015"/>
    <x v="1"/>
    <s v="US"/>
    <s v="USD"/>
    <n v="1412571600"/>
    <n v="1410799870"/>
    <b v="0"/>
    <n v="0"/>
    <b v="0"/>
    <s v="technology/web"/>
    <n v="102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"/>
    <n v="1011"/>
    <x v="1"/>
    <s v="US"/>
    <s v="USD"/>
    <n v="1452282420"/>
    <n v="1447962505"/>
    <b v="0"/>
    <n v="1"/>
    <b v="0"/>
    <s v="technology/web"/>
    <n v="101"/>
    <n v="1011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500"/>
    <n v="1010"/>
    <x v="1"/>
    <s v="CA"/>
    <s v="CAD"/>
    <n v="1466789269"/>
    <n v="1464197269"/>
    <b v="0"/>
    <n v="1"/>
    <b v="0"/>
    <s v="technology/web"/>
    <n v="67"/>
    <n v="101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500"/>
    <n v="1010"/>
    <x v="1"/>
    <s v="US"/>
    <s v="USD"/>
    <n v="1427845140"/>
    <n v="1424822556"/>
    <b v="0"/>
    <n v="0"/>
    <b v="0"/>
    <s v="technology/web"/>
    <n v="202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1000"/>
    <n v="1006"/>
    <x v="1"/>
    <s v="US"/>
    <s v="USD"/>
    <n v="1476731431"/>
    <n v="1472843431"/>
    <b v="0"/>
    <n v="3"/>
    <b v="0"/>
    <s v="technology/web"/>
    <n v="101"/>
    <n v="335.3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n v="1469543676"/>
    <b v="0"/>
    <n v="1"/>
    <b v="0"/>
    <s v="technology/web"/>
    <n v="101"/>
    <n v="100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1000"/>
    <n v="1005"/>
    <x v="1"/>
    <s v="US"/>
    <s v="USD"/>
    <n v="1456006938"/>
    <n v="1450822938"/>
    <b v="0"/>
    <n v="5"/>
    <b v="0"/>
    <s v="technology/web"/>
    <n v="101"/>
    <n v="201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5000"/>
    <n v="1004"/>
    <x v="1"/>
    <s v="SE"/>
    <s v="SEK"/>
    <n v="1439318228"/>
    <n v="1436812628"/>
    <b v="0"/>
    <n v="0"/>
    <b v="0"/>
    <s v="technology/web"/>
    <n v="2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1000"/>
    <n v="1003"/>
    <x v="1"/>
    <s v="IE"/>
    <s v="EUR"/>
    <n v="1483474370"/>
    <n v="1480882370"/>
    <b v="0"/>
    <n v="0"/>
    <b v="0"/>
    <s v="technology/web"/>
    <n v="10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80"/>
    <n v="1003"/>
    <x v="1"/>
    <s v="NZ"/>
    <s v="NZD"/>
    <n v="1430360739"/>
    <n v="1427768739"/>
    <b v="0"/>
    <n v="7"/>
    <b v="0"/>
    <s v="technology/web"/>
    <n v="1254"/>
    <n v="143.29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7000"/>
    <n v="1002"/>
    <x v="1"/>
    <s v="US"/>
    <s v="USD"/>
    <n v="1433603552"/>
    <n v="1428419552"/>
    <b v="0"/>
    <n v="0"/>
    <b v="0"/>
    <s v="technology/web"/>
    <n v="14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n v="1428596022"/>
    <b v="0"/>
    <n v="0"/>
    <b v="0"/>
    <s v="technology/web"/>
    <n v="10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1000"/>
    <n v="1001"/>
    <x v="1"/>
    <s v="US"/>
    <s v="USD"/>
    <n v="1420910460"/>
    <n v="1415726460"/>
    <b v="0"/>
    <n v="1"/>
    <b v="0"/>
    <s v="technology/web"/>
    <n v="100"/>
    <n v="1001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1000"/>
    <n v="1001"/>
    <x v="1"/>
    <s v="AU"/>
    <s v="AUD"/>
    <n v="1430604136"/>
    <n v="1428012136"/>
    <b v="0"/>
    <n v="2"/>
    <b v="0"/>
    <s v="technology/web"/>
    <n v="100"/>
    <n v="500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800"/>
    <n v="1001"/>
    <x v="1"/>
    <s v="NL"/>
    <s v="EUR"/>
    <n v="1433530104"/>
    <n v="1430938104"/>
    <b v="0"/>
    <n v="0"/>
    <b v="0"/>
    <s v="technology/web"/>
    <n v="125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800"/>
    <n v="1001"/>
    <x v="1"/>
    <s v="GB"/>
    <s v="GBP"/>
    <n v="1445093578"/>
    <n v="1442501578"/>
    <b v="0"/>
    <n v="0"/>
    <b v="0"/>
    <s v="technology/web"/>
    <n v="125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750"/>
    <n v="1001"/>
    <x v="1"/>
    <s v="GB"/>
    <s v="GBP"/>
    <n v="1422664740"/>
    <n v="1417818036"/>
    <b v="0"/>
    <n v="0"/>
    <b v="0"/>
    <s v="technology/web"/>
    <n v="133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1000"/>
    <n v="1000.99"/>
    <x v="1"/>
    <s v="US"/>
    <s v="USD"/>
    <n v="1438616124"/>
    <n v="1433432124"/>
    <b v="0"/>
    <n v="3"/>
    <b v="0"/>
    <s v="technology/web"/>
    <n v="100"/>
    <n v="333.66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1000"/>
    <n v="1000.01"/>
    <x v="1"/>
    <s v="CA"/>
    <s v="CAD"/>
    <n v="1454864280"/>
    <n v="1452272280"/>
    <b v="0"/>
    <n v="1"/>
    <b v="0"/>
    <s v="technology/web"/>
    <n v="100"/>
    <n v="1000.01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95000"/>
    <n v="1000"/>
    <x v="1"/>
    <s v="CA"/>
    <s v="CAD"/>
    <n v="1462053600"/>
    <n v="1459975008"/>
    <b v="0"/>
    <n v="0"/>
    <b v="0"/>
    <s v="technology/web"/>
    <n v="1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10000"/>
    <n v="1000"/>
    <x v="1"/>
    <s v="US"/>
    <s v="USD"/>
    <n v="1418315470"/>
    <n v="1415723470"/>
    <b v="0"/>
    <n v="2"/>
    <b v="0"/>
    <s v="technology/web"/>
    <n v="10"/>
    <n v="50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000"/>
    <n v="1000"/>
    <x v="1"/>
    <s v="US"/>
    <s v="USD"/>
    <n v="1451348200"/>
    <n v="1447460200"/>
    <b v="0"/>
    <n v="0"/>
    <b v="0"/>
    <s v="technology/web"/>
    <n v="10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000"/>
    <n v="1000"/>
    <x v="1"/>
    <s v="US"/>
    <s v="USD"/>
    <n v="1445898356"/>
    <n v="1441146356"/>
    <b v="0"/>
    <n v="0"/>
    <b v="0"/>
    <s v="technology/web"/>
    <n v="10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n v="1449596425"/>
    <b v="0"/>
    <n v="0"/>
    <b v="0"/>
    <s v="technology/web"/>
    <n v="10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1000"/>
    <n v="1000"/>
    <x v="1"/>
    <s v="GB"/>
    <s v="GBP"/>
    <n v="1445431533"/>
    <n v="1442839533"/>
    <b v="0"/>
    <n v="27"/>
    <b v="0"/>
    <s v="technology/web"/>
    <n v="100"/>
    <n v="37.04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1000"/>
    <n v="1000"/>
    <x v="1"/>
    <s v="US"/>
    <s v="USD"/>
    <n v="1461622616"/>
    <n v="1456442216"/>
    <b v="0"/>
    <n v="14"/>
    <b v="0"/>
    <s v="technology/web"/>
    <n v="100"/>
    <n v="71.430000000000007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1000"/>
    <n v="1000"/>
    <x v="1"/>
    <s v="US"/>
    <s v="USD"/>
    <n v="1429028365"/>
    <n v="1425143965"/>
    <b v="0"/>
    <n v="2"/>
    <b v="0"/>
    <s v="technology/web"/>
    <n v="100"/>
    <n v="50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1000"/>
    <n v="1000"/>
    <x v="1"/>
    <s v="US"/>
    <s v="USD"/>
    <n v="1455132611"/>
    <n v="1452540611"/>
    <b v="0"/>
    <n v="0"/>
    <b v="0"/>
    <s v="technology/web"/>
    <n v="10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1000"/>
    <n v="1000"/>
    <x v="1"/>
    <s v="US"/>
    <s v="USD"/>
    <n v="1418877141"/>
    <n v="1416285141"/>
    <b v="0"/>
    <n v="4"/>
    <b v="0"/>
    <s v="technology/web"/>
    <n v="100"/>
    <n v="25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1000"/>
    <n v="1000"/>
    <x v="1"/>
    <s v="US"/>
    <s v="USD"/>
    <n v="1435257596"/>
    <n v="1432665596"/>
    <b v="0"/>
    <n v="0"/>
    <b v="0"/>
    <s v="technology/web"/>
    <n v="10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1000"/>
    <n v="1000"/>
    <x v="1"/>
    <s v="AU"/>
    <s v="AUD"/>
    <n v="1429839571"/>
    <n v="1427247571"/>
    <b v="0"/>
    <n v="6"/>
    <b v="0"/>
    <s v="technology/web"/>
    <n v="100"/>
    <n v="166.67"/>
    <x v="2"/>
    <s v="web"/>
    <x v="2372"/>
    <d v="2015-04-24T01:39:31"/>
    <x v="0"/>
  </r>
  <r>
    <n v="2373"/>
    <s v="Cykelauktion.com (Canceled)"/>
    <s v="We want to create a safe marketplace for buying and selling bicycles."/>
    <n v="9000"/>
    <n v="997"/>
    <x v="1"/>
    <s v="SE"/>
    <s v="SEK"/>
    <n v="1440863624"/>
    <n v="1438271624"/>
    <b v="0"/>
    <n v="1"/>
    <b v="0"/>
    <s v="technology/web"/>
    <n v="11"/>
    <n v="997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50000"/>
    <n v="995"/>
    <x v="1"/>
    <s v="US"/>
    <s v="USD"/>
    <n v="1423772060"/>
    <n v="1421180060"/>
    <b v="0"/>
    <n v="1"/>
    <b v="0"/>
    <s v="technology/web"/>
    <n v="2"/>
    <n v="995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30000"/>
    <n v="991"/>
    <x v="1"/>
    <s v="US"/>
    <s v="USD"/>
    <n v="1473451437"/>
    <n v="1470859437"/>
    <b v="0"/>
    <n v="0"/>
    <b v="0"/>
    <s v="technology/web"/>
    <n v="3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930"/>
    <n v="986"/>
    <x v="1"/>
    <s v="US"/>
    <s v="USD"/>
    <n v="1449785566"/>
    <n v="1447193566"/>
    <b v="0"/>
    <n v="4"/>
    <b v="0"/>
    <s v="technology/web"/>
    <n v="106"/>
    <n v="246.5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7500"/>
    <n v="980"/>
    <x v="1"/>
    <s v="CA"/>
    <s v="CAD"/>
    <n v="1480110783"/>
    <n v="1477515183"/>
    <b v="0"/>
    <n v="0"/>
    <b v="0"/>
    <s v="technology/web"/>
    <n v="13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900"/>
    <n v="980"/>
    <x v="1"/>
    <s v="US"/>
    <s v="USD"/>
    <n v="1440548330"/>
    <n v="1438042730"/>
    <b v="0"/>
    <n v="0"/>
    <b v="0"/>
    <s v="technology/web"/>
    <n v="109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60000"/>
    <n v="979"/>
    <x v="1"/>
    <s v="US"/>
    <s v="USD"/>
    <n v="1444004616"/>
    <n v="1440116616"/>
    <b v="0"/>
    <n v="0"/>
    <b v="0"/>
    <s v="technology/web"/>
    <n v="2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00000"/>
    <n v="977"/>
    <x v="1"/>
    <s v="US"/>
    <s v="USD"/>
    <n v="1443726142"/>
    <n v="1441134142"/>
    <b v="0"/>
    <n v="3"/>
    <b v="0"/>
    <s v="technology/web"/>
    <n v="1"/>
    <n v="325.67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750"/>
    <n v="971"/>
    <x v="1"/>
    <s v="US"/>
    <s v="USD"/>
    <n v="1428704848"/>
    <n v="1426112848"/>
    <b v="0"/>
    <n v="7"/>
    <b v="0"/>
    <s v="technology/web"/>
    <n v="129"/>
    <n v="138.71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150"/>
    <n v="970"/>
    <x v="1"/>
    <s v="US"/>
    <s v="USD"/>
    <n v="1438662603"/>
    <n v="1436502603"/>
    <b v="0"/>
    <n v="2"/>
    <b v="0"/>
    <s v="technology/web"/>
    <n v="647"/>
    <n v="48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700"/>
    <n v="966"/>
    <x v="1"/>
    <s v="NZ"/>
    <s v="NZD"/>
    <n v="1424568107"/>
    <n v="1421976107"/>
    <b v="0"/>
    <n v="3"/>
    <b v="0"/>
    <s v="technology/web"/>
    <n v="138"/>
    <n v="322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2500"/>
    <n v="953"/>
    <x v="1"/>
    <s v="US"/>
    <s v="USD"/>
    <n v="1415932643"/>
    <n v="1413337043"/>
    <b v="0"/>
    <n v="8"/>
    <b v="0"/>
    <s v="technology/web"/>
    <n v="38"/>
    <n v="119.13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500"/>
    <n v="950"/>
    <x v="1"/>
    <s v="US"/>
    <s v="USD"/>
    <n v="1438793432"/>
    <n v="1436201432"/>
    <b v="0"/>
    <n v="7"/>
    <b v="0"/>
    <s v="technology/web"/>
    <n v="190"/>
    <n v="135.7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5000"/>
    <n v="930"/>
    <x v="1"/>
    <s v="CA"/>
    <s v="CAD"/>
    <n v="1420920424"/>
    <n v="1415736424"/>
    <b v="0"/>
    <n v="0"/>
    <b v="0"/>
    <s v="technology/web"/>
    <n v="19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3000"/>
    <n v="926"/>
    <x v="1"/>
    <s v="US"/>
    <s v="USD"/>
    <n v="1469199740"/>
    <n v="1465311740"/>
    <b v="0"/>
    <n v="3"/>
    <b v="0"/>
    <s v="technology/web"/>
    <n v="31"/>
    <n v="308.67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839"/>
    <n v="926"/>
    <x v="1"/>
    <s v="US"/>
    <s v="USD"/>
    <n v="1421350140"/>
    <n v="1418761759"/>
    <b v="0"/>
    <n v="8"/>
    <b v="0"/>
    <s v="technology/web"/>
    <n v="110"/>
    <n v="115.75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800"/>
    <n v="924"/>
    <x v="1"/>
    <s v="FR"/>
    <s v="EUR"/>
    <n v="1437861540"/>
    <n v="1435160452"/>
    <b v="0"/>
    <n v="1"/>
    <b v="0"/>
    <s v="technology/web"/>
    <n v="116"/>
    <n v="924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850"/>
    <n v="920"/>
    <x v="1"/>
    <s v="AU"/>
    <s v="AUD"/>
    <n v="1420352264"/>
    <n v="1416896264"/>
    <b v="0"/>
    <n v="0"/>
    <b v="0"/>
    <s v="technology/web"/>
    <n v="108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500"/>
    <n v="920"/>
    <x v="1"/>
    <s v="US"/>
    <s v="USD"/>
    <n v="1427825044"/>
    <n v="1425236644"/>
    <b v="0"/>
    <n v="1"/>
    <b v="0"/>
    <s v="technology/web"/>
    <n v="184"/>
    <n v="92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750"/>
    <n v="916"/>
    <x v="1"/>
    <s v="US"/>
    <s v="USD"/>
    <n v="1446087223"/>
    <n v="1443495223"/>
    <b v="0"/>
    <n v="0"/>
    <b v="0"/>
    <s v="technology/web"/>
    <n v="122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6000"/>
    <n v="911"/>
    <x v="1"/>
    <s v="US"/>
    <s v="USD"/>
    <n v="1439048017"/>
    <n v="1436456017"/>
    <b v="0"/>
    <n v="1"/>
    <b v="0"/>
    <s v="technology/web"/>
    <n v="6"/>
    <n v="911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600"/>
    <n v="911"/>
    <x v="1"/>
    <s v="IE"/>
    <s v="EUR"/>
    <n v="1424940093"/>
    <n v="1422348093"/>
    <b v="0"/>
    <n v="2"/>
    <b v="0"/>
    <s v="technology/web"/>
    <n v="152"/>
    <n v="455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4000"/>
    <n v="910"/>
    <x v="1"/>
    <s v="US"/>
    <s v="USD"/>
    <n v="1484038620"/>
    <n v="1481597687"/>
    <b v="0"/>
    <n v="0"/>
    <b v="0"/>
    <s v="technology/web"/>
    <n v="23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2700"/>
    <n v="909"/>
    <x v="1"/>
    <s v="CH"/>
    <s v="CHF"/>
    <n v="1444940558"/>
    <n v="1442348558"/>
    <b v="0"/>
    <n v="1"/>
    <b v="0"/>
    <s v="technology/web"/>
    <n v="34"/>
    <n v="909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2500"/>
    <n v="909"/>
    <x v="1"/>
    <s v="US"/>
    <s v="USD"/>
    <n v="1420233256"/>
    <n v="1417641256"/>
    <b v="0"/>
    <n v="0"/>
    <b v="0"/>
    <s v="technology/web"/>
    <n v="36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1900"/>
    <n v="905"/>
    <x v="1"/>
    <s v="US"/>
    <s v="USD"/>
    <n v="1435874384"/>
    <n v="1433282384"/>
    <b v="0"/>
    <n v="0"/>
    <b v="0"/>
    <s v="technology/web"/>
    <n v="48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900"/>
    <n v="905"/>
    <x v="1"/>
    <s v="SE"/>
    <s v="SEK"/>
    <n v="1418934506"/>
    <n v="1415910506"/>
    <b v="0"/>
    <n v="0"/>
    <b v="0"/>
    <s v="technology/web"/>
    <n v="101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12000"/>
    <n v="904"/>
    <x v="1"/>
    <s v="AU"/>
    <s v="AUD"/>
    <n v="1460615164"/>
    <n v="1458023164"/>
    <b v="0"/>
    <n v="0"/>
    <b v="0"/>
    <s v="technology/web"/>
    <n v="8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500"/>
    <n v="903.14"/>
    <x v="2"/>
    <s v="US"/>
    <s v="USD"/>
    <n v="1457207096"/>
    <n v="1452023096"/>
    <b v="0"/>
    <n v="9"/>
    <b v="0"/>
    <s v="food/food trucks"/>
    <n v="181"/>
    <n v="100.35"/>
    <x v="7"/>
    <s v="food trucks"/>
    <x v="2401"/>
    <d v="2016-03-05T19:44:56"/>
    <x v="2"/>
  </r>
  <r>
    <n v="2402"/>
    <s v="Cupcake Truck Unite"/>
    <s v="Small town, delicious treats, and a mobile truck"/>
    <n v="900"/>
    <n v="900"/>
    <x v="2"/>
    <s v="US"/>
    <s v="USD"/>
    <n v="1431533931"/>
    <n v="1428941931"/>
    <b v="0"/>
    <n v="1"/>
    <b v="0"/>
    <s v="food/food trucks"/>
    <n v="100"/>
    <n v="90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800"/>
    <n v="900"/>
    <x v="2"/>
    <s v="GB"/>
    <s v="GBP"/>
    <n v="1459368658"/>
    <n v="1454188258"/>
    <b v="0"/>
    <n v="12"/>
    <b v="0"/>
    <s v="food/food trucks"/>
    <n v="113"/>
    <n v="75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750"/>
    <n v="898"/>
    <x v="2"/>
    <s v="US"/>
    <s v="USD"/>
    <n v="1451782607"/>
    <n v="1449190607"/>
    <b v="0"/>
    <n v="0"/>
    <b v="0"/>
    <s v="food/food trucks"/>
    <n v="12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4200"/>
    <n v="895"/>
    <x v="2"/>
    <s v="US"/>
    <s v="USD"/>
    <n v="1472911375"/>
    <n v="1471096975"/>
    <b v="0"/>
    <n v="20"/>
    <b v="0"/>
    <s v="food/food trucks"/>
    <n v="21"/>
    <n v="44.75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2900"/>
    <n v="895"/>
    <x v="2"/>
    <s v="US"/>
    <s v="USD"/>
    <n v="1421635190"/>
    <n v="1418179190"/>
    <b v="0"/>
    <n v="16"/>
    <b v="0"/>
    <s v="food/food trucks"/>
    <n v="31"/>
    <n v="55.94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6000"/>
    <n v="891"/>
    <x v="2"/>
    <s v="US"/>
    <s v="USD"/>
    <n v="1428732000"/>
    <n v="1426772928"/>
    <b v="0"/>
    <n v="33"/>
    <b v="0"/>
    <s v="food/food trucks"/>
    <n v="15"/>
    <n v="27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800"/>
    <n v="890"/>
    <x v="2"/>
    <s v="US"/>
    <s v="USD"/>
    <n v="1415247757"/>
    <n v="1412652157"/>
    <b v="0"/>
    <n v="2"/>
    <b v="0"/>
    <s v="food/food trucks"/>
    <n v="111"/>
    <n v="44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750"/>
    <n v="890"/>
    <x v="2"/>
    <s v="US"/>
    <s v="USD"/>
    <n v="1439931675"/>
    <n v="1437339675"/>
    <b v="0"/>
    <n v="6"/>
    <b v="0"/>
    <s v="food/food trucks"/>
    <n v="119"/>
    <n v="148.33000000000001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n v="1439027275"/>
    <b v="0"/>
    <n v="0"/>
    <b v="0"/>
    <s v="food/food trucks"/>
    <n v="6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600"/>
    <n v="886"/>
    <x v="2"/>
    <s v="US"/>
    <s v="USD"/>
    <n v="1440524082"/>
    <n v="1437932082"/>
    <b v="0"/>
    <n v="3"/>
    <b v="0"/>
    <s v="food/food trucks"/>
    <n v="148"/>
    <n v="295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100000"/>
    <n v="885"/>
    <x v="2"/>
    <s v="FR"/>
    <s v="EUR"/>
    <n v="1480185673"/>
    <n v="1476294073"/>
    <b v="0"/>
    <n v="0"/>
    <b v="0"/>
    <s v="food/food trucks"/>
    <n v="1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100"/>
    <n v="885"/>
    <x v="2"/>
    <s v="US"/>
    <s v="USD"/>
    <n v="1401579000"/>
    <n v="1398911882"/>
    <b v="0"/>
    <n v="3"/>
    <b v="0"/>
    <s v="food/food trucks"/>
    <n v="885"/>
    <n v="295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22000"/>
    <n v="881"/>
    <x v="2"/>
    <s v="US"/>
    <s v="USD"/>
    <n v="1440215940"/>
    <n v="1436805660"/>
    <b v="0"/>
    <n v="13"/>
    <b v="0"/>
    <s v="food/food trucks"/>
    <n v="4"/>
    <n v="67.77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7777"/>
    <n v="881"/>
    <x v="2"/>
    <s v="US"/>
    <s v="USD"/>
    <n v="1468615346"/>
    <n v="1466023346"/>
    <b v="0"/>
    <n v="6"/>
    <b v="0"/>
    <s v="food/food trucks"/>
    <n v="11"/>
    <n v="146.83000000000001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5000"/>
    <n v="881"/>
    <x v="2"/>
    <s v="US"/>
    <s v="USD"/>
    <n v="1426345200"/>
    <n v="1421343743"/>
    <b v="0"/>
    <n v="1"/>
    <b v="0"/>
    <s v="food/food trucks"/>
    <n v="18"/>
    <n v="881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740"/>
    <n v="880"/>
    <x v="2"/>
    <s v="US"/>
    <s v="USD"/>
    <n v="1407705187"/>
    <n v="1405113187"/>
    <b v="0"/>
    <n v="0"/>
    <b v="0"/>
    <s v="food/food trucks"/>
    <n v="119"/>
    <n v="0"/>
    <x v="7"/>
    <s v="food trucks"/>
    <x v="2417"/>
    <d v="2014-08-10T21:13:07"/>
    <x v="3"/>
  </r>
  <r>
    <n v="2418"/>
    <s v="Mexican food truck"/>
    <s v="I want to start my food truck business."/>
    <n v="110000"/>
    <n v="879"/>
    <x v="2"/>
    <s v="US"/>
    <s v="USD"/>
    <n v="1427225644"/>
    <n v="1422045244"/>
    <b v="0"/>
    <n v="5"/>
    <b v="0"/>
    <s v="food/food trucks"/>
    <n v="1"/>
    <n v="175.8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5800"/>
    <n v="876"/>
    <x v="2"/>
    <s v="US"/>
    <s v="USD"/>
    <n v="1424281389"/>
    <n v="1419097389"/>
    <b v="0"/>
    <n v="0"/>
    <b v="0"/>
    <s v="food/food trucks"/>
    <n v="15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800"/>
    <n v="875"/>
    <x v="2"/>
    <s v="US"/>
    <s v="USD"/>
    <n v="1415583695"/>
    <n v="1410396095"/>
    <b v="0"/>
    <n v="36"/>
    <b v="0"/>
    <s v="food/food trucks"/>
    <n v="109"/>
    <n v="24.31"/>
    <x v="7"/>
    <s v="food trucks"/>
    <x v="2420"/>
    <d v="2014-11-10T01:41:35"/>
    <x v="3"/>
  </r>
  <r>
    <n v="2421"/>
    <s v="hot dog cart"/>
    <s v="help me start Merrill's first hot dog cart in this empty lot"/>
    <n v="400"/>
    <n v="875"/>
    <x v="2"/>
    <s v="US"/>
    <s v="USD"/>
    <n v="1424536196"/>
    <n v="1421944196"/>
    <b v="0"/>
    <n v="1"/>
    <b v="0"/>
    <s v="food/food trucks"/>
    <n v="219"/>
    <n v="875"/>
    <x v="7"/>
    <s v="food trucks"/>
    <x v="2421"/>
    <d v="2015-02-21T16:29:56"/>
    <x v="0"/>
  </r>
  <r>
    <n v="2422"/>
    <s v="Help starting a family owned food truck"/>
    <s v="Family owned business serving BBQ and seafood to the public"/>
    <n v="10000"/>
    <n v="872"/>
    <x v="2"/>
    <s v="US"/>
    <s v="USD"/>
    <n v="1426091036"/>
    <n v="1423502636"/>
    <b v="0"/>
    <n v="1"/>
    <b v="0"/>
    <s v="food/food trucks"/>
    <n v="9"/>
    <n v="872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300"/>
    <n v="867"/>
    <x v="2"/>
    <s v="US"/>
    <s v="USD"/>
    <n v="1420044890"/>
    <n v="1417452890"/>
    <b v="0"/>
    <n v="1"/>
    <b v="0"/>
    <s v="food/food trucks"/>
    <n v="289"/>
    <n v="867"/>
    <x v="7"/>
    <s v="food trucks"/>
    <x v="2423"/>
    <d v="2014-12-31T16:54:50"/>
    <x v="3"/>
  </r>
  <r>
    <n v="2424"/>
    <s v="Lily and Memphs"/>
    <s v="Great and creative food from the heart in the form of a sweet food truck!"/>
    <n v="6500"/>
    <n v="865"/>
    <x v="2"/>
    <s v="US"/>
    <s v="USD"/>
    <n v="1414445108"/>
    <n v="1411853108"/>
    <b v="0"/>
    <n v="9"/>
    <b v="0"/>
    <s v="food/food trucks"/>
    <n v="13"/>
    <n v="96.11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50000"/>
    <n v="861"/>
    <x v="2"/>
    <s v="US"/>
    <s v="USD"/>
    <n v="1464386640"/>
    <n v="1463090149"/>
    <b v="0"/>
    <n v="1"/>
    <b v="0"/>
    <s v="food/food trucks"/>
    <n v="2"/>
    <n v="86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30000"/>
    <n v="861"/>
    <x v="2"/>
    <s v="US"/>
    <s v="USD"/>
    <n v="1439006692"/>
    <n v="1433822692"/>
    <b v="0"/>
    <n v="0"/>
    <b v="0"/>
    <s v="food/food trucks"/>
    <n v="3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50"/>
    <n v="860"/>
    <x v="2"/>
    <s v="US"/>
    <s v="USD"/>
    <n v="1458715133"/>
    <n v="1455262733"/>
    <b v="0"/>
    <n v="1"/>
    <b v="0"/>
    <s v="food/food trucks"/>
    <n v="156"/>
    <n v="860"/>
    <x v="7"/>
    <s v="food trucks"/>
    <x v="2427"/>
    <d v="2016-03-23T06:38:53"/>
    <x v="2"/>
  </r>
  <r>
    <n v="2428"/>
    <s v="Premium Burgers"/>
    <s v="From Moo 2 You! We want to offer premium burgers to a taco flooded environment."/>
    <n v="5500"/>
    <n v="858"/>
    <x v="2"/>
    <s v="US"/>
    <s v="USD"/>
    <n v="1426182551"/>
    <n v="1423594151"/>
    <b v="0"/>
    <n v="1"/>
    <b v="0"/>
    <s v="food/food trucks"/>
    <n v="16"/>
    <n v="858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250"/>
    <n v="855"/>
    <x v="2"/>
    <s v="NO"/>
    <s v="NOK"/>
    <n v="1486313040"/>
    <n v="1483131966"/>
    <b v="0"/>
    <n v="4"/>
    <b v="0"/>
    <s v="food/food trucks"/>
    <n v="68"/>
    <n v="213.7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60000"/>
    <n v="852"/>
    <x v="2"/>
    <s v="US"/>
    <s v="USD"/>
    <n v="1455246504"/>
    <n v="1452654504"/>
    <b v="0"/>
    <n v="2"/>
    <b v="0"/>
    <s v="food/food trucks"/>
    <n v="1"/>
    <n v="426"/>
    <x v="7"/>
    <s v="food trucks"/>
    <x v="2430"/>
    <d v="2016-02-12T03:08:24"/>
    <x v="2"/>
  </r>
  <r>
    <n v="2431"/>
    <s v="Murphy's good eatin'"/>
    <s v="Go to Colorado and run a food truck with homemade food of all kinds."/>
    <n v="2500"/>
    <n v="852"/>
    <x v="2"/>
    <s v="US"/>
    <s v="USD"/>
    <n v="1467080613"/>
    <n v="1461896613"/>
    <b v="0"/>
    <n v="2"/>
    <b v="0"/>
    <s v="food/food trucks"/>
    <n v="34"/>
    <n v="426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4000"/>
    <n v="850"/>
    <x v="2"/>
    <s v="US"/>
    <s v="USD"/>
    <n v="1425791697"/>
    <n v="1423199697"/>
    <b v="0"/>
    <n v="2"/>
    <b v="0"/>
    <s v="food/food trucks"/>
    <n v="21"/>
    <n v="425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2500"/>
    <n v="850"/>
    <x v="2"/>
    <s v="US"/>
    <s v="USD"/>
    <n v="1456608943"/>
    <n v="1454016943"/>
    <b v="0"/>
    <n v="0"/>
    <b v="0"/>
    <s v="food/food trucks"/>
    <n v="34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200"/>
    <n v="850"/>
    <x v="2"/>
    <s v="US"/>
    <s v="USD"/>
    <n v="1438662474"/>
    <n v="1435206474"/>
    <b v="0"/>
    <n v="2"/>
    <b v="0"/>
    <s v="food/food trucks"/>
    <n v="39"/>
    <n v="425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850"/>
    <n v="850"/>
    <x v="2"/>
    <s v="SE"/>
    <s v="SEK"/>
    <n v="1444027186"/>
    <n v="1441435186"/>
    <b v="0"/>
    <n v="4"/>
    <b v="0"/>
    <s v="food/food trucks"/>
    <n v="100"/>
    <n v="212.5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750"/>
    <n v="850"/>
    <x v="2"/>
    <s v="CA"/>
    <s v="CAD"/>
    <n v="1454078770"/>
    <n v="1448894770"/>
    <b v="0"/>
    <n v="2"/>
    <b v="0"/>
    <s v="food/food trucks"/>
    <n v="113"/>
    <n v="42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40000"/>
    <n v="842"/>
    <x v="2"/>
    <s v="US"/>
    <s v="USD"/>
    <n v="1426615200"/>
    <n v="1422400188"/>
    <b v="0"/>
    <n v="0"/>
    <b v="0"/>
    <s v="food/food trucks"/>
    <n v="2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800"/>
    <n v="838"/>
    <x v="2"/>
    <s v="US"/>
    <s v="USD"/>
    <n v="1449529062"/>
    <n v="1444341462"/>
    <b v="0"/>
    <n v="1"/>
    <b v="0"/>
    <s v="food/food trucks"/>
    <n v="105"/>
    <n v="838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5000"/>
    <n v="837"/>
    <x v="2"/>
    <s v="US"/>
    <s v="USD"/>
    <n v="1445197129"/>
    <n v="1442605129"/>
    <b v="0"/>
    <n v="0"/>
    <b v="0"/>
    <s v="food/food trucks"/>
    <n v="6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16000"/>
    <n v="835"/>
    <x v="2"/>
    <s v="BE"/>
    <s v="EUR"/>
    <n v="1455399313"/>
    <n v="1452807313"/>
    <b v="0"/>
    <n v="2"/>
    <b v="0"/>
    <s v="food/food trucks"/>
    <n v="5"/>
    <n v="417.5"/>
    <x v="7"/>
    <s v="food trucks"/>
    <x v="2440"/>
    <d v="2016-02-13T21:35:13"/>
    <x v="2"/>
  </r>
  <r>
    <n v="2441"/>
    <s v="Bring Alchemy Pops to the People!"/>
    <s v="YOU can help Alchemy Pops POP up on a street near you!"/>
    <n v="500"/>
    <n v="831"/>
    <x v="0"/>
    <s v="US"/>
    <s v="USD"/>
    <n v="1437627540"/>
    <n v="1435806054"/>
    <b v="0"/>
    <n v="109"/>
    <b v="1"/>
    <s v="food/small batch"/>
    <n v="166"/>
    <n v="7.62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3500"/>
    <n v="827"/>
    <x v="0"/>
    <s v="US"/>
    <s v="USD"/>
    <n v="1426777228"/>
    <n v="1424188828"/>
    <b v="0"/>
    <n v="372"/>
    <b v="1"/>
    <s v="food/small batch"/>
    <n v="24"/>
    <n v="2.2200000000000002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50"/>
    <n v="825"/>
    <x v="0"/>
    <s v="US"/>
    <s v="USD"/>
    <n v="1408114822"/>
    <n v="1405522822"/>
    <b v="0"/>
    <n v="311"/>
    <b v="1"/>
    <s v="food/small batch"/>
    <n v="330"/>
    <n v="2.65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700"/>
    <n v="824"/>
    <x v="0"/>
    <s v="US"/>
    <s v="USD"/>
    <n v="1464199591"/>
    <n v="1461607591"/>
    <b v="0"/>
    <n v="61"/>
    <b v="1"/>
    <s v="food/small batch"/>
    <n v="118"/>
    <n v="13.5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10000"/>
    <n v="821"/>
    <x v="0"/>
    <s v="US"/>
    <s v="USD"/>
    <n v="1443242021"/>
    <n v="1440650021"/>
    <b v="0"/>
    <n v="115"/>
    <b v="1"/>
    <s v="food/small batch"/>
    <n v="8"/>
    <n v="7.14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n v="1477578471"/>
    <b v="0"/>
    <n v="111"/>
    <b v="1"/>
    <s v="food/small batch"/>
    <n v="16"/>
    <n v="7.4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600"/>
    <n v="820"/>
    <x v="0"/>
    <s v="US"/>
    <s v="USD"/>
    <n v="1478923200"/>
    <n v="1476184593"/>
    <b v="0"/>
    <n v="337"/>
    <b v="1"/>
    <s v="food/small batch"/>
    <n v="137"/>
    <n v="2.4300000000000002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800"/>
    <n v="815"/>
    <x v="0"/>
    <s v="US"/>
    <s v="USD"/>
    <n v="1472621760"/>
    <n v="1472110513"/>
    <b v="0"/>
    <n v="9"/>
    <b v="1"/>
    <s v="food/small batch"/>
    <n v="102"/>
    <n v="90.56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2500"/>
    <n v="814"/>
    <x v="0"/>
    <s v="US"/>
    <s v="USD"/>
    <n v="1417321515"/>
    <n v="1414725915"/>
    <b v="0"/>
    <n v="120"/>
    <b v="1"/>
    <s v="food/small batch"/>
    <n v="33"/>
    <n v="6.78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550"/>
    <n v="814"/>
    <x v="0"/>
    <s v="US"/>
    <s v="USD"/>
    <n v="1414465860"/>
    <n v="1411177456"/>
    <b v="0"/>
    <n v="102"/>
    <b v="1"/>
    <s v="food/small batch"/>
    <n v="148"/>
    <n v="7.98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500"/>
    <n v="813"/>
    <x v="0"/>
    <s v="US"/>
    <s v="USD"/>
    <n v="1488750490"/>
    <n v="1487022490"/>
    <b v="0"/>
    <n v="186"/>
    <b v="1"/>
    <s v="food/small batch"/>
    <n v="163"/>
    <n v="4.3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700"/>
    <n v="811"/>
    <x v="0"/>
    <s v="US"/>
    <s v="USD"/>
    <n v="1451430000"/>
    <n v="1448914500"/>
    <b v="0"/>
    <n v="15"/>
    <b v="1"/>
    <s v="food/small batch"/>
    <n v="116"/>
    <n v="54.07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800"/>
    <n v="810"/>
    <x v="0"/>
    <s v="US"/>
    <s v="USD"/>
    <n v="1486053409"/>
    <n v="1483461409"/>
    <b v="0"/>
    <n v="67"/>
    <b v="1"/>
    <s v="food/small batch"/>
    <n v="101"/>
    <n v="12.09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800"/>
    <n v="810"/>
    <x v="0"/>
    <s v="US"/>
    <s v="USD"/>
    <n v="1489207808"/>
    <n v="1486183808"/>
    <b v="0"/>
    <n v="130"/>
    <b v="1"/>
    <s v="food/small batch"/>
    <n v="101"/>
    <n v="6.23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0"/>
    <n v="807"/>
    <x v="0"/>
    <s v="US"/>
    <s v="USD"/>
    <n v="1461177950"/>
    <n v="1458758750"/>
    <b v="0"/>
    <n v="16"/>
    <b v="1"/>
    <s v="food/small batch"/>
    <n v="27"/>
    <n v="50.44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800"/>
    <n v="805.07"/>
    <x v="0"/>
    <s v="US"/>
    <s v="USD"/>
    <n v="1488063839"/>
    <n v="1485471839"/>
    <b v="0"/>
    <n v="67"/>
    <b v="1"/>
    <s v="food/small batch"/>
    <n v="101"/>
    <n v="12.02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12000"/>
    <n v="805"/>
    <x v="0"/>
    <s v="US"/>
    <s v="USD"/>
    <n v="1458826056"/>
    <n v="1456237656"/>
    <b v="0"/>
    <n v="124"/>
    <b v="1"/>
    <s v="food/small batch"/>
    <n v="7"/>
    <n v="6.49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4000"/>
    <n v="805"/>
    <x v="0"/>
    <s v="US"/>
    <s v="USD"/>
    <n v="1465498800"/>
    <n v="1462481718"/>
    <b v="0"/>
    <n v="80"/>
    <b v="1"/>
    <s v="food/small batch"/>
    <n v="20"/>
    <n v="10.0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"/>
    <n v="801"/>
    <x v="0"/>
    <s v="US"/>
    <s v="USD"/>
    <n v="1458742685"/>
    <n v="1454858285"/>
    <b v="0"/>
    <n v="282"/>
    <b v="1"/>
    <s v="food/small batch"/>
    <n v="27"/>
    <n v="2.84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600"/>
    <n v="801"/>
    <x v="0"/>
    <s v="US"/>
    <s v="USD"/>
    <n v="1483417020"/>
    <n v="1480480167"/>
    <b v="0"/>
    <n v="68"/>
    <b v="1"/>
    <s v="food/small batch"/>
    <n v="134"/>
    <n v="11.78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0000"/>
    <n v="800"/>
    <x v="0"/>
    <s v="US"/>
    <s v="USD"/>
    <n v="1317438000"/>
    <n v="1314577097"/>
    <b v="0"/>
    <n v="86"/>
    <b v="1"/>
    <s v="music/indie rock"/>
    <n v="1"/>
    <n v="9.3000000000000007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0"/>
    <n v="800"/>
    <x v="0"/>
    <s v="US"/>
    <s v="USD"/>
    <n v="1342672096"/>
    <n v="1340944096"/>
    <b v="0"/>
    <n v="115"/>
    <b v="1"/>
    <s v="music/indie rock"/>
    <n v="3"/>
    <n v="6.96"/>
    <x v="4"/>
    <s v="indie rock"/>
    <x v="2462"/>
    <d v="2012-07-19T04:28:16"/>
    <x v="5"/>
  </r>
  <r>
    <n v="2463"/>
    <s v="Emma Ate the Lion &quot;Songs Two Count Too&quot;"/>
    <s v="Emma Ate The Lion's debut full length album"/>
    <n v="5000"/>
    <n v="800"/>
    <x v="0"/>
    <s v="US"/>
    <s v="USD"/>
    <n v="1366138800"/>
    <n v="1362710425"/>
    <b v="0"/>
    <n v="75"/>
    <b v="1"/>
    <s v="music/indie rock"/>
    <n v="16"/>
    <n v="10.67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4400"/>
    <n v="800"/>
    <x v="0"/>
    <s v="CA"/>
    <s v="CAD"/>
    <n v="1443641340"/>
    <n v="1441143397"/>
    <b v="0"/>
    <n v="43"/>
    <b v="1"/>
    <s v="music/indie rock"/>
    <n v="18"/>
    <n v="18.60000000000000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800"/>
    <n v="800"/>
    <x v="0"/>
    <s v="US"/>
    <s v="USD"/>
    <n v="1348420548"/>
    <n v="1345828548"/>
    <b v="0"/>
    <n v="48"/>
    <b v="1"/>
    <s v="music/indie rock"/>
    <n v="100"/>
    <n v="16.670000000000002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600"/>
    <n v="800"/>
    <x v="0"/>
    <s v="US"/>
    <s v="USD"/>
    <n v="1368066453"/>
    <n v="1365474453"/>
    <b v="0"/>
    <n v="52"/>
    <b v="1"/>
    <s v="music/indie rock"/>
    <n v="133"/>
    <n v="15.3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300"/>
    <n v="797"/>
    <x v="0"/>
    <s v="US"/>
    <s v="USD"/>
    <n v="1336669200"/>
    <n v="1335473931"/>
    <b v="0"/>
    <n v="43"/>
    <b v="1"/>
    <s v="music/indie rock"/>
    <n v="266"/>
    <n v="18.53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5000"/>
    <n v="796"/>
    <x v="0"/>
    <s v="US"/>
    <s v="USD"/>
    <n v="1351400400"/>
    <n v="1348285321"/>
    <b v="0"/>
    <n v="58"/>
    <b v="1"/>
    <s v="music/indie rock"/>
    <n v="16"/>
    <n v="13.72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20000"/>
    <n v="795"/>
    <x v="0"/>
    <s v="US"/>
    <s v="USD"/>
    <n v="1297160329"/>
    <n v="1295000329"/>
    <b v="0"/>
    <n v="47"/>
    <b v="1"/>
    <s v="music/indie rock"/>
    <n v="4"/>
    <n v="16.9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500"/>
    <n v="795"/>
    <x v="0"/>
    <s v="US"/>
    <s v="USD"/>
    <n v="1337824055"/>
    <n v="1335232055"/>
    <b v="0"/>
    <n v="36"/>
    <b v="1"/>
    <s v="music/indie rock"/>
    <n v="53"/>
    <n v="22.08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750"/>
    <n v="795"/>
    <x v="0"/>
    <s v="US"/>
    <s v="USD"/>
    <n v="1327535392"/>
    <n v="1324079392"/>
    <b v="0"/>
    <n v="17"/>
    <b v="1"/>
    <s v="music/indie rock"/>
    <n v="106"/>
    <n v="46.76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500"/>
    <n v="791"/>
    <x v="0"/>
    <s v="US"/>
    <s v="USD"/>
    <n v="1283562180"/>
    <n v="1277433980"/>
    <b v="0"/>
    <n v="104"/>
    <b v="1"/>
    <s v="music/indie rock"/>
    <n v="158"/>
    <n v="7.6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65000"/>
    <n v="788"/>
    <x v="0"/>
    <s v="US"/>
    <s v="USD"/>
    <n v="1352573869"/>
    <n v="1349978269"/>
    <b v="0"/>
    <n v="47"/>
    <b v="1"/>
    <s v="music/indie rock"/>
    <n v="1"/>
    <n v="16.77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745"/>
    <n v="786"/>
    <x v="0"/>
    <s v="US"/>
    <s v="USD"/>
    <n v="1286756176"/>
    <n v="1282868176"/>
    <b v="0"/>
    <n v="38"/>
    <b v="1"/>
    <s v="music/indie rock"/>
    <n v="106"/>
    <n v="20.68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550"/>
    <n v="783"/>
    <x v="0"/>
    <s v="US"/>
    <s v="USD"/>
    <n v="1278799200"/>
    <n v="1273647255"/>
    <b v="0"/>
    <n v="81"/>
    <b v="1"/>
    <s v="music/indie rock"/>
    <n v="142"/>
    <n v="9.67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750"/>
    <n v="780"/>
    <x v="0"/>
    <s v="US"/>
    <s v="USD"/>
    <n v="1415004770"/>
    <n v="1412149970"/>
    <b v="0"/>
    <n v="55"/>
    <b v="1"/>
    <s v="music/indie rock"/>
    <n v="104"/>
    <n v="14.18"/>
    <x v="4"/>
    <s v="indie rock"/>
    <x v="2476"/>
    <d v="2014-11-03T08:52:50"/>
    <x v="3"/>
  </r>
  <r>
    <n v="2477"/>
    <s v="Debut Album"/>
    <s v="Releasing my first album in August, and I need your help in order to get it done!"/>
    <n v="600"/>
    <n v="780"/>
    <x v="0"/>
    <s v="US"/>
    <s v="USD"/>
    <n v="1344789345"/>
    <n v="1340901345"/>
    <b v="0"/>
    <n v="41"/>
    <b v="1"/>
    <s v="music/indie rock"/>
    <n v="130"/>
    <n v="19.02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600"/>
    <n v="780"/>
    <x v="0"/>
    <s v="US"/>
    <s v="USD"/>
    <n v="1358117313"/>
    <n v="1355525313"/>
    <b v="0"/>
    <n v="79"/>
    <b v="1"/>
    <s v="music/indie rock"/>
    <n v="130"/>
    <n v="9.8699999999999992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500"/>
    <n v="775"/>
    <x v="0"/>
    <s v="US"/>
    <s v="USD"/>
    <n v="1343440800"/>
    <n v="1342545994"/>
    <b v="0"/>
    <n v="16"/>
    <b v="1"/>
    <s v="music/indie rock"/>
    <n v="22"/>
    <n v="48.44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773"/>
    <n v="773"/>
    <x v="0"/>
    <s v="US"/>
    <s v="USD"/>
    <n v="1444516084"/>
    <n v="1439332084"/>
    <b v="0"/>
    <n v="8"/>
    <b v="1"/>
    <s v="music/indie rock"/>
    <n v="100"/>
    <n v="96.63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10500"/>
    <n v="766"/>
    <x v="0"/>
    <s v="US"/>
    <s v="USD"/>
    <n v="1335799808"/>
    <n v="1333207808"/>
    <b v="0"/>
    <n v="95"/>
    <b v="1"/>
    <s v="music/indie rock"/>
    <n v="7"/>
    <n v="8.06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660"/>
    <n v="764"/>
    <x v="0"/>
    <s v="US"/>
    <s v="USD"/>
    <n v="1312224383"/>
    <n v="1308336383"/>
    <b v="0"/>
    <n v="25"/>
    <b v="1"/>
    <s v="music/indie rock"/>
    <n v="116"/>
    <n v="30.56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600"/>
    <n v="763"/>
    <x v="0"/>
    <s v="US"/>
    <s v="USD"/>
    <n v="1335891603"/>
    <n v="1330711203"/>
    <b v="0"/>
    <n v="19"/>
    <b v="1"/>
    <s v="music/indie rock"/>
    <n v="127"/>
    <n v="40.159999999999997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n v="1313532003"/>
    <b v="0"/>
    <n v="90"/>
    <b v="1"/>
    <s v="music/indie rock"/>
    <n v="22"/>
    <n v="8.4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650"/>
    <n v="760"/>
    <x v="0"/>
    <s v="US"/>
    <s v="USD"/>
    <n v="1318463879"/>
    <n v="1315439879"/>
    <b v="0"/>
    <n v="41"/>
    <b v="1"/>
    <s v="music/indie rock"/>
    <n v="117"/>
    <n v="18.54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500"/>
    <n v="760"/>
    <x v="0"/>
    <s v="US"/>
    <s v="USD"/>
    <n v="1335113976"/>
    <n v="1332521976"/>
    <b v="0"/>
    <n v="30"/>
    <b v="1"/>
    <s v="music/indie rock"/>
    <n v="152"/>
    <n v="25.33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3500"/>
    <n v="759"/>
    <x v="0"/>
    <s v="US"/>
    <s v="USD"/>
    <n v="1338083997"/>
    <n v="1335491997"/>
    <b v="0"/>
    <n v="38"/>
    <b v="1"/>
    <s v="music/indie rock"/>
    <n v="22"/>
    <n v="19.97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750"/>
    <n v="758"/>
    <x v="0"/>
    <s v="US"/>
    <s v="USD"/>
    <n v="1321459908"/>
    <n v="1318864308"/>
    <b v="0"/>
    <n v="65"/>
    <b v="1"/>
    <s v="music/indie rock"/>
    <n v="101"/>
    <n v="11.66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500"/>
    <n v="754"/>
    <x v="0"/>
    <s v="US"/>
    <s v="USD"/>
    <n v="1368117239"/>
    <n v="1365525239"/>
    <b v="0"/>
    <n v="75"/>
    <b v="1"/>
    <s v="music/indie rock"/>
    <n v="151"/>
    <n v="10.05000000000000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300"/>
    <n v="752"/>
    <x v="0"/>
    <s v="US"/>
    <s v="USD"/>
    <n v="1340429276"/>
    <n v="1335245276"/>
    <b v="0"/>
    <n v="16"/>
    <b v="1"/>
    <s v="music/indie rock"/>
    <n v="251"/>
    <n v="47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0"/>
    <n v="750"/>
    <x v="0"/>
    <s v="US"/>
    <s v="USD"/>
    <n v="1295142660"/>
    <n v="1293739714"/>
    <b v="0"/>
    <n v="10"/>
    <b v="1"/>
    <s v="music/indie rock"/>
    <n v="15"/>
    <n v="75"/>
    <x v="4"/>
    <s v="indie rock"/>
    <x v="2491"/>
    <d v="2011-01-16T01:51:00"/>
    <x v="7"/>
  </r>
  <r>
    <n v="2492"/>
    <s v="SUPER NICE EP 2012"/>
    <s v="We're a band from Hawaii trying to produce our first EP and we need help!"/>
    <n v="1000"/>
    <n v="750"/>
    <x v="0"/>
    <s v="US"/>
    <s v="USD"/>
    <n v="1339840740"/>
    <n v="1335397188"/>
    <b v="0"/>
    <n v="27"/>
    <b v="1"/>
    <s v="music/indie rock"/>
    <n v="7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600"/>
    <n v="750"/>
    <x v="0"/>
    <s v="US"/>
    <s v="USD"/>
    <n v="1367208140"/>
    <n v="1363320140"/>
    <b v="0"/>
    <n v="259"/>
    <b v="1"/>
    <s v="music/indie rock"/>
    <n v="125"/>
    <n v="2.9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2500"/>
    <n v="746"/>
    <x v="0"/>
    <s v="US"/>
    <s v="USD"/>
    <n v="1337786944"/>
    <n v="1335194944"/>
    <b v="0"/>
    <n v="39"/>
    <b v="1"/>
    <s v="music/indie rock"/>
    <n v="30"/>
    <n v="19.13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500"/>
    <n v="745"/>
    <x v="0"/>
    <s v="US"/>
    <s v="USD"/>
    <n v="1339022575"/>
    <n v="1336430575"/>
    <b v="0"/>
    <n v="42"/>
    <b v="1"/>
    <s v="music/indie rock"/>
    <n v="149"/>
    <n v="17.739999999999998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2750"/>
    <n v="735"/>
    <x v="0"/>
    <s v="US"/>
    <s v="USD"/>
    <n v="1364597692"/>
    <n v="1361577292"/>
    <b v="0"/>
    <n v="10"/>
    <b v="1"/>
    <s v="music/indie rock"/>
    <n v="27"/>
    <n v="73.5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25000"/>
    <n v="732.5"/>
    <x v="0"/>
    <s v="US"/>
    <s v="USD"/>
    <n v="1312578338"/>
    <n v="1309986338"/>
    <b v="0"/>
    <n v="56"/>
    <b v="1"/>
    <s v="music/indie rock"/>
    <n v="3"/>
    <n v="13.08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2500"/>
    <n v="731"/>
    <x v="0"/>
    <s v="US"/>
    <s v="USD"/>
    <n v="1422400387"/>
    <n v="1421190787"/>
    <b v="0"/>
    <n v="20"/>
    <b v="1"/>
    <s v="music/indie rock"/>
    <n v="29"/>
    <n v="36.549999999999997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3000"/>
    <n v="730"/>
    <x v="0"/>
    <s v="US"/>
    <s v="USD"/>
    <n v="1356976800"/>
    <n v="1352820837"/>
    <b v="0"/>
    <n v="170"/>
    <b v="1"/>
    <s v="music/indie rock"/>
    <n v="24"/>
    <n v="4.29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2000"/>
    <n v="730"/>
    <x v="0"/>
    <s v="US"/>
    <s v="USD"/>
    <n v="1340476375"/>
    <n v="1337884375"/>
    <b v="0"/>
    <n v="29"/>
    <b v="1"/>
    <s v="music/indie rock"/>
    <n v="37"/>
    <n v="25.17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700"/>
    <n v="730"/>
    <x v="2"/>
    <s v="CA"/>
    <s v="CAD"/>
    <n v="1443379104"/>
    <n v="1440787104"/>
    <b v="0"/>
    <n v="7"/>
    <b v="0"/>
    <s v="food/restaurants"/>
    <n v="104"/>
    <n v="104.29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500"/>
    <n v="727"/>
    <x v="2"/>
    <s v="US"/>
    <s v="USD"/>
    <n v="1411328918"/>
    <n v="1407440918"/>
    <b v="0"/>
    <n v="5"/>
    <b v="0"/>
    <s v="food/restaurants"/>
    <n v="145"/>
    <n v="145.4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n v="1462743308"/>
    <b v="0"/>
    <n v="0"/>
    <b v="0"/>
    <s v="food/restaurants"/>
    <n v="7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700"/>
    <n v="725"/>
    <x v="2"/>
    <s v="US"/>
    <s v="USD"/>
    <n v="1416014534"/>
    <n v="1413418934"/>
    <b v="0"/>
    <n v="0"/>
    <b v="0"/>
    <s v="food/restaurants"/>
    <n v="104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3423"/>
    <n v="722"/>
    <x v="2"/>
    <s v="US"/>
    <s v="USD"/>
    <n v="1426292416"/>
    <n v="1423704016"/>
    <b v="0"/>
    <n v="0"/>
    <b v="0"/>
    <s v="food/restaurants"/>
    <n v="21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700"/>
    <n v="721"/>
    <x v="2"/>
    <s v="GB"/>
    <s v="GBP"/>
    <n v="1443906000"/>
    <n v="1441955269"/>
    <b v="0"/>
    <n v="2"/>
    <b v="0"/>
    <s v="food/restaurants"/>
    <n v="103"/>
    <n v="360.5"/>
    <x v="7"/>
    <s v="restaurants"/>
    <x v="2506"/>
    <d v="2015-10-03T21:00:00"/>
    <x v="0"/>
  </r>
  <r>
    <n v="2507"/>
    <s v="Help Cafe Talavera get a New Kitchen!"/>
    <s v="Unique dishes for a unique city!."/>
    <n v="700"/>
    <n v="720.01"/>
    <x v="2"/>
    <s v="US"/>
    <s v="USD"/>
    <n v="1431308704"/>
    <n v="1428716704"/>
    <b v="0"/>
    <n v="0"/>
    <b v="0"/>
    <s v="food/restaurants"/>
    <n v="103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600"/>
    <n v="718"/>
    <x v="2"/>
    <s v="US"/>
    <s v="USD"/>
    <n v="1408056634"/>
    <n v="1405464634"/>
    <b v="0"/>
    <n v="0"/>
    <b v="0"/>
    <s v="food/restaurants"/>
    <n v="12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7000"/>
    <n v="715"/>
    <x v="2"/>
    <s v="GB"/>
    <s v="GBP"/>
    <n v="1429554349"/>
    <n v="1424719549"/>
    <b v="0"/>
    <n v="28"/>
    <b v="0"/>
    <s v="food/restaurants"/>
    <n v="10"/>
    <n v="25.54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1250"/>
    <n v="715"/>
    <x v="2"/>
    <s v="US"/>
    <s v="USD"/>
    <n v="1431647772"/>
    <n v="1426463772"/>
    <b v="0"/>
    <n v="2"/>
    <b v="0"/>
    <s v="food/restaurants"/>
    <n v="57"/>
    <n v="35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200"/>
    <n v="715"/>
    <x v="2"/>
    <s v="GB"/>
    <s v="GBP"/>
    <n v="1454323413"/>
    <n v="1451731413"/>
    <b v="0"/>
    <n v="0"/>
    <b v="0"/>
    <s v="food/restaurants"/>
    <n v="6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600"/>
    <n v="715"/>
    <x v="2"/>
    <s v="US"/>
    <s v="USD"/>
    <n v="1418504561"/>
    <n v="1417208561"/>
    <b v="0"/>
    <n v="0"/>
    <b v="0"/>
    <s v="food/restaurants"/>
    <n v="119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620"/>
    <n v="714"/>
    <x v="2"/>
    <s v="DE"/>
    <s v="EUR"/>
    <n v="1488067789"/>
    <n v="1482883789"/>
    <b v="0"/>
    <n v="0"/>
    <b v="0"/>
    <s v="food/restaurants"/>
    <n v="115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550"/>
    <n v="713"/>
    <x v="2"/>
    <s v="US"/>
    <s v="USD"/>
    <n v="1408526477"/>
    <n v="1407057677"/>
    <b v="0"/>
    <n v="4"/>
    <b v="0"/>
    <s v="food/restaurants"/>
    <n v="130"/>
    <n v="178.2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2500"/>
    <n v="712"/>
    <x v="2"/>
    <s v="US"/>
    <s v="USD"/>
    <n v="1424635753"/>
    <n v="1422043753"/>
    <b v="0"/>
    <n v="12"/>
    <b v="0"/>
    <s v="food/restaurants"/>
    <n v="28"/>
    <n v="59.33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600"/>
    <n v="710"/>
    <x v="2"/>
    <s v="US"/>
    <s v="USD"/>
    <n v="1417279252"/>
    <n v="1414683652"/>
    <b v="0"/>
    <n v="0"/>
    <b v="0"/>
    <s v="food/restaurants"/>
    <n v="118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700"/>
    <n v="705"/>
    <x v="2"/>
    <s v="CA"/>
    <s v="CAD"/>
    <n v="1426788930"/>
    <n v="1424200530"/>
    <b v="0"/>
    <n v="33"/>
    <b v="0"/>
    <s v="food/restaurants"/>
    <n v="101"/>
    <n v="21.36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2800"/>
    <n v="701"/>
    <x v="2"/>
    <s v="US"/>
    <s v="USD"/>
    <n v="1415899228"/>
    <n v="1413303628"/>
    <b v="0"/>
    <n v="0"/>
    <b v="0"/>
    <s v="food/restaurants"/>
    <n v="25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200000"/>
    <n v="700"/>
    <x v="2"/>
    <s v="US"/>
    <s v="USD"/>
    <n v="1405741404"/>
    <n v="1403149404"/>
    <b v="0"/>
    <n v="4"/>
    <b v="0"/>
    <s v="food/restaurants"/>
    <n v="0"/>
    <n v="17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700"/>
    <n v="700"/>
    <x v="2"/>
    <s v="US"/>
    <s v="USD"/>
    <n v="1476559260"/>
    <n v="1472567085"/>
    <b v="0"/>
    <n v="0"/>
    <b v="0"/>
    <s v="food/restaurants"/>
    <n v="10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500"/>
    <n v="695"/>
    <x v="0"/>
    <s v="US"/>
    <s v="USD"/>
    <n v="1444778021"/>
    <n v="1442963621"/>
    <b v="0"/>
    <n v="132"/>
    <b v="1"/>
    <s v="music/classical music"/>
    <n v="139"/>
    <n v="5.27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0"/>
    <n v="690"/>
    <x v="0"/>
    <s v="US"/>
    <s v="USD"/>
    <n v="1461336720"/>
    <n v="1459431960"/>
    <b v="0"/>
    <n v="27"/>
    <b v="1"/>
    <s v="music/classical music"/>
    <n v="1"/>
    <n v="25.56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15000"/>
    <n v="684"/>
    <x v="0"/>
    <s v="US"/>
    <s v="USD"/>
    <n v="1416270292"/>
    <n v="1413674692"/>
    <b v="0"/>
    <n v="26"/>
    <b v="1"/>
    <s v="music/classical music"/>
    <n v="5"/>
    <n v="26.3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500"/>
    <n v="684"/>
    <x v="0"/>
    <s v="US"/>
    <s v="USD"/>
    <n v="1419136200"/>
    <n v="1416338557"/>
    <b v="0"/>
    <n v="43"/>
    <b v="1"/>
    <s v="music/classical music"/>
    <n v="137"/>
    <n v="15.9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500"/>
    <n v="683"/>
    <x v="0"/>
    <s v="US"/>
    <s v="USD"/>
    <n v="1340914571"/>
    <n v="1338322571"/>
    <b v="0"/>
    <n v="80"/>
    <b v="1"/>
    <s v="music/classical music"/>
    <n v="137"/>
    <n v="8.539999999999999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600"/>
    <n v="680"/>
    <x v="0"/>
    <s v="US"/>
    <s v="USD"/>
    <n v="1418014740"/>
    <n v="1415585474"/>
    <b v="0"/>
    <n v="33"/>
    <b v="1"/>
    <s v="music/classical music"/>
    <n v="113"/>
    <n v="20.6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"/>
    <n v="679.44"/>
    <x v="0"/>
    <s v="US"/>
    <s v="USD"/>
    <n v="1382068740"/>
    <n v="1380477691"/>
    <b v="0"/>
    <n v="71"/>
    <b v="1"/>
    <s v="music/classical music"/>
    <n v="170"/>
    <n v="9.57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26000"/>
    <n v="678"/>
    <x v="0"/>
    <s v="GB"/>
    <s v="GBP"/>
    <n v="1440068400"/>
    <n v="1438459303"/>
    <b v="0"/>
    <n v="81"/>
    <b v="1"/>
    <s v="music/classical music"/>
    <n v="3"/>
    <n v="8.3699999999999992"/>
    <x v="4"/>
    <s v="classical music"/>
    <x v="2528"/>
    <d v="2015-08-20T11:00:00"/>
    <x v="0"/>
  </r>
  <r>
    <n v="2529"/>
    <s v="UrbanArias is DC's Contemporary Opera Company"/>
    <s v="Opera. Short. New."/>
    <n v="1500"/>
    <n v="677"/>
    <x v="0"/>
    <s v="US"/>
    <s v="USD"/>
    <n v="1332636975"/>
    <n v="1328752575"/>
    <b v="0"/>
    <n v="76"/>
    <b v="1"/>
    <s v="music/classical music"/>
    <n v="45"/>
    <n v="8.9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12000"/>
    <n v="676"/>
    <x v="0"/>
    <s v="US"/>
    <s v="USD"/>
    <n v="1429505400"/>
    <n v="1426711505"/>
    <b v="0"/>
    <n v="48"/>
    <b v="1"/>
    <s v="music/classical music"/>
    <n v="6"/>
    <n v="14.08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500"/>
    <n v="675"/>
    <x v="0"/>
    <s v="US"/>
    <s v="USD"/>
    <n v="1439611140"/>
    <n v="1437668354"/>
    <b v="0"/>
    <n v="61"/>
    <b v="1"/>
    <s v="music/classical music"/>
    <n v="135"/>
    <n v="11.07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2500"/>
    <n v="671"/>
    <x v="0"/>
    <s v="US"/>
    <s v="USD"/>
    <n v="1345148566"/>
    <n v="1342556566"/>
    <b v="0"/>
    <n v="60"/>
    <b v="1"/>
    <s v="music/classical music"/>
    <n v="27"/>
    <n v="11.1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50000"/>
    <n v="670"/>
    <x v="0"/>
    <s v="US"/>
    <s v="USD"/>
    <n v="1362160868"/>
    <n v="1359568911"/>
    <b v="0"/>
    <n v="136"/>
    <b v="1"/>
    <s v="music/classical music"/>
    <n v="1"/>
    <n v="4.9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7500"/>
    <n v="668"/>
    <x v="0"/>
    <s v="US"/>
    <s v="USD"/>
    <n v="1262325600"/>
    <n v="1257871712"/>
    <b v="0"/>
    <n v="14"/>
    <b v="1"/>
    <s v="music/classical music"/>
    <n v="9"/>
    <n v="47.71"/>
    <x v="4"/>
    <s v="classical music"/>
    <x v="2534"/>
    <d v="2010-01-01T06:00:00"/>
    <x v="8"/>
  </r>
  <r>
    <n v="2535"/>
    <s v="Mark Hayes Requiem Recording"/>
    <s v="Mark Hayes: Requiem Recording"/>
    <n v="500"/>
    <n v="666"/>
    <x v="0"/>
    <s v="US"/>
    <s v="USD"/>
    <n v="1417463945"/>
    <n v="1414781945"/>
    <b v="0"/>
    <n v="78"/>
    <b v="1"/>
    <s v="music/classical music"/>
    <n v="133"/>
    <n v="8.539999999999999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500"/>
    <n v="665.21"/>
    <x v="0"/>
    <s v="US"/>
    <s v="USD"/>
    <n v="1375151566"/>
    <n v="1373337166"/>
    <b v="0"/>
    <n v="4"/>
    <b v="1"/>
    <s v="music/classical music"/>
    <n v="133"/>
    <n v="166.3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500"/>
    <n v="660"/>
    <x v="0"/>
    <s v="US"/>
    <s v="USD"/>
    <n v="1312212855"/>
    <n v="1307028855"/>
    <b v="0"/>
    <n v="11"/>
    <b v="1"/>
    <s v="music/classical music"/>
    <n v="132"/>
    <n v="6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650"/>
    <n v="658"/>
    <x v="0"/>
    <s v="US"/>
    <s v="USD"/>
    <n v="1361681940"/>
    <n v="1359029661"/>
    <b v="0"/>
    <n v="185"/>
    <b v="1"/>
    <s v="music/classical music"/>
    <n v="101"/>
    <n v="3.5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800"/>
    <n v="657"/>
    <x v="0"/>
    <s v="US"/>
    <s v="USD"/>
    <n v="1422913152"/>
    <n v="1417729152"/>
    <b v="0"/>
    <n v="59"/>
    <b v="1"/>
    <s v="music/classical music"/>
    <n v="37"/>
    <n v="11.14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n v="1314720721"/>
    <b v="0"/>
    <n v="27"/>
    <b v="1"/>
    <s v="music/classical music"/>
    <n v="26"/>
    <n v="24.26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5000"/>
    <n v="651"/>
    <x v="0"/>
    <s v="GB"/>
    <s v="GBP"/>
    <n v="1380192418"/>
    <n v="1375008418"/>
    <b v="0"/>
    <n v="63"/>
    <b v="1"/>
    <s v="music/classical music"/>
    <n v="13"/>
    <n v="10.33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4800"/>
    <n v="651"/>
    <x v="0"/>
    <s v="US"/>
    <s v="USD"/>
    <n v="1380599940"/>
    <n v="1377252857"/>
    <b v="0"/>
    <n v="13"/>
    <b v="1"/>
    <s v="music/classical music"/>
    <n v="14"/>
    <n v="50.08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10000"/>
    <n v="650"/>
    <x v="0"/>
    <s v="US"/>
    <s v="USD"/>
    <n v="1293937200"/>
    <n v="1291257298"/>
    <b v="0"/>
    <n v="13"/>
    <b v="1"/>
    <s v="music/classical music"/>
    <n v="7"/>
    <n v="50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6000"/>
    <n v="650"/>
    <x v="0"/>
    <s v="US"/>
    <s v="USD"/>
    <n v="1341750569"/>
    <n v="1339158569"/>
    <b v="0"/>
    <n v="57"/>
    <b v="1"/>
    <s v="music/classical music"/>
    <n v="11"/>
    <n v="11.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5000"/>
    <n v="650"/>
    <x v="0"/>
    <s v="US"/>
    <s v="USD"/>
    <n v="1424997000"/>
    <n v="1421983138"/>
    <b v="0"/>
    <n v="61"/>
    <b v="1"/>
    <s v="music/classical music"/>
    <n v="13"/>
    <n v="10.66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2413"/>
    <n v="650"/>
    <x v="0"/>
    <s v="US"/>
    <s v="USD"/>
    <n v="1380949200"/>
    <n v="1378586179"/>
    <b v="0"/>
    <n v="65"/>
    <b v="1"/>
    <s v="music/classical music"/>
    <n v="27"/>
    <n v="10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00"/>
    <n v="650"/>
    <x v="0"/>
    <s v="US"/>
    <s v="USD"/>
    <n v="1333560803"/>
    <n v="1330972403"/>
    <b v="0"/>
    <n v="134"/>
    <b v="1"/>
    <s v="music/classical music"/>
    <n v="130"/>
    <n v="4.8499999999999996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500"/>
    <n v="650"/>
    <x v="0"/>
    <s v="FR"/>
    <s v="EUR"/>
    <n v="1475209620"/>
    <n v="1473087637"/>
    <b v="0"/>
    <n v="37"/>
    <b v="1"/>
    <s v="music/classical music"/>
    <n v="130"/>
    <n v="17.57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2800000"/>
    <n v="645"/>
    <x v="0"/>
    <s v="GB"/>
    <s v="GBP"/>
    <n v="1370019600"/>
    <n v="1366999870"/>
    <b v="0"/>
    <n v="37"/>
    <b v="1"/>
    <s v="music/classical music"/>
    <n v="0"/>
    <n v="17.43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4100"/>
    <n v="645"/>
    <x v="0"/>
    <s v="US"/>
    <s v="USD"/>
    <n v="1444276740"/>
    <n v="1439392406"/>
    <b v="0"/>
    <n v="150"/>
    <b v="1"/>
    <s v="music/classical music"/>
    <n v="16"/>
    <n v="4.3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2100"/>
    <n v="644"/>
    <x v="0"/>
    <s v="US"/>
    <s v="USD"/>
    <n v="1332362880"/>
    <n v="1329890585"/>
    <b v="0"/>
    <n v="56"/>
    <b v="1"/>
    <s v="music/classical music"/>
    <n v="31"/>
    <n v="11.5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n v="1486149981"/>
    <b v="0"/>
    <n v="18"/>
    <b v="1"/>
    <s v="music/classical music"/>
    <n v="21"/>
    <n v="35.6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2000"/>
    <n v="641"/>
    <x v="0"/>
    <s v="US"/>
    <s v="USD"/>
    <n v="1348202807"/>
    <n v="1343018807"/>
    <b v="0"/>
    <n v="60"/>
    <b v="1"/>
    <s v="music/classical music"/>
    <n v="32"/>
    <n v="10.68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2000"/>
    <n v="641"/>
    <x v="0"/>
    <s v="US"/>
    <s v="USD"/>
    <n v="1433131140"/>
    <n v="1430445163"/>
    <b v="0"/>
    <n v="67"/>
    <b v="1"/>
    <s v="music/classical music"/>
    <n v="32"/>
    <n v="9.57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500"/>
    <n v="641"/>
    <x v="0"/>
    <s v="US"/>
    <s v="USD"/>
    <n v="1338219793"/>
    <n v="1335541393"/>
    <b v="0"/>
    <n v="35"/>
    <b v="1"/>
    <s v="music/classical music"/>
    <n v="128"/>
    <n v="18.309999999999999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120000"/>
    <n v="640"/>
    <x v="0"/>
    <s v="US"/>
    <s v="USD"/>
    <n v="1356392857"/>
    <n v="1352504857"/>
    <b v="0"/>
    <n v="34"/>
    <b v="1"/>
    <s v="music/classical music"/>
    <n v="1"/>
    <n v="18.82"/>
    <x v="4"/>
    <s v="classical music"/>
    <x v="2556"/>
    <d v="2012-12-24T23:47:37"/>
    <x v="5"/>
  </r>
  <r>
    <n v="2557"/>
    <s v="European Tour"/>
    <s v="Raising money for our concert tour of Switzerland and Germany in June/July 2014"/>
    <n v="20000"/>
    <n v="640"/>
    <x v="0"/>
    <s v="GB"/>
    <s v="GBP"/>
    <n v="1400176386"/>
    <n v="1397584386"/>
    <b v="0"/>
    <n v="36"/>
    <b v="1"/>
    <s v="music/classical music"/>
    <n v="3"/>
    <n v="17.78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3500"/>
    <n v="640"/>
    <x v="0"/>
    <s v="AU"/>
    <s v="AUD"/>
    <n v="1430488740"/>
    <n v="1427747906"/>
    <b v="0"/>
    <n v="18"/>
    <b v="1"/>
    <s v="music/classical music"/>
    <n v="18"/>
    <n v="35.56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500"/>
    <n v="640"/>
    <x v="0"/>
    <s v="US"/>
    <s v="USD"/>
    <n v="1321385820"/>
    <n v="1318539484"/>
    <b v="0"/>
    <n v="25"/>
    <b v="1"/>
    <s v="music/classical music"/>
    <n v="128"/>
    <n v="2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500"/>
    <n v="639"/>
    <x v="0"/>
    <s v="GB"/>
    <s v="GBP"/>
    <n v="1425682174"/>
    <n v="1423090174"/>
    <b v="0"/>
    <n v="21"/>
    <b v="1"/>
    <s v="music/classical music"/>
    <n v="128"/>
    <n v="30.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48000"/>
    <n v="637"/>
    <x v="1"/>
    <s v="CA"/>
    <s v="CAD"/>
    <n v="1444740089"/>
    <n v="1442148089"/>
    <b v="0"/>
    <n v="0"/>
    <b v="0"/>
    <s v="food/food trucks"/>
    <n v="1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60000"/>
    <n v="636"/>
    <x v="1"/>
    <s v="DE"/>
    <s v="EUR"/>
    <n v="1476189339"/>
    <n v="1471005339"/>
    <b v="0"/>
    <n v="3"/>
    <b v="0"/>
    <s v="food/food trucks"/>
    <n v="1"/>
    <n v="212"/>
    <x v="7"/>
    <s v="food trucks"/>
    <x v="2562"/>
    <d v="2016-10-11T12:35:39"/>
    <x v="2"/>
  </r>
  <r>
    <n v="2563"/>
    <s v="Phoenix Pearl Boba Tea Truck (Canceled)"/>
    <s v="Michigan based bubble tea and specialty ice cream food truck"/>
    <n v="600"/>
    <n v="636"/>
    <x v="1"/>
    <s v="US"/>
    <s v="USD"/>
    <n v="1438226451"/>
    <n v="1433042451"/>
    <b v="0"/>
    <n v="0"/>
    <b v="0"/>
    <s v="food/food trucks"/>
    <n v="106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500"/>
    <n v="636"/>
    <x v="1"/>
    <s v="CA"/>
    <s v="CAD"/>
    <n v="1406854699"/>
    <n v="1404262699"/>
    <b v="0"/>
    <n v="0"/>
    <b v="0"/>
    <s v="food/food trucks"/>
    <n v="127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2500"/>
    <n v="635"/>
    <x v="1"/>
    <s v="US"/>
    <s v="USD"/>
    <n v="1462827000"/>
    <n v="1457710589"/>
    <b v="0"/>
    <n v="1"/>
    <b v="0"/>
    <s v="food/food trucks"/>
    <n v="25"/>
    <n v="635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500"/>
    <n v="633"/>
    <x v="1"/>
    <s v="US"/>
    <s v="USD"/>
    <n v="1408663948"/>
    <n v="1406071948"/>
    <b v="0"/>
    <n v="0"/>
    <b v="0"/>
    <s v="food/food trucks"/>
    <n v="127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350"/>
    <n v="633"/>
    <x v="1"/>
    <s v="US"/>
    <s v="USD"/>
    <n v="1429823138"/>
    <n v="1427231138"/>
    <b v="0"/>
    <n v="2"/>
    <b v="0"/>
    <s v="food/food trucks"/>
    <n v="181"/>
    <n v="316.5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450"/>
    <n v="632"/>
    <x v="1"/>
    <s v="GB"/>
    <s v="GBP"/>
    <n v="1472745594"/>
    <n v="1470153594"/>
    <b v="0"/>
    <n v="1"/>
    <b v="0"/>
    <s v="food/food trucks"/>
    <n v="140"/>
    <n v="632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500"/>
    <n v="631"/>
    <x v="1"/>
    <s v="US"/>
    <s v="USD"/>
    <n v="1442457112"/>
    <n v="1439865112"/>
    <b v="0"/>
    <n v="2"/>
    <b v="0"/>
    <s v="food/food trucks"/>
    <n v="126"/>
    <n v="315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500"/>
    <n v="631"/>
    <x v="1"/>
    <s v="US"/>
    <s v="USD"/>
    <n v="1486590035"/>
    <n v="1483998035"/>
    <b v="0"/>
    <n v="2"/>
    <b v="0"/>
    <s v="food/food trucks"/>
    <n v="126"/>
    <n v="315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500"/>
    <n v="629.99"/>
    <x v="1"/>
    <s v="AU"/>
    <s v="AUD"/>
    <n v="1463645521"/>
    <n v="1458461521"/>
    <b v="0"/>
    <n v="4"/>
    <b v="0"/>
    <s v="food/food trucks"/>
    <n v="126"/>
    <n v="157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495"/>
    <n v="628"/>
    <x v="1"/>
    <s v="US"/>
    <s v="USD"/>
    <n v="1428893517"/>
    <n v="1426301517"/>
    <b v="0"/>
    <n v="0"/>
    <b v="0"/>
    <s v="food/food trucks"/>
    <n v="127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5000"/>
    <n v="625"/>
    <x v="1"/>
    <s v="US"/>
    <s v="USD"/>
    <n v="1408803149"/>
    <n v="1404915149"/>
    <b v="0"/>
    <n v="0"/>
    <b v="0"/>
    <s v="food/food trucks"/>
    <n v="13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3000"/>
    <n v="625"/>
    <x v="1"/>
    <s v="US"/>
    <s v="USD"/>
    <n v="1463600945"/>
    <n v="1461786545"/>
    <b v="0"/>
    <n v="0"/>
    <b v="0"/>
    <s v="food/food trucks"/>
    <n v="21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3500"/>
    <n v="622"/>
    <x v="1"/>
    <s v="US"/>
    <s v="USD"/>
    <n v="1421030194"/>
    <n v="1418438194"/>
    <b v="0"/>
    <n v="0"/>
    <b v="0"/>
    <s v="food/food trucks"/>
    <n v="18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20000"/>
    <n v="621"/>
    <x v="1"/>
    <s v="US"/>
    <s v="USD"/>
    <n v="1428707647"/>
    <n v="1424823247"/>
    <b v="0"/>
    <n v="0"/>
    <b v="0"/>
    <s v="food/food trucks"/>
    <n v="3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5500"/>
    <n v="620"/>
    <x v="1"/>
    <s v="US"/>
    <s v="USD"/>
    <n v="1407181297"/>
    <n v="1405021297"/>
    <b v="0"/>
    <n v="0"/>
    <b v="0"/>
    <s v="food/food trucks"/>
    <n v="11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1300"/>
    <n v="620"/>
    <x v="1"/>
    <s v="US"/>
    <s v="USD"/>
    <n v="1444410000"/>
    <n v="1440203579"/>
    <b v="0"/>
    <n v="0"/>
    <b v="0"/>
    <s v="food/food trucks"/>
    <n v="48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600"/>
    <n v="620"/>
    <x v="1"/>
    <s v="US"/>
    <s v="USD"/>
    <n v="1410810903"/>
    <n v="1405626903"/>
    <b v="0"/>
    <n v="12"/>
    <b v="0"/>
    <s v="food/food trucks"/>
    <n v="103"/>
    <n v="51.67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500"/>
    <n v="620"/>
    <x v="1"/>
    <s v="US"/>
    <s v="USD"/>
    <n v="1431745200"/>
    <n v="1429170603"/>
    <b v="0"/>
    <n v="2"/>
    <b v="0"/>
    <s v="food/food trucks"/>
    <n v="124"/>
    <n v="31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"/>
    <n v="618"/>
    <x v="2"/>
    <s v="US"/>
    <s v="USD"/>
    <n v="1447689898"/>
    <n v="1445094298"/>
    <b v="0"/>
    <n v="11"/>
    <b v="0"/>
    <s v="food/food trucks"/>
    <n v="124"/>
    <n v="56.18"/>
    <x v="7"/>
    <s v="food trucks"/>
    <x v="2581"/>
    <d v="2015-11-16T16:04:58"/>
    <x v="0"/>
  </r>
  <r>
    <n v="2582"/>
    <s v="Drunken Wings"/>
    <s v="The place where chicken meets liquor for the first time!"/>
    <n v="600"/>
    <n v="615"/>
    <x v="2"/>
    <s v="US"/>
    <s v="USD"/>
    <n v="1477784634"/>
    <n v="1475192634"/>
    <b v="0"/>
    <n v="1"/>
    <b v="0"/>
    <s v="food/food trucks"/>
    <n v="103"/>
    <n v="615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611"/>
    <x v="2"/>
    <s v="US"/>
    <s v="USD"/>
    <n v="1426526880"/>
    <n v="1421346480"/>
    <b v="0"/>
    <n v="5"/>
    <b v="0"/>
    <s v="food/food trucks"/>
    <n v="61"/>
    <n v="122.2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25000"/>
    <n v="610"/>
    <x v="2"/>
    <s v="US"/>
    <s v="USD"/>
    <n v="1434341369"/>
    <n v="1431749369"/>
    <b v="0"/>
    <n v="0"/>
    <b v="0"/>
    <s v="food/food trucks"/>
    <n v="2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600"/>
    <n v="610"/>
    <x v="2"/>
    <s v="US"/>
    <s v="USD"/>
    <n v="1404601632"/>
    <n v="1402009632"/>
    <b v="0"/>
    <n v="1"/>
    <b v="0"/>
    <s v="food/food trucks"/>
    <n v="102"/>
    <n v="61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500"/>
    <n v="610"/>
    <x v="2"/>
    <s v="GB"/>
    <s v="GBP"/>
    <n v="1451030136"/>
    <n v="1448438136"/>
    <b v="0"/>
    <n v="1"/>
    <b v="0"/>
    <s v="food/food trucks"/>
    <n v="122"/>
    <n v="61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"/>
    <n v="610"/>
    <x v="2"/>
    <s v="US"/>
    <s v="USD"/>
    <n v="1451491953"/>
    <n v="1448899953"/>
    <b v="0"/>
    <n v="6"/>
    <b v="0"/>
    <s v="food/food trucks"/>
    <n v="122"/>
    <n v="101.67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35500"/>
    <n v="607"/>
    <x v="2"/>
    <s v="US"/>
    <s v="USD"/>
    <n v="1427807640"/>
    <n v="1423325626"/>
    <b v="0"/>
    <n v="8"/>
    <b v="0"/>
    <s v="food/food trucks"/>
    <n v="2"/>
    <n v="75.88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"/>
    <n v="607"/>
    <x v="2"/>
    <s v="DK"/>
    <s v="DKK"/>
    <n v="1458733927"/>
    <n v="1456145527"/>
    <b v="0"/>
    <n v="1"/>
    <b v="0"/>
    <s v="food/food trucks"/>
    <n v="121"/>
    <n v="607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500"/>
    <n v="606"/>
    <x v="2"/>
    <s v="AU"/>
    <s v="AUD"/>
    <n v="1453817297"/>
    <n v="1453212497"/>
    <b v="0"/>
    <n v="0"/>
    <b v="0"/>
    <s v="food/food trucks"/>
    <n v="121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400000"/>
    <n v="605"/>
    <x v="2"/>
    <s v="US"/>
    <s v="USD"/>
    <n v="1457901924"/>
    <n v="1452721524"/>
    <b v="0"/>
    <n v="2"/>
    <b v="0"/>
    <s v="food/food trucks"/>
    <n v="0"/>
    <n v="302.5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250"/>
    <n v="605"/>
    <x v="2"/>
    <s v="US"/>
    <s v="USD"/>
    <n v="1412536421"/>
    <n v="1409944421"/>
    <b v="0"/>
    <n v="1"/>
    <b v="0"/>
    <s v="food/food trucks"/>
    <n v="242"/>
    <n v="605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250"/>
    <n v="605"/>
    <x v="2"/>
    <s v="US"/>
    <s v="USD"/>
    <n v="1429993026"/>
    <n v="1427401026"/>
    <b v="0"/>
    <n v="0"/>
    <b v="0"/>
    <s v="food/food trucks"/>
    <n v="242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10500"/>
    <n v="601"/>
    <x v="2"/>
    <s v="US"/>
    <s v="USD"/>
    <n v="1407453228"/>
    <n v="1404861228"/>
    <b v="0"/>
    <n v="1"/>
    <b v="0"/>
    <s v="food/food trucks"/>
    <n v="6"/>
    <n v="601"/>
    <x v="7"/>
    <s v="food trucks"/>
    <x v="2594"/>
    <d v="2014-08-07T23:13:48"/>
    <x v="3"/>
  </r>
  <r>
    <n v="2595"/>
    <s v="Food Truck for Little Fox Bakery"/>
    <s v="Looking to put the best baked goods in Bowling Green on wheels"/>
    <n v="600"/>
    <n v="601"/>
    <x v="2"/>
    <s v="US"/>
    <s v="USD"/>
    <n v="1487915500"/>
    <n v="1485323500"/>
    <b v="0"/>
    <n v="19"/>
    <b v="0"/>
    <s v="food/food trucks"/>
    <n v="100"/>
    <n v="31.63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20000"/>
    <n v="600"/>
    <x v="2"/>
    <s v="CA"/>
    <s v="CAD"/>
    <n v="1407427009"/>
    <n v="1404835009"/>
    <b v="0"/>
    <n v="27"/>
    <b v="0"/>
    <s v="food/food trucks"/>
    <n v="3"/>
    <n v="22.22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600"/>
    <n v="600"/>
    <x v="2"/>
    <s v="GB"/>
    <s v="GBP"/>
    <n v="1466323917"/>
    <n v="1463731917"/>
    <b v="0"/>
    <n v="7"/>
    <b v="0"/>
    <s v="food/food trucks"/>
    <n v="100"/>
    <n v="85.71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500"/>
    <n v="600"/>
    <x v="2"/>
    <s v="US"/>
    <s v="USD"/>
    <n v="1443039001"/>
    <n v="1440447001"/>
    <b v="0"/>
    <n v="14"/>
    <b v="0"/>
    <s v="food/food trucks"/>
    <n v="120"/>
    <n v="42.86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500"/>
    <n v="600"/>
    <x v="2"/>
    <s v="US"/>
    <s v="USD"/>
    <n v="1407089147"/>
    <n v="1403201147"/>
    <b v="0"/>
    <n v="5"/>
    <b v="0"/>
    <s v="food/food trucks"/>
    <n v="120"/>
    <n v="12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200"/>
    <n v="597"/>
    <x v="2"/>
    <s v="US"/>
    <s v="USD"/>
    <n v="1458938200"/>
    <n v="1453757800"/>
    <b v="0"/>
    <n v="30"/>
    <b v="0"/>
    <s v="food/food trucks"/>
    <n v="299"/>
    <n v="19.899999999999999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250"/>
    <n v="595"/>
    <x v="0"/>
    <s v="US"/>
    <s v="USD"/>
    <n v="1347508740"/>
    <n v="1346276349"/>
    <b v="1"/>
    <n v="151"/>
    <b v="1"/>
    <s v="technology/space exploration"/>
    <n v="238"/>
    <n v="3.94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350"/>
    <n v="593"/>
    <x v="0"/>
    <s v="US"/>
    <s v="USD"/>
    <n v="1415827200"/>
    <n v="1412358968"/>
    <b v="1"/>
    <n v="489"/>
    <b v="1"/>
    <s v="technology/space exploration"/>
    <n v="169"/>
    <n v="1.2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550"/>
    <n v="592"/>
    <x v="0"/>
    <s v="US"/>
    <s v="USD"/>
    <n v="1387835654"/>
    <n v="1386626054"/>
    <b v="1"/>
    <n v="50"/>
    <b v="1"/>
    <s v="technology/space exploration"/>
    <n v="108"/>
    <n v="11.84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n v="1333070023"/>
    <b v="1"/>
    <n v="321"/>
    <b v="1"/>
    <s v="technology/space exploration"/>
    <n v="3"/>
    <n v="1.84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5000"/>
    <n v="590.02"/>
    <x v="0"/>
    <s v="US"/>
    <s v="USD"/>
    <n v="1466168390"/>
    <n v="1463576390"/>
    <b v="1"/>
    <n v="1762"/>
    <b v="1"/>
    <s v="technology/space exploration"/>
    <n v="4"/>
    <n v="0.33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50000"/>
    <n v="590"/>
    <x v="0"/>
    <s v="US"/>
    <s v="USD"/>
    <n v="1398791182"/>
    <n v="1396026382"/>
    <b v="1"/>
    <n v="385"/>
    <b v="1"/>
    <s v="technology/space exploration"/>
    <n v="0"/>
    <n v="1.53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5000"/>
    <n v="587"/>
    <x v="0"/>
    <s v="US"/>
    <s v="USD"/>
    <n v="1439344800"/>
    <n v="1435611572"/>
    <b v="1"/>
    <n v="398"/>
    <b v="1"/>
    <s v="technology/space exploration"/>
    <n v="12"/>
    <n v="1.47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3000"/>
    <n v="587"/>
    <x v="0"/>
    <s v="US"/>
    <s v="USD"/>
    <n v="1489536000"/>
    <n v="1485976468"/>
    <b v="1"/>
    <n v="304"/>
    <b v="1"/>
    <s v="technology/space exploration"/>
    <n v="20"/>
    <n v="1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"/>
    <n v="586"/>
    <x v="0"/>
    <s v="US"/>
    <s v="USD"/>
    <n v="1342330951"/>
    <n v="1339738951"/>
    <b v="1"/>
    <n v="676"/>
    <b v="1"/>
    <s v="technology/space exploration"/>
    <n v="167"/>
    <n v="0.87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35000"/>
    <n v="585"/>
    <x v="0"/>
    <s v="US"/>
    <s v="USD"/>
    <n v="1471849140"/>
    <n v="1468444125"/>
    <b v="1"/>
    <n v="577"/>
    <b v="1"/>
    <s v="technology/space exploration"/>
    <n v="2"/>
    <n v="1.0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20000"/>
    <n v="585"/>
    <x v="0"/>
    <s v="DE"/>
    <s v="EUR"/>
    <n v="1483397940"/>
    <n v="1480493014"/>
    <b v="1"/>
    <n v="3663"/>
    <b v="1"/>
    <s v="technology/space exploration"/>
    <n v="3"/>
    <n v="0.16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550"/>
    <n v="580"/>
    <x v="0"/>
    <s v="US"/>
    <s v="USD"/>
    <n v="1420773970"/>
    <n v="1418095570"/>
    <b v="1"/>
    <n v="294"/>
    <b v="1"/>
    <s v="technology/space exploration"/>
    <n v="105"/>
    <n v="1.97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2000"/>
    <n v="576"/>
    <x v="0"/>
    <s v="US"/>
    <s v="USD"/>
    <n v="1348256294"/>
    <n v="1345664294"/>
    <b v="1"/>
    <n v="28"/>
    <b v="1"/>
    <s v="technology/space exploration"/>
    <n v="29"/>
    <n v="2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6000"/>
    <n v="570"/>
    <x v="0"/>
    <s v="US"/>
    <s v="USD"/>
    <n v="1398834000"/>
    <n v="1396371612"/>
    <b v="1"/>
    <n v="100"/>
    <b v="1"/>
    <s v="technology/space exploration"/>
    <n v="10"/>
    <n v="5.7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4000"/>
    <n v="570"/>
    <x v="0"/>
    <s v="GB"/>
    <s v="GBP"/>
    <n v="1462017600"/>
    <n v="1458820564"/>
    <b v="0"/>
    <n v="72"/>
    <b v="1"/>
    <s v="technology/space exploration"/>
    <n v="14"/>
    <n v="7.92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500"/>
    <n v="570"/>
    <x v="0"/>
    <s v="US"/>
    <s v="USD"/>
    <n v="1440546729"/>
    <n v="1437954729"/>
    <b v="1"/>
    <n v="238"/>
    <b v="1"/>
    <s v="technology/space exploration"/>
    <n v="114"/>
    <n v="2.39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n v="1411246751"/>
    <b v="1"/>
    <n v="159"/>
    <b v="1"/>
    <s v="technology/space exploration"/>
    <n v="114"/>
    <n v="3.58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250"/>
    <n v="570"/>
    <x v="0"/>
    <s v="US"/>
    <s v="USD"/>
    <n v="1449000061"/>
    <n v="1443812461"/>
    <b v="1"/>
    <n v="77"/>
    <b v="1"/>
    <s v="technology/space exploration"/>
    <n v="228"/>
    <n v="7.4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6000"/>
    <n v="565"/>
    <x v="0"/>
    <s v="US"/>
    <s v="USD"/>
    <n v="1445598000"/>
    <n v="1443302004"/>
    <b v="1"/>
    <n v="53"/>
    <b v="1"/>
    <s v="technology/space exploration"/>
    <n v="9"/>
    <n v="10.66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500"/>
    <n v="565"/>
    <x v="0"/>
    <s v="AU"/>
    <s v="AUD"/>
    <n v="1444525200"/>
    <n v="1441339242"/>
    <b v="1"/>
    <n v="1251"/>
    <b v="1"/>
    <s v="technology/space exploration"/>
    <n v="113"/>
    <n v="0.45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500"/>
    <n v="564.66"/>
    <x v="0"/>
    <s v="US"/>
    <s v="USD"/>
    <n v="1432230988"/>
    <n v="1429638988"/>
    <b v="1"/>
    <n v="465"/>
    <b v="1"/>
    <s v="technology/space exploration"/>
    <n v="113"/>
    <n v="1.2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500"/>
    <n v="564"/>
    <x v="0"/>
    <s v="IT"/>
    <s v="EUR"/>
    <n v="1483120216"/>
    <n v="1479232216"/>
    <b v="0"/>
    <n v="74"/>
    <b v="1"/>
    <s v="technology/space exploration"/>
    <n v="113"/>
    <n v="7.62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n v="1479449366"/>
    <b v="0"/>
    <n v="62"/>
    <b v="1"/>
    <s v="technology/space exploration"/>
    <n v="28"/>
    <n v="9.0500000000000007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500000"/>
    <n v="560"/>
    <x v="0"/>
    <s v="US"/>
    <s v="USD"/>
    <n v="1347530822"/>
    <n v="1345716422"/>
    <b v="0"/>
    <n v="3468"/>
    <b v="1"/>
    <s v="technology/space exploration"/>
    <n v="0"/>
    <n v="0.16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5500"/>
    <n v="560"/>
    <x v="0"/>
    <s v="DE"/>
    <s v="EUR"/>
    <n v="1478723208"/>
    <n v="1476559608"/>
    <b v="0"/>
    <n v="52"/>
    <b v="1"/>
    <s v="technology/space exploration"/>
    <n v="10"/>
    <n v="10.77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n v="1430751869"/>
    <b v="0"/>
    <n v="50"/>
    <b v="1"/>
    <s v="technology/space exploration"/>
    <n v="22"/>
    <n v="11.2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451"/>
    <n v="559"/>
    <x v="0"/>
    <s v="US"/>
    <s v="USD"/>
    <n v="1448571261"/>
    <n v="1445975661"/>
    <b v="0"/>
    <n v="45"/>
    <b v="1"/>
    <s v="technology/space exploration"/>
    <n v="124"/>
    <n v="12.42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350"/>
    <n v="558"/>
    <x v="0"/>
    <s v="US"/>
    <s v="USD"/>
    <n v="1417389067"/>
    <n v="1415661067"/>
    <b v="0"/>
    <n v="21"/>
    <b v="1"/>
    <s v="technology/space exploration"/>
    <n v="159"/>
    <n v="26.57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300"/>
    <n v="555"/>
    <x v="0"/>
    <s v="GB"/>
    <s v="GBP"/>
    <n v="1431608122"/>
    <n v="1429016122"/>
    <b v="0"/>
    <n v="100"/>
    <b v="1"/>
    <s v="technology/space exploration"/>
    <n v="185"/>
    <n v="5.55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5000"/>
    <n v="553"/>
    <x v="0"/>
    <s v="AU"/>
    <s v="AUD"/>
    <n v="1467280800"/>
    <n v="1464921112"/>
    <b v="0"/>
    <n v="81"/>
    <b v="1"/>
    <s v="technology/space exploration"/>
    <n v="11"/>
    <n v="6.83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"/>
    <n v="553"/>
    <x v="0"/>
    <s v="US"/>
    <s v="USD"/>
    <n v="1440907427"/>
    <n v="1438488227"/>
    <b v="0"/>
    <n v="286"/>
    <b v="1"/>
    <s v="technology/space exploration"/>
    <n v="28"/>
    <n v="1.93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500"/>
    <n v="551"/>
    <x v="0"/>
    <s v="US"/>
    <s v="USD"/>
    <n v="1464485339"/>
    <n v="1462325339"/>
    <b v="0"/>
    <n v="42"/>
    <b v="1"/>
    <s v="technology/space exploration"/>
    <n v="110"/>
    <n v="13.12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12000"/>
    <n v="550"/>
    <x v="0"/>
    <s v="US"/>
    <s v="USD"/>
    <n v="1393542000"/>
    <n v="1390938332"/>
    <b v="0"/>
    <n v="199"/>
    <b v="1"/>
    <s v="technology/space exploration"/>
    <n v="5"/>
    <n v="2.76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5000"/>
    <n v="550"/>
    <x v="0"/>
    <s v="US"/>
    <s v="USD"/>
    <n v="1475163921"/>
    <n v="1472571921"/>
    <b v="0"/>
    <n v="25"/>
    <b v="1"/>
    <s v="technology/space exploration"/>
    <n v="11"/>
    <n v="22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4800"/>
    <n v="550"/>
    <x v="0"/>
    <s v="CA"/>
    <s v="CAD"/>
    <n v="1425937761"/>
    <n v="1422917361"/>
    <b v="0"/>
    <n v="84"/>
    <b v="1"/>
    <s v="technology/space exploration"/>
    <n v="11"/>
    <n v="6.55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500"/>
    <n v="550"/>
    <x v="0"/>
    <s v="US"/>
    <s v="USD"/>
    <n v="1476579600"/>
    <n v="1474641914"/>
    <b v="0"/>
    <n v="50"/>
    <b v="1"/>
    <s v="technology/space exploration"/>
    <n v="110"/>
    <n v="1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n v="1474895475"/>
    <b v="0"/>
    <n v="26"/>
    <b v="1"/>
    <s v="technology/space exploration"/>
    <n v="110"/>
    <n v="21.15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00"/>
    <n v="546"/>
    <x v="0"/>
    <s v="US"/>
    <s v="USD"/>
    <n v="1421358895"/>
    <n v="1418766895"/>
    <b v="0"/>
    <n v="14"/>
    <b v="1"/>
    <s v="technology/space exploration"/>
    <n v="182"/>
    <n v="39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500"/>
    <n v="545"/>
    <x v="0"/>
    <s v="GB"/>
    <s v="GBP"/>
    <n v="1424378748"/>
    <n v="1421786748"/>
    <b v="0"/>
    <n v="49"/>
    <b v="1"/>
    <s v="technology/space exploration"/>
    <n v="109"/>
    <n v="11.12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50"/>
    <n v="545"/>
    <x v="0"/>
    <s v="US"/>
    <s v="USD"/>
    <n v="1433735474"/>
    <n v="1428551474"/>
    <b v="0"/>
    <n v="69"/>
    <b v="1"/>
    <s v="technology/space exploration"/>
    <n v="156"/>
    <n v="7.9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250"/>
    <n v="545"/>
    <x v="2"/>
    <s v="US"/>
    <s v="USD"/>
    <n v="1410811740"/>
    <n v="1409341863"/>
    <b v="0"/>
    <n v="1"/>
    <b v="0"/>
    <s v="technology/space exploration"/>
    <n v="218"/>
    <n v="54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2000"/>
    <n v="542"/>
    <x v="2"/>
    <s v="DE"/>
    <s v="EUR"/>
    <n v="1468565820"/>
    <n v="1465970108"/>
    <b v="0"/>
    <n v="0"/>
    <b v="0"/>
    <s v="technology/space exploration"/>
    <n v="27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"/>
    <n v="541"/>
    <x v="1"/>
    <s v="US"/>
    <s v="USD"/>
    <n v="1482307140"/>
    <n v="1479218315"/>
    <b v="1"/>
    <n v="1501"/>
    <b v="0"/>
    <s v="technology/space exploration"/>
    <n v="5"/>
    <n v="0.36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500"/>
    <n v="540"/>
    <x v="1"/>
    <s v="US"/>
    <s v="USD"/>
    <n v="1489172435"/>
    <n v="1486580435"/>
    <b v="1"/>
    <n v="52"/>
    <b v="0"/>
    <s v="technology/space exploration"/>
    <n v="108"/>
    <n v="10.38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500"/>
    <n v="540"/>
    <x v="1"/>
    <s v="AU"/>
    <s v="AUD"/>
    <n v="1415481203"/>
    <n v="1412885603"/>
    <b v="1"/>
    <n v="23"/>
    <b v="0"/>
    <s v="technology/space exploration"/>
    <n v="108"/>
    <n v="23.48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"/>
    <n v="537"/>
    <x v="1"/>
    <s v="US"/>
    <s v="USD"/>
    <n v="1441783869"/>
    <n v="1439191869"/>
    <b v="1"/>
    <n v="535"/>
    <b v="0"/>
    <s v="technology/space exploration"/>
    <n v="107"/>
    <n v="1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500"/>
    <n v="530.11"/>
    <x v="1"/>
    <s v="CA"/>
    <s v="CAD"/>
    <n v="1439533019"/>
    <n v="1436941019"/>
    <b v="0"/>
    <n v="3"/>
    <b v="0"/>
    <s v="technology/space exploration"/>
    <n v="106"/>
    <n v="176.7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6000"/>
    <n v="530"/>
    <x v="1"/>
    <s v="US"/>
    <s v="USD"/>
    <n v="1457543360"/>
    <n v="1454951360"/>
    <b v="0"/>
    <n v="6"/>
    <b v="0"/>
    <s v="technology/space exploration"/>
    <n v="9"/>
    <n v="88.33"/>
    <x v="2"/>
    <s v="space exploration"/>
    <x v="2648"/>
    <d v="2016-03-09T17:09:20"/>
    <x v="2"/>
  </r>
  <r>
    <n v="2649"/>
    <s v="The Mission - Please Check Back Soon (Canceled)"/>
    <s v="They have launched a Kickstarter."/>
    <n v="5000"/>
    <n v="530"/>
    <x v="1"/>
    <s v="US"/>
    <s v="USD"/>
    <n v="1454370941"/>
    <n v="1449186941"/>
    <b v="0"/>
    <n v="3"/>
    <b v="0"/>
    <s v="technology/space exploration"/>
    <n v="11"/>
    <n v="176.67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500"/>
    <n v="530"/>
    <x v="1"/>
    <s v="US"/>
    <s v="USD"/>
    <n v="1482332343"/>
    <n v="1479740343"/>
    <b v="0"/>
    <n v="5"/>
    <b v="0"/>
    <s v="technology/space exploration"/>
    <n v="106"/>
    <n v="106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500"/>
    <n v="527.45000000000005"/>
    <x v="1"/>
    <s v="US"/>
    <s v="USD"/>
    <n v="1450380009"/>
    <n v="1447960809"/>
    <b v="0"/>
    <n v="17"/>
    <b v="0"/>
    <s v="technology/space exploration"/>
    <n v="105"/>
    <n v="31.03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5000"/>
    <n v="527"/>
    <x v="1"/>
    <s v="AU"/>
    <s v="AUD"/>
    <n v="1418183325"/>
    <n v="1415591325"/>
    <b v="0"/>
    <n v="11"/>
    <b v="0"/>
    <s v="technology/space exploration"/>
    <n v="11"/>
    <n v="47.91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00"/>
    <n v="525"/>
    <x v="1"/>
    <s v="US"/>
    <s v="USD"/>
    <n v="1402632000"/>
    <n v="1399909127"/>
    <b v="0"/>
    <n v="70"/>
    <b v="0"/>
    <s v="technology/space exploration"/>
    <n v="105"/>
    <n v="7.5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500"/>
    <n v="525"/>
    <x v="1"/>
    <s v="US"/>
    <s v="USD"/>
    <n v="1429622726"/>
    <n v="1424442326"/>
    <b v="0"/>
    <n v="6"/>
    <b v="0"/>
    <s v="technology/space exploration"/>
    <n v="105"/>
    <n v="87.5"/>
    <x v="2"/>
    <s v="space exploration"/>
    <x v="2654"/>
    <d v="2015-04-21T13:25:26"/>
    <x v="0"/>
  </r>
  <r>
    <n v="2655"/>
    <s v="Balloons (Canceled)"/>
    <s v="Thank you for your support!"/>
    <n v="300"/>
    <n v="525"/>
    <x v="1"/>
    <s v="US"/>
    <s v="USD"/>
    <n v="1455048000"/>
    <n v="1452631647"/>
    <b v="0"/>
    <n v="43"/>
    <b v="0"/>
    <s v="technology/space exploration"/>
    <n v="175"/>
    <n v="12.21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1000"/>
    <n v="521"/>
    <x v="1"/>
    <s v="US"/>
    <s v="USD"/>
    <n v="1489345200"/>
    <n v="1485966688"/>
    <b v="0"/>
    <n v="152"/>
    <b v="0"/>
    <s v="technology/space exploration"/>
    <n v="5"/>
    <n v="3.43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16000"/>
    <n v="520"/>
    <x v="1"/>
    <s v="US"/>
    <s v="USD"/>
    <n v="1470187800"/>
    <n v="1467325053"/>
    <b v="0"/>
    <n v="59"/>
    <b v="0"/>
    <s v="technology/space exploration"/>
    <n v="3"/>
    <n v="8.81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15000"/>
    <n v="520"/>
    <x v="1"/>
    <s v="US"/>
    <s v="USD"/>
    <n v="1469913194"/>
    <n v="1467321194"/>
    <b v="0"/>
    <n v="4"/>
    <b v="0"/>
    <s v="technology/space exploration"/>
    <n v="3"/>
    <n v="130"/>
    <x v="2"/>
    <s v="space exploration"/>
    <x v="2658"/>
    <d v="2016-07-30T21:13:14"/>
    <x v="2"/>
  </r>
  <r>
    <n v="2659"/>
    <s v="test (Canceled)"/>
    <s v="test"/>
    <n v="500"/>
    <n v="520"/>
    <x v="1"/>
    <s v="US"/>
    <s v="USD"/>
    <n v="1429321210"/>
    <n v="1426729210"/>
    <b v="0"/>
    <n v="10"/>
    <b v="0"/>
    <s v="technology/space exploration"/>
    <n v="104"/>
    <n v="52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500"/>
    <n v="520"/>
    <x v="1"/>
    <s v="US"/>
    <s v="USD"/>
    <n v="1448388418"/>
    <n v="1443200818"/>
    <b v="0"/>
    <n v="5"/>
    <b v="0"/>
    <s v="technology/space exploration"/>
    <n v="104"/>
    <n v="104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"/>
    <n v="520"/>
    <x v="0"/>
    <s v="US"/>
    <s v="USD"/>
    <n v="1382742010"/>
    <n v="1380150010"/>
    <b v="0"/>
    <n v="60"/>
    <b v="1"/>
    <s v="technology/makerspaces"/>
    <n v="104"/>
    <n v="8.67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500"/>
    <n v="519"/>
    <x v="0"/>
    <s v="US"/>
    <s v="USD"/>
    <n v="1440179713"/>
    <n v="1437587713"/>
    <b v="0"/>
    <n v="80"/>
    <b v="1"/>
    <s v="technology/makerspaces"/>
    <n v="104"/>
    <n v="6.49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500"/>
    <n v="516"/>
    <x v="0"/>
    <s v="CA"/>
    <s v="CAD"/>
    <n v="1441378800"/>
    <n v="1438873007"/>
    <b v="0"/>
    <n v="56"/>
    <b v="1"/>
    <s v="technology/makerspaces"/>
    <n v="103"/>
    <n v="9.2100000000000009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25000"/>
    <n v="509"/>
    <x v="0"/>
    <s v="US"/>
    <s v="USD"/>
    <n v="1449644340"/>
    <n v="1446683797"/>
    <b v="0"/>
    <n v="104"/>
    <b v="1"/>
    <s v="technology/makerspaces"/>
    <n v="2"/>
    <n v="4.8899999999999997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000"/>
    <n v="509"/>
    <x v="0"/>
    <s v="US"/>
    <s v="USD"/>
    <n v="1430774974"/>
    <n v="1426886974"/>
    <b v="0"/>
    <n v="46"/>
    <b v="1"/>
    <s v="technology/makerspaces"/>
    <n v="17"/>
    <n v="11.0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n v="1440008439"/>
    <b v="0"/>
    <n v="206"/>
    <b v="1"/>
    <s v="technology/makerspaces"/>
    <n v="5"/>
    <n v="2.46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250"/>
    <n v="505"/>
    <x v="0"/>
    <s v="US"/>
    <s v="USD"/>
    <n v="1455142416"/>
    <n v="1452550416"/>
    <b v="0"/>
    <n v="18"/>
    <b v="1"/>
    <s v="technology/makerspaces"/>
    <n v="202"/>
    <n v="28.06"/>
    <x v="2"/>
    <s v="makerspaces"/>
    <x v="2667"/>
    <d v="2016-02-10T22:13:36"/>
    <x v="2"/>
  </r>
  <r>
    <n v="2668"/>
    <s v="UOttawa Makermobile"/>
    <s v="Creativity on the go! |_x000a_CrÃ©ativitÃ© en mouvement !"/>
    <n v="2500"/>
    <n v="504"/>
    <x v="0"/>
    <s v="CA"/>
    <s v="CAD"/>
    <n v="1447079520"/>
    <n v="1443449265"/>
    <b v="0"/>
    <n v="28"/>
    <b v="1"/>
    <s v="technology/makerspaces"/>
    <n v="20"/>
    <n v="18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350"/>
    <n v="504"/>
    <x v="0"/>
    <s v="US"/>
    <s v="USD"/>
    <n v="1452387096"/>
    <n v="1447203096"/>
    <b v="0"/>
    <n v="11"/>
    <b v="1"/>
    <s v="technology/makerspaces"/>
    <n v="144"/>
    <n v="45.82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500"/>
    <n v="503.22"/>
    <x v="2"/>
    <s v="AU"/>
    <s v="AUD"/>
    <n v="1406593780"/>
    <n v="1404174580"/>
    <b v="1"/>
    <n v="60"/>
    <b v="0"/>
    <s v="technology/makerspaces"/>
    <n v="101"/>
    <n v="8.39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100000"/>
    <n v="503"/>
    <x v="2"/>
    <s v="US"/>
    <s v="USD"/>
    <n v="1419017880"/>
    <n v="1416419916"/>
    <b v="1"/>
    <n v="84"/>
    <b v="0"/>
    <s v="technology/makerspaces"/>
    <n v="1"/>
    <n v="5.99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500"/>
    <n v="502"/>
    <x v="2"/>
    <s v="US"/>
    <s v="USD"/>
    <n v="1451282400"/>
    <n v="1449436390"/>
    <b v="1"/>
    <n v="47"/>
    <b v="0"/>
    <s v="technology/makerspaces"/>
    <n v="100"/>
    <n v="10.68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500"/>
    <n v="501"/>
    <x v="2"/>
    <s v="US"/>
    <s v="USD"/>
    <n v="1414622700"/>
    <n v="1412081999"/>
    <b v="1"/>
    <n v="66"/>
    <b v="0"/>
    <s v="technology/makerspaces"/>
    <n v="100"/>
    <n v="7.59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75000"/>
    <n v="500"/>
    <x v="2"/>
    <s v="US"/>
    <s v="USD"/>
    <n v="1467694740"/>
    <n v="1465398670"/>
    <b v="1"/>
    <n v="171"/>
    <b v="0"/>
    <s v="technology/makerspaces"/>
    <n v="1"/>
    <n v="2.9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5500"/>
    <n v="500"/>
    <x v="2"/>
    <s v="US"/>
    <s v="USD"/>
    <n v="1415655289"/>
    <n v="1413059689"/>
    <b v="1"/>
    <n v="29"/>
    <b v="0"/>
    <s v="technology/makerspaces"/>
    <n v="9"/>
    <n v="17.239999999999998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500"/>
    <n v="500"/>
    <x v="2"/>
    <s v="CA"/>
    <s v="CAD"/>
    <n v="1463929174"/>
    <n v="1461337174"/>
    <b v="0"/>
    <n v="9"/>
    <b v="0"/>
    <s v="technology/makerspaces"/>
    <n v="100"/>
    <n v="55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500"/>
    <n v="500"/>
    <x v="2"/>
    <s v="US"/>
    <s v="USD"/>
    <n v="1404348143"/>
    <n v="1401756143"/>
    <b v="0"/>
    <n v="27"/>
    <b v="0"/>
    <s v="technology/makerspaces"/>
    <n v="100"/>
    <n v="18.52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500"/>
    <n v="500"/>
    <x v="2"/>
    <s v="ES"/>
    <s v="EUR"/>
    <n v="1443121765"/>
    <n v="1440529765"/>
    <b v="0"/>
    <n v="2"/>
    <b v="0"/>
    <s v="technology/makerspaces"/>
    <n v="100"/>
    <n v="2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500"/>
    <n v="500"/>
    <x v="2"/>
    <s v="US"/>
    <s v="USD"/>
    <n v="1425081694"/>
    <n v="1422489694"/>
    <b v="0"/>
    <n v="3"/>
    <b v="0"/>
    <s v="technology/makerspaces"/>
    <n v="100"/>
    <n v="166.67"/>
    <x v="2"/>
    <s v="makerspaces"/>
    <x v="2679"/>
    <d v="2015-02-28T00:01:34"/>
    <x v="0"/>
  </r>
  <r>
    <n v="2680"/>
    <s v="iHeart Pillow"/>
    <s v="iHeartPillow, Connecting loved ones"/>
    <n v="500"/>
    <n v="500"/>
    <x v="2"/>
    <s v="ES"/>
    <s v="EUR"/>
    <n v="1459915491"/>
    <n v="1457327091"/>
    <b v="0"/>
    <n v="4"/>
    <b v="0"/>
    <s v="technology/makerspaces"/>
    <n v="100"/>
    <n v="125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500"/>
    <n v="500"/>
    <x v="2"/>
    <s v="US"/>
    <s v="USD"/>
    <n v="1405027750"/>
    <n v="1402867750"/>
    <b v="0"/>
    <n v="2"/>
    <b v="0"/>
    <s v="food/food trucks"/>
    <n v="100"/>
    <n v="25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500"/>
    <n v="500"/>
    <x v="2"/>
    <s v="US"/>
    <s v="USD"/>
    <n v="1416635940"/>
    <n v="1413838540"/>
    <b v="0"/>
    <n v="20"/>
    <b v="0"/>
    <s v="food/food trucks"/>
    <n v="100"/>
    <n v="25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500"/>
    <n v="500"/>
    <x v="2"/>
    <s v="US"/>
    <s v="USD"/>
    <n v="1425233240"/>
    <n v="1422641240"/>
    <b v="0"/>
    <n v="3"/>
    <b v="0"/>
    <s v="food/food trucks"/>
    <n v="100"/>
    <n v="166.67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500"/>
    <n v="500"/>
    <x v="2"/>
    <s v="US"/>
    <s v="USD"/>
    <n v="1407621425"/>
    <n v="1404165425"/>
    <b v="0"/>
    <n v="4"/>
    <b v="0"/>
    <s v="food/food trucks"/>
    <n v="100"/>
    <n v="125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350"/>
    <n v="500"/>
    <x v="2"/>
    <s v="US"/>
    <s v="USD"/>
    <n v="1430149330"/>
    <n v="1424968930"/>
    <b v="0"/>
    <n v="1"/>
    <b v="0"/>
    <s v="food/food trucks"/>
    <n v="143"/>
    <n v="50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"/>
    <n v="497"/>
    <x v="2"/>
    <s v="US"/>
    <s v="USD"/>
    <n v="1412119423"/>
    <n v="1410391423"/>
    <b v="0"/>
    <n v="0"/>
    <b v="0"/>
    <s v="food/food trucks"/>
    <n v="17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300"/>
    <n v="492"/>
    <x v="2"/>
    <s v="US"/>
    <s v="USD"/>
    <n v="1435591318"/>
    <n v="1432999318"/>
    <b v="0"/>
    <n v="0"/>
    <b v="0"/>
    <s v="food/food trucks"/>
    <n v="164"/>
    <n v="0"/>
    <x v="7"/>
    <s v="food trucks"/>
    <x v="2687"/>
    <d v="2015-06-29T15:21:58"/>
    <x v="0"/>
  </r>
  <r>
    <n v="2688"/>
    <s v="Mac N Cheez Food Truck"/>
    <s v="The amazing gourmet Mac N Cheez Food Truck Campaigne!"/>
    <n v="20000"/>
    <n v="490"/>
    <x v="2"/>
    <s v="US"/>
    <s v="USD"/>
    <n v="1424746800"/>
    <n v="1422067870"/>
    <b v="0"/>
    <n v="14"/>
    <b v="0"/>
    <s v="food/food trucks"/>
    <n v="2"/>
    <n v="35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5000"/>
    <n v="488"/>
    <x v="2"/>
    <s v="US"/>
    <s v="USD"/>
    <n v="1469919890"/>
    <n v="1467327890"/>
    <b v="0"/>
    <n v="1"/>
    <b v="0"/>
    <s v="food/food trucks"/>
    <n v="10"/>
    <n v="488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5000"/>
    <n v="487"/>
    <x v="2"/>
    <s v="US"/>
    <s v="USD"/>
    <n v="1433298676"/>
    <n v="1429410676"/>
    <b v="0"/>
    <n v="118"/>
    <b v="0"/>
    <s v="food/food trucks"/>
    <n v="10"/>
    <n v="4.13"/>
    <x v="7"/>
    <s v="food trucks"/>
    <x v="2690"/>
    <d v="2015-06-03T02:31:16"/>
    <x v="0"/>
  </r>
  <r>
    <n v="2691"/>
    <s v="Cook"/>
    <s v="A Great New local Food Truck serving up ethnic fusion inspired eats in Ottawa."/>
    <n v="20000"/>
    <n v="486"/>
    <x v="2"/>
    <s v="CA"/>
    <s v="CAD"/>
    <n v="1431278557"/>
    <n v="1427390557"/>
    <b v="0"/>
    <n v="2"/>
    <b v="0"/>
    <s v="food/food trucks"/>
    <n v="2"/>
    <n v="243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450"/>
    <n v="485"/>
    <x v="2"/>
    <s v="US"/>
    <s v="USD"/>
    <n v="1427266860"/>
    <n v="1424678460"/>
    <b v="0"/>
    <n v="1"/>
    <b v="0"/>
    <s v="food/food trucks"/>
    <n v="108"/>
    <n v="48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350"/>
    <n v="481.5"/>
    <x v="2"/>
    <s v="US"/>
    <s v="USD"/>
    <n v="1407899966"/>
    <n v="1405307966"/>
    <b v="0"/>
    <n v="3"/>
    <b v="0"/>
    <s v="food/food trucks"/>
    <n v="138"/>
    <n v="160.5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55000"/>
    <n v="481"/>
    <x v="2"/>
    <s v="US"/>
    <s v="USD"/>
    <n v="1411701739"/>
    <n v="1409109739"/>
    <b v="0"/>
    <n v="1"/>
    <b v="0"/>
    <s v="food/food trucks"/>
    <n v="1"/>
    <n v="48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0000"/>
    <n v="481"/>
    <x v="2"/>
    <s v="US"/>
    <s v="USD"/>
    <n v="1428981718"/>
    <n v="1423801318"/>
    <b v="0"/>
    <n v="3"/>
    <b v="0"/>
    <s v="food/food trucks"/>
    <n v="5"/>
    <n v="160.33000000000001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4000"/>
    <n v="480"/>
    <x v="2"/>
    <s v="US"/>
    <s v="USD"/>
    <n v="1419538560"/>
    <n v="1416600960"/>
    <b v="0"/>
    <n v="38"/>
    <b v="0"/>
    <s v="food/food trucks"/>
    <n v="12"/>
    <n v="12.63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750"/>
    <n v="480"/>
    <x v="2"/>
    <s v="US"/>
    <s v="USD"/>
    <n v="1438552800"/>
    <n v="1435876423"/>
    <b v="0"/>
    <n v="52"/>
    <b v="0"/>
    <s v="food/food trucks"/>
    <n v="64"/>
    <n v="9.23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5000"/>
    <n v="478"/>
    <x v="2"/>
    <s v="US"/>
    <s v="USD"/>
    <n v="1403904808"/>
    <n v="1401312808"/>
    <b v="0"/>
    <n v="2"/>
    <b v="0"/>
    <s v="food/food trucks"/>
    <n v="10"/>
    <n v="239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4059"/>
    <n v="470"/>
    <x v="2"/>
    <s v="CA"/>
    <s v="CAD"/>
    <n v="1407533463"/>
    <n v="1404941463"/>
    <b v="0"/>
    <n v="0"/>
    <b v="0"/>
    <s v="food/food trucks"/>
    <n v="12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315"/>
    <n v="469"/>
    <x v="2"/>
    <s v="US"/>
    <s v="USD"/>
    <n v="1411073972"/>
    <n v="1408481972"/>
    <b v="0"/>
    <n v="4"/>
    <b v="0"/>
    <s v="food/food trucks"/>
    <n v="149"/>
    <n v="117.2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100000"/>
    <n v="467"/>
    <x v="3"/>
    <s v="IE"/>
    <s v="EUR"/>
    <n v="1491586534"/>
    <n v="1488911734"/>
    <b v="0"/>
    <n v="46"/>
    <b v="0"/>
    <s v="theater/spaces"/>
    <n v="0"/>
    <n v="10.15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37000"/>
    <n v="463"/>
    <x v="3"/>
    <s v="MX"/>
    <s v="MXN"/>
    <n v="1490196830"/>
    <n v="1485016430"/>
    <b v="0"/>
    <n v="45"/>
    <b v="0"/>
    <s v="theater/spaces"/>
    <n v="1"/>
    <n v="10.29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400"/>
    <n v="463"/>
    <x v="3"/>
    <s v="US"/>
    <s v="USD"/>
    <n v="1491421314"/>
    <n v="1487709714"/>
    <b v="0"/>
    <n v="7"/>
    <b v="0"/>
    <s v="theater/spaces"/>
    <n v="116"/>
    <n v="66.14"/>
    <x v="1"/>
    <s v="spaces"/>
    <x v="2704"/>
    <d v="2017-04-05T19:41:54"/>
    <x v="1"/>
  </r>
  <r>
    <n v="2705"/>
    <s v="Fischer Theatre Marquee"/>
    <s v="Help light the lights at the historic Fischer Theatre in Danville, IL."/>
    <n v="25000"/>
    <n v="460"/>
    <x v="3"/>
    <s v="US"/>
    <s v="USD"/>
    <n v="1490389158"/>
    <n v="1486504758"/>
    <b v="0"/>
    <n v="8"/>
    <b v="0"/>
    <s v="theater/spaces"/>
    <n v="2"/>
    <n v="57.5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15000"/>
    <n v="460"/>
    <x v="0"/>
    <s v="US"/>
    <s v="USD"/>
    <n v="1413442740"/>
    <n v="1410937483"/>
    <b v="1"/>
    <n v="263"/>
    <b v="1"/>
    <s v="theater/spaces"/>
    <n v="3"/>
    <n v="1.75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5600"/>
    <n v="460"/>
    <x v="0"/>
    <s v="US"/>
    <s v="USD"/>
    <n v="1369637940"/>
    <n v="1367088443"/>
    <b v="1"/>
    <n v="394"/>
    <b v="1"/>
    <s v="theater/spaces"/>
    <n v="8"/>
    <n v="1.17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350"/>
    <n v="460"/>
    <x v="0"/>
    <s v="GB"/>
    <s v="GBP"/>
    <n v="1469119526"/>
    <n v="1463935526"/>
    <b v="1"/>
    <n v="1049"/>
    <b v="1"/>
    <s v="theater/spaces"/>
    <n v="131"/>
    <n v="0.44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300"/>
    <n v="460"/>
    <x v="0"/>
    <s v="US"/>
    <s v="USD"/>
    <n v="1475553540"/>
    <n v="1472528141"/>
    <b v="1"/>
    <n v="308"/>
    <b v="1"/>
    <s v="theater/spaces"/>
    <n v="153"/>
    <n v="1.49"/>
    <x v="1"/>
    <s v="spaces"/>
    <x v="2709"/>
    <d v="2016-10-04T03:59:00"/>
    <x v="2"/>
  </r>
  <r>
    <n v="2710"/>
    <s v="House of Yes"/>
    <s v="Building Brooklyn's own creative venue for circus, theater and events of all types."/>
    <n v="250"/>
    <n v="460"/>
    <x v="0"/>
    <s v="US"/>
    <s v="USD"/>
    <n v="1407549600"/>
    <n v="1404797428"/>
    <b v="1"/>
    <n v="1088"/>
    <b v="1"/>
    <s v="theater/spaces"/>
    <n v="184"/>
    <n v="0.42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1500"/>
    <n v="455"/>
    <x v="0"/>
    <s v="GB"/>
    <s v="GBP"/>
    <n v="1403301660"/>
    <n v="1400694790"/>
    <b v="1"/>
    <n v="73"/>
    <b v="1"/>
    <s v="theater/spaces"/>
    <n v="30"/>
    <n v="6.23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20000"/>
    <n v="453"/>
    <x v="0"/>
    <s v="US"/>
    <s v="USD"/>
    <n v="1373738400"/>
    <n v="1370568560"/>
    <b v="1"/>
    <n v="143"/>
    <b v="1"/>
    <s v="theater/spaces"/>
    <n v="2"/>
    <n v="3.17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200"/>
    <n v="453"/>
    <x v="0"/>
    <s v="US"/>
    <s v="USD"/>
    <n v="1450971684"/>
    <n v="1447515684"/>
    <b v="1"/>
    <n v="1420"/>
    <b v="1"/>
    <s v="theater/spaces"/>
    <n v="38"/>
    <n v="0.32"/>
    <x v="1"/>
    <s v="spaces"/>
    <x v="2713"/>
    <d v="2015-12-24T15:41:24"/>
    <x v="0"/>
  </r>
  <r>
    <n v="2714"/>
    <s v="The Crane Theater"/>
    <s v="The Crane will be the new home for independent theater in Northeast Minneapolis"/>
    <n v="13111"/>
    <n v="452"/>
    <x v="0"/>
    <s v="US"/>
    <s v="USD"/>
    <n v="1476486000"/>
    <n v="1474040596"/>
    <b v="1"/>
    <n v="305"/>
    <b v="1"/>
    <s v="theater/spaces"/>
    <n v="3"/>
    <n v="1.48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5000"/>
    <n v="451"/>
    <x v="0"/>
    <s v="US"/>
    <s v="USD"/>
    <n v="1456047228"/>
    <n v="1453109628"/>
    <b v="1"/>
    <n v="551"/>
    <b v="1"/>
    <s v="theater/spaces"/>
    <n v="3"/>
    <n v="0.82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2500"/>
    <n v="450"/>
    <x v="0"/>
    <s v="DE"/>
    <s v="EUR"/>
    <n v="1444291193"/>
    <n v="1441699193"/>
    <b v="1"/>
    <n v="187"/>
    <b v="1"/>
    <s v="theater/spaces"/>
    <n v="18"/>
    <n v="2.4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400"/>
    <n v="450"/>
    <x v="0"/>
    <s v="US"/>
    <s v="USD"/>
    <n v="1417906649"/>
    <n v="1414015049"/>
    <b v="1"/>
    <n v="325"/>
    <b v="1"/>
    <s v="theater/spaces"/>
    <n v="113"/>
    <n v="1.38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6300"/>
    <n v="445"/>
    <x v="0"/>
    <s v="US"/>
    <s v="USD"/>
    <n v="1462316400"/>
    <n v="1459865945"/>
    <b v="1"/>
    <n v="148"/>
    <b v="1"/>
    <s v="theater/spaces"/>
    <n v="7"/>
    <n v="3.0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5000"/>
    <n v="445"/>
    <x v="0"/>
    <s v="US"/>
    <s v="USD"/>
    <n v="1460936694"/>
    <n v="1455756294"/>
    <b v="0"/>
    <n v="69"/>
    <b v="1"/>
    <s v="theater/spaces"/>
    <n v="9"/>
    <n v="6.45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"/>
    <n v="440"/>
    <x v="0"/>
    <s v="US"/>
    <s v="USD"/>
    <n v="1478866253"/>
    <n v="1476270653"/>
    <b v="0"/>
    <n v="173"/>
    <b v="1"/>
    <s v="theater/spaces"/>
    <n v="18"/>
    <n v="2.54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400"/>
    <n v="440"/>
    <x v="0"/>
    <s v="GB"/>
    <s v="GBP"/>
    <n v="1378494000"/>
    <n v="1375880598"/>
    <b v="0"/>
    <n v="269"/>
    <b v="1"/>
    <s v="technology/hardware"/>
    <n v="110"/>
    <n v="1.64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2000"/>
    <n v="437"/>
    <x v="0"/>
    <s v="US"/>
    <s v="USD"/>
    <n v="1485722053"/>
    <n v="1480538053"/>
    <b v="0"/>
    <n v="185"/>
    <b v="1"/>
    <s v="technology/hardware"/>
    <n v="22"/>
    <n v="2.36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0000"/>
    <n v="435"/>
    <x v="0"/>
    <s v="US"/>
    <s v="USD"/>
    <n v="1420060088"/>
    <n v="1414872488"/>
    <b v="0"/>
    <n v="176"/>
    <b v="1"/>
    <s v="technology/hardware"/>
    <n v="4"/>
    <n v="2.4700000000000002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800"/>
    <n v="435"/>
    <x v="0"/>
    <s v="GB"/>
    <s v="GBP"/>
    <n v="1439625059"/>
    <n v="1436860259"/>
    <b v="0"/>
    <n v="1019"/>
    <b v="1"/>
    <s v="technology/hardware"/>
    <n v="16"/>
    <n v="0.43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"/>
    <n v="435"/>
    <x v="0"/>
    <s v="CA"/>
    <s v="CAD"/>
    <n v="1488390735"/>
    <n v="1484070735"/>
    <b v="0"/>
    <n v="113"/>
    <b v="1"/>
    <s v="technology/hardware"/>
    <n v="109"/>
    <n v="3.85"/>
    <x v="2"/>
    <s v="hardware"/>
    <x v="2725"/>
    <d v="2017-03-01T17:52:15"/>
    <x v="1"/>
  </r>
  <r>
    <n v="2726"/>
    <s v="Krimston TWO - Dual SIM case for iPhone"/>
    <s v="Krimston TWO: iPhone Dual SIM Case"/>
    <n v="25000"/>
    <n v="433"/>
    <x v="0"/>
    <s v="US"/>
    <s v="USD"/>
    <n v="1461333311"/>
    <n v="1458741311"/>
    <b v="0"/>
    <n v="404"/>
    <b v="1"/>
    <s v="technology/hardware"/>
    <n v="2"/>
    <n v="1.07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40000"/>
    <n v="430"/>
    <x v="0"/>
    <s v="US"/>
    <s v="USD"/>
    <n v="1438964063"/>
    <n v="1436804063"/>
    <b v="0"/>
    <n v="707"/>
    <b v="1"/>
    <s v="technology/hardware"/>
    <n v="1"/>
    <n v="0.6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250"/>
    <n v="430"/>
    <x v="0"/>
    <s v="US"/>
    <s v="USD"/>
    <n v="1451485434"/>
    <n v="1448461434"/>
    <b v="0"/>
    <n v="392"/>
    <b v="1"/>
    <s v="technology/hardware"/>
    <n v="34"/>
    <n v="1.100000000000000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"/>
    <n v="430"/>
    <x v="0"/>
    <s v="US"/>
    <s v="USD"/>
    <n v="1430459197"/>
    <n v="1427867197"/>
    <b v="0"/>
    <n v="23"/>
    <b v="1"/>
    <s v="technology/hardware"/>
    <n v="57"/>
    <n v="18.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400"/>
    <n v="430"/>
    <x v="0"/>
    <s v="US"/>
    <s v="USD"/>
    <n v="1366635575"/>
    <n v="1363611575"/>
    <b v="0"/>
    <n v="682"/>
    <b v="1"/>
    <s v="technology/hardware"/>
    <n v="108"/>
    <n v="0.63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33"/>
    <n v="430"/>
    <x v="0"/>
    <s v="US"/>
    <s v="USD"/>
    <n v="1413604800"/>
    <n v="1408624622"/>
    <b v="0"/>
    <n v="37"/>
    <b v="1"/>
    <s v="technology/hardware"/>
    <n v="129"/>
    <n v="11.62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300"/>
    <n v="430"/>
    <x v="0"/>
    <s v="US"/>
    <s v="USD"/>
    <n v="1369699200"/>
    <n v="1366917828"/>
    <b v="0"/>
    <n v="146"/>
    <b v="1"/>
    <s v="technology/hardware"/>
    <n v="143"/>
    <n v="2.95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1500"/>
    <n v="427"/>
    <x v="0"/>
    <s v="US"/>
    <s v="USD"/>
    <n v="1428643974"/>
    <n v="1423463574"/>
    <b v="0"/>
    <n v="119"/>
    <b v="1"/>
    <s v="technology/hardware"/>
    <n v="28"/>
    <n v="3.59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00000"/>
    <n v="426"/>
    <x v="0"/>
    <s v="US"/>
    <s v="USD"/>
    <n v="1476395940"/>
    <n v="1473782592"/>
    <b v="0"/>
    <n v="163"/>
    <b v="1"/>
    <s v="technology/hardware"/>
    <n v="0"/>
    <n v="2.6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5000"/>
    <n v="426"/>
    <x v="0"/>
    <s v="GB"/>
    <s v="GBP"/>
    <n v="1363204800"/>
    <n v="1360551250"/>
    <b v="0"/>
    <n v="339"/>
    <b v="1"/>
    <s v="technology/hardware"/>
    <n v="9"/>
    <n v="1.26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90000"/>
    <n v="425"/>
    <x v="0"/>
    <s v="CA"/>
    <s v="CAD"/>
    <n v="1398268773"/>
    <n v="1395676773"/>
    <b v="0"/>
    <n v="58"/>
    <b v="1"/>
    <s v="technology/hardware"/>
    <n v="0"/>
    <n v="7.33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8000"/>
    <n v="425"/>
    <x v="0"/>
    <s v="US"/>
    <s v="USD"/>
    <n v="1389812400"/>
    <n v="1386108087"/>
    <b v="0"/>
    <n v="456"/>
    <b v="1"/>
    <s v="technology/hardware"/>
    <n v="5"/>
    <n v="0.93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1750"/>
    <n v="425"/>
    <x v="0"/>
    <s v="US"/>
    <s v="USD"/>
    <n v="1478402804"/>
    <n v="1473218804"/>
    <b v="0"/>
    <n v="15"/>
    <b v="1"/>
    <s v="technology/hardware"/>
    <n v="24"/>
    <n v="28.3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420"/>
    <n v="425"/>
    <x v="0"/>
    <s v="GB"/>
    <s v="GBP"/>
    <n v="1399324717"/>
    <n v="1395436717"/>
    <b v="0"/>
    <n v="191"/>
    <b v="1"/>
    <s v="technology/hardware"/>
    <n v="101"/>
    <n v="2.23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400"/>
    <n v="425"/>
    <x v="0"/>
    <s v="US"/>
    <s v="USD"/>
    <n v="1426117552"/>
    <n v="1423529152"/>
    <b v="0"/>
    <n v="17"/>
    <b v="1"/>
    <s v="technology/hardware"/>
    <n v="106"/>
    <n v="25"/>
    <x v="2"/>
    <s v="hardware"/>
    <x v="2740"/>
    <d v="2015-03-11T23:45:52"/>
    <x v="0"/>
  </r>
  <r>
    <n v="2741"/>
    <s v="Mrs. Brown and Her Lost Puppy."/>
    <s v="Help me publish my 1st children's book as an aspiring author!"/>
    <n v="110"/>
    <n v="420.99"/>
    <x v="2"/>
    <s v="US"/>
    <s v="USD"/>
    <n v="1413770820"/>
    <n v="1412005602"/>
    <b v="0"/>
    <n v="4"/>
    <b v="0"/>
    <s v="publishing/children's books"/>
    <n v="383"/>
    <n v="105.2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00"/>
    <n v="420"/>
    <x v="2"/>
    <s v="US"/>
    <s v="USD"/>
    <n v="1337102187"/>
    <n v="1335892587"/>
    <b v="0"/>
    <n v="18"/>
    <b v="0"/>
    <s v="publishing/children's books"/>
    <n v="210"/>
    <n v="23.33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000"/>
    <n v="419"/>
    <x v="2"/>
    <s v="US"/>
    <s v="USD"/>
    <n v="1476863607"/>
    <n v="1474271607"/>
    <b v="0"/>
    <n v="0"/>
    <b v="0"/>
    <s v="publishing/children's books"/>
    <n v="8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000"/>
    <n v="417"/>
    <x v="2"/>
    <s v="US"/>
    <s v="USD"/>
    <n v="1330478998"/>
    <n v="1327886998"/>
    <b v="0"/>
    <n v="22"/>
    <b v="0"/>
    <s v="publishing/children's books"/>
    <n v="42"/>
    <n v="18.95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400"/>
    <n v="416"/>
    <x v="2"/>
    <s v="US"/>
    <s v="USD"/>
    <n v="1342309368"/>
    <n v="1337125368"/>
    <b v="0"/>
    <n v="49"/>
    <b v="0"/>
    <s v="publishing/children's books"/>
    <n v="104"/>
    <n v="8.49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n v="1406745911"/>
    <b v="0"/>
    <n v="19"/>
    <b v="0"/>
    <s v="publishing/children's books"/>
    <n v="14"/>
    <n v="21.84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6048"/>
    <n v="413"/>
    <x v="2"/>
    <s v="US"/>
    <s v="USD"/>
    <n v="1339816200"/>
    <n v="1337095997"/>
    <b v="0"/>
    <n v="4"/>
    <b v="0"/>
    <s v="publishing/children's books"/>
    <n v="7"/>
    <n v="103.2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20000"/>
    <n v="411"/>
    <x v="2"/>
    <s v="US"/>
    <s v="USD"/>
    <n v="1472835802"/>
    <n v="1470243802"/>
    <b v="0"/>
    <n v="4"/>
    <b v="0"/>
    <s v="publishing/children's books"/>
    <n v="2"/>
    <n v="102.75"/>
    <x v="3"/>
    <s v="children's books"/>
    <x v="2748"/>
    <d v="2016-09-02T17:03:22"/>
    <x v="2"/>
  </r>
  <r>
    <n v="2749"/>
    <s v="A Tree is a Tree, no matter what you see.  CHILDREN'S BOOK"/>
    <s v="Self-publishing my children's book."/>
    <n v="50000"/>
    <n v="410"/>
    <x v="2"/>
    <s v="US"/>
    <s v="USD"/>
    <n v="1428171037"/>
    <n v="1425582637"/>
    <b v="0"/>
    <n v="2"/>
    <b v="0"/>
    <s v="publishing/children's books"/>
    <n v="1"/>
    <n v="20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700"/>
    <n v="410"/>
    <x v="2"/>
    <s v="US"/>
    <s v="USD"/>
    <n v="1341086400"/>
    <n v="1340055345"/>
    <b v="0"/>
    <n v="0"/>
    <b v="0"/>
    <s v="publishing/children's books"/>
    <n v="24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50"/>
    <n v="410"/>
    <x v="2"/>
    <s v="US"/>
    <s v="USD"/>
    <n v="1403039842"/>
    <n v="1397855842"/>
    <b v="0"/>
    <n v="0"/>
    <b v="0"/>
    <s v="publishing/children's books"/>
    <n v="117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300"/>
    <n v="409.01"/>
    <x v="2"/>
    <s v="US"/>
    <s v="USD"/>
    <n v="1324232504"/>
    <n v="1320776504"/>
    <b v="0"/>
    <n v="14"/>
    <b v="0"/>
    <s v="publishing/children's books"/>
    <n v="136"/>
    <n v="29.22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50000"/>
    <n v="408"/>
    <x v="2"/>
    <s v="US"/>
    <s v="USD"/>
    <n v="1346017023"/>
    <n v="1343425023"/>
    <b v="0"/>
    <n v="8"/>
    <b v="0"/>
    <s v="publishing/children's books"/>
    <n v="1"/>
    <n v="51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50000"/>
    <n v="405"/>
    <x v="2"/>
    <s v="US"/>
    <s v="USD"/>
    <n v="1410448551"/>
    <n v="1407856551"/>
    <b v="0"/>
    <n v="0"/>
    <b v="0"/>
    <s v="publishing/children's books"/>
    <n v="1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15000"/>
    <n v="403"/>
    <x v="2"/>
    <s v="IE"/>
    <s v="EUR"/>
    <n v="1428519527"/>
    <n v="1425927527"/>
    <b v="0"/>
    <n v="15"/>
    <b v="0"/>
    <s v="publishing/children's books"/>
    <n v="3"/>
    <n v="26.87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5000"/>
    <n v="403"/>
    <x v="2"/>
    <s v="US"/>
    <s v="USD"/>
    <n v="1389476201"/>
    <n v="1386884201"/>
    <b v="0"/>
    <n v="33"/>
    <b v="0"/>
    <s v="publishing/children's books"/>
    <n v="8"/>
    <n v="12.21"/>
    <x v="3"/>
    <s v="children's books"/>
    <x v="2756"/>
    <d v="2014-01-11T21:36:41"/>
    <x v="4"/>
  </r>
  <r>
    <n v="2757"/>
    <s v="C is for Crooked"/>
    <s v="A children's letter book that Lampoons Hillary Clinton"/>
    <n v="3000"/>
    <n v="403"/>
    <x v="2"/>
    <s v="US"/>
    <s v="USD"/>
    <n v="1470498332"/>
    <n v="1469202332"/>
    <b v="0"/>
    <n v="2"/>
    <b v="0"/>
    <s v="publishing/children's books"/>
    <n v="13"/>
    <n v="201.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10000"/>
    <n v="402"/>
    <x v="2"/>
    <s v="AU"/>
    <s v="AUD"/>
    <n v="1476095783"/>
    <n v="1474886183"/>
    <b v="0"/>
    <n v="6"/>
    <b v="0"/>
    <s v="publishing/children's books"/>
    <n v="4"/>
    <n v="67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200"/>
    <n v="401"/>
    <x v="2"/>
    <s v="AU"/>
    <s v="AUD"/>
    <n v="1468658866"/>
    <n v="1464943666"/>
    <b v="0"/>
    <n v="2"/>
    <b v="0"/>
    <s v="publishing/children's books"/>
    <n v="33"/>
    <n v="200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1000"/>
    <n v="401"/>
    <x v="2"/>
    <s v="GB"/>
    <s v="GBP"/>
    <n v="1371726258"/>
    <n v="1369134258"/>
    <b v="0"/>
    <n v="0"/>
    <b v="0"/>
    <s v="publishing/children's books"/>
    <n v="4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300"/>
    <n v="400.33"/>
    <x v="2"/>
    <s v="US"/>
    <s v="USD"/>
    <n v="1357176693"/>
    <n v="1354584693"/>
    <b v="0"/>
    <n v="4"/>
    <b v="0"/>
    <s v="publishing/children's books"/>
    <n v="133"/>
    <n v="100.08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50000"/>
    <n v="400"/>
    <x v="2"/>
    <s v="US"/>
    <s v="USD"/>
    <n v="1332114795"/>
    <n v="1326934395"/>
    <b v="0"/>
    <n v="1"/>
    <b v="0"/>
    <s v="publishing/children's books"/>
    <n v="1"/>
    <n v="40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15000"/>
    <n v="400"/>
    <x v="2"/>
    <s v="US"/>
    <s v="USD"/>
    <n v="1369403684"/>
    <n v="1365515684"/>
    <b v="0"/>
    <n v="3"/>
    <b v="0"/>
    <s v="publishing/children's books"/>
    <n v="3"/>
    <n v="133.33000000000001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3500"/>
    <n v="400"/>
    <x v="2"/>
    <s v="US"/>
    <s v="USD"/>
    <n v="1338404400"/>
    <n v="1335855631"/>
    <b v="0"/>
    <n v="4"/>
    <b v="0"/>
    <s v="publishing/children's books"/>
    <n v="11"/>
    <n v="10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2500"/>
    <n v="400"/>
    <x v="2"/>
    <s v="US"/>
    <s v="USD"/>
    <n v="1351432428"/>
    <n v="1350050028"/>
    <b v="0"/>
    <n v="0"/>
    <b v="0"/>
    <s v="publishing/children's books"/>
    <n v="16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400"/>
    <n v="400"/>
    <x v="2"/>
    <s v="US"/>
    <s v="USD"/>
    <n v="1313078518"/>
    <n v="1310486518"/>
    <b v="0"/>
    <n v="4"/>
    <b v="0"/>
    <s v="publishing/children's books"/>
    <n v="100"/>
    <n v="10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3255"/>
    <n v="397"/>
    <x v="2"/>
    <s v="CA"/>
    <s v="CAD"/>
    <n v="1439766050"/>
    <n v="1434582050"/>
    <b v="0"/>
    <n v="3"/>
    <b v="0"/>
    <s v="publishing/children's books"/>
    <n v="12"/>
    <n v="132.33000000000001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50000"/>
    <n v="396"/>
    <x v="2"/>
    <s v="US"/>
    <s v="USD"/>
    <n v="1333028723"/>
    <n v="1330440323"/>
    <b v="0"/>
    <n v="34"/>
    <b v="0"/>
    <s v="publishing/children's books"/>
    <n v="1"/>
    <n v="11.65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250"/>
    <n v="391"/>
    <x v="2"/>
    <s v="GB"/>
    <s v="GBP"/>
    <n v="1401997790"/>
    <n v="1397677790"/>
    <b v="0"/>
    <n v="2"/>
    <b v="0"/>
    <s v="publishing/children's books"/>
    <n v="156"/>
    <n v="195.5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"/>
    <n v="385"/>
    <x v="2"/>
    <s v="US"/>
    <s v="USD"/>
    <n v="1395158130"/>
    <n v="1392569730"/>
    <b v="0"/>
    <n v="33"/>
    <b v="0"/>
    <s v="publishing/children's books"/>
    <n v="19"/>
    <n v="11.67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300"/>
    <n v="385"/>
    <x v="2"/>
    <s v="US"/>
    <s v="USD"/>
    <n v="1359738000"/>
    <n v="1355489140"/>
    <b v="0"/>
    <n v="0"/>
    <b v="0"/>
    <s v="publishing/children's books"/>
    <n v="128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7500"/>
    <n v="381"/>
    <x v="2"/>
    <s v="US"/>
    <s v="USD"/>
    <n v="1381006294"/>
    <n v="1379710294"/>
    <b v="0"/>
    <n v="0"/>
    <b v="0"/>
    <s v="publishing/children's books"/>
    <n v="5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300"/>
    <n v="381"/>
    <x v="2"/>
    <s v="CA"/>
    <s v="CAD"/>
    <n v="1461530721"/>
    <n v="1460666721"/>
    <b v="0"/>
    <n v="1"/>
    <b v="0"/>
    <s v="publishing/children's books"/>
    <n v="127"/>
    <n v="38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3500"/>
    <n v="380"/>
    <x v="2"/>
    <s v="US"/>
    <s v="USD"/>
    <n v="1362711728"/>
    <n v="1360119728"/>
    <b v="0"/>
    <n v="13"/>
    <b v="0"/>
    <s v="publishing/children's books"/>
    <n v="11"/>
    <n v="29.23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2000"/>
    <n v="380"/>
    <x v="2"/>
    <s v="US"/>
    <s v="USD"/>
    <n v="1323994754"/>
    <n v="1321402754"/>
    <b v="0"/>
    <n v="2"/>
    <b v="0"/>
    <s v="publishing/children's books"/>
    <n v="19"/>
    <n v="19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650"/>
    <n v="380"/>
    <x v="2"/>
    <s v="US"/>
    <s v="USD"/>
    <n v="1434092876"/>
    <n v="1431414476"/>
    <b v="0"/>
    <n v="36"/>
    <b v="0"/>
    <s v="publishing/children's books"/>
    <n v="58"/>
    <n v="10.56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5000"/>
    <n v="377"/>
    <x v="2"/>
    <s v="US"/>
    <s v="USD"/>
    <n v="1437149004"/>
    <n v="1434557004"/>
    <b v="0"/>
    <n v="1"/>
    <b v="0"/>
    <s v="publishing/children's books"/>
    <n v="1"/>
    <n v="377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2000000"/>
    <n v="376"/>
    <x v="2"/>
    <s v="US"/>
    <s v="USD"/>
    <n v="1409009306"/>
    <n v="1406417306"/>
    <b v="0"/>
    <n v="15"/>
    <b v="0"/>
    <s v="publishing/children's books"/>
    <n v="0"/>
    <n v="25.0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300"/>
    <n v="376"/>
    <x v="2"/>
    <s v="US"/>
    <s v="USD"/>
    <n v="1448204621"/>
    <n v="1445609021"/>
    <b v="0"/>
    <n v="1"/>
    <b v="0"/>
    <s v="publishing/children's books"/>
    <n v="125"/>
    <n v="376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"/>
    <n v="375"/>
    <x v="2"/>
    <s v="IT"/>
    <s v="EUR"/>
    <n v="1489142688"/>
    <n v="1486550688"/>
    <b v="0"/>
    <n v="0"/>
    <b v="0"/>
    <s v="publishing/children's books"/>
    <n v="4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6500"/>
    <n v="375"/>
    <x v="0"/>
    <s v="US"/>
    <s v="USD"/>
    <n v="1423724400"/>
    <n v="1421274954"/>
    <b v="0"/>
    <n v="28"/>
    <b v="1"/>
    <s v="theater/plays"/>
    <n v="6"/>
    <n v="13.39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300"/>
    <n v="375"/>
    <x v="0"/>
    <s v="US"/>
    <s v="USD"/>
    <n v="1424149140"/>
    <n v="1421964718"/>
    <b v="0"/>
    <n v="18"/>
    <b v="1"/>
    <s v="theater/plays"/>
    <n v="125"/>
    <n v="20.83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250"/>
    <n v="375"/>
    <x v="0"/>
    <s v="GB"/>
    <s v="GBP"/>
    <n v="1429793446"/>
    <n v="1428583846"/>
    <b v="0"/>
    <n v="61"/>
    <b v="1"/>
    <s v="theater/plays"/>
    <n v="150"/>
    <n v="6.15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300"/>
    <n v="371"/>
    <x v="0"/>
    <s v="US"/>
    <s v="USD"/>
    <n v="1414608843"/>
    <n v="1412794443"/>
    <b v="0"/>
    <n v="108"/>
    <b v="1"/>
    <s v="theater/plays"/>
    <n v="124"/>
    <n v="3.44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300"/>
    <n v="369"/>
    <x v="0"/>
    <s v="US"/>
    <s v="USD"/>
    <n v="1470430800"/>
    <n v="1467865967"/>
    <b v="0"/>
    <n v="142"/>
    <b v="1"/>
    <s v="theater/plays"/>
    <n v="123"/>
    <n v="2.6"/>
    <x v="1"/>
    <s v="plays"/>
    <x v="2785"/>
    <d v="2016-08-05T21:00:00"/>
    <x v="2"/>
  </r>
  <r>
    <n v="2786"/>
    <s v="Fierce"/>
    <s v="A heart-melting farce about sex, art and the lovelorn lay-abouts of London-town."/>
    <n v="5000"/>
    <n v="367"/>
    <x v="0"/>
    <s v="GB"/>
    <s v="GBP"/>
    <n v="1404913180"/>
    <n v="1403703580"/>
    <b v="0"/>
    <n v="74"/>
    <b v="1"/>
    <s v="theater/plays"/>
    <n v="7"/>
    <n v="4.96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5000"/>
    <n v="362"/>
    <x v="0"/>
    <s v="US"/>
    <s v="USD"/>
    <n v="1405658752"/>
    <n v="1403066752"/>
    <b v="0"/>
    <n v="38"/>
    <b v="1"/>
    <s v="theater/plays"/>
    <n v="7"/>
    <n v="9.5299999999999994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3500"/>
    <n v="361"/>
    <x v="0"/>
    <s v="US"/>
    <s v="USD"/>
    <n v="1469811043"/>
    <n v="1467219043"/>
    <b v="0"/>
    <n v="20"/>
    <b v="1"/>
    <s v="theater/plays"/>
    <n v="10"/>
    <n v="18.05"/>
    <x v="1"/>
    <s v="plays"/>
    <x v="2788"/>
    <d v="2016-07-29T16:50:43"/>
    <x v="2"/>
  </r>
  <r>
    <n v="2789"/>
    <s v="The Adventurers Club"/>
    <s v="BNT's Biggest Adventure So Far: Our 2015 full length production!"/>
    <n v="50000"/>
    <n v="360"/>
    <x v="0"/>
    <s v="US"/>
    <s v="USD"/>
    <n v="1426132800"/>
    <n v="1424477934"/>
    <b v="0"/>
    <n v="24"/>
    <b v="1"/>
    <s v="theater/plays"/>
    <n v="1"/>
    <n v="15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15000"/>
    <n v="360"/>
    <x v="0"/>
    <s v="US"/>
    <s v="USD"/>
    <n v="1423693903"/>
    <n v="1421101903"/>
    <b v="0"/>
    <n v="66"/>
    <b v="1"/>
    <s v="theater/plays"/>
    <n v="2"/>
    <n v="5.45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350"/>
    <n v="360"/>
    <x v="0"/>
    <s v="US"/>
    <s v="USD"/>
    <n v="1473393600"/>
    <n v="1470778559"/>
    <b v="0"/>
    <n v="28"/>
    <b v="1"/>
    <s v="theater/plays"/>
    <n v="103"/>
    <n v="12.86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50000"/>
    <n v="359"/>
    <x v="0"/>
    <s v="US"/>
    <s v="USD"/>
    <n v="1439357559"/>
    <n v="1435469559"/>
    <b v="0"/>
    <n v="24"/>
    <b v="1"/>
    <s v="theater/plays"/>
    <n v="1"/>
    <n v="14.96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60000"/>
    <n v="358"/>
    <x v="0"/>
    <s v="AU"/>
    <s v="AUD"/>
    <n v="1437473005"/>
    <n v="1434881005"/>
    <b v="0"/>
    <n v="73"/>
    <b v="1"/>
    <s v="theater/plays"/>
    <n v="1"/>
    <n v="4.9000000000000004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2000"/>
    <n v="358"/>
    <x v="0"/>
    <s v="GB"/>
    <s v="GBP"/>
    <n v="1457031600"/>
    <n v="1455640559"/>
    <b v="0"/>
    <n v="3"/>
    <b v="1"/>
    <s v="theater/plays"/>
    <n v="18"/>
    <n v="119.33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350"/>
    <n v="355"/>
    <x v="0"/>
    <s v="US"/>
    <s v="USD"/>
    <n v="1402095600"/>
    <n v="1400675841"/>
    <b v="0"/>
    <n v="20"/>
    <b v="1"/>
    <s v="theater/plays"/>
    <n v="101"/>
    <n v="17.7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347"/>
    <n v="353"/>
    <x v="0"/>
    <s v="GB"/>
    <s v="GBP"/>
    <n v="1404564028"/>
    <n v="1401972028"/>
    <b v="0"/>
    <n v="21"/>
    <b v="1"/>
    <s v="theater/plays"/>
    <n v="102"/>
    <n v="16.809999999999999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500"/>
    <n v="351"/>
    <x v="0"/>
    <s v="GB"/>
    <s v="GBP"/>
    <n v="1404858840"/>
    <n v="1402266840"/>
    <b v="0"/>
    <n v="94"/>
    <b v="1"/>
    <s v="theater/plays"/>
    <n v="70"/>
    <n v="3.73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350"/>
    <n v="351"/>
    <x v="0"/>
    <s v="GB"/>
    <s v="GBP"/>
    <n v="1438358400"/>
    <n v="1437063121"/>
    <b v="0"/>
    <n v="139"/>
    <b v="1"/>
    <s v="theater/plays"/>
    <n v="100"/>
    <n v="2.5299999999999998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200000"/>
    <n v="350"/>
    <x v="0"/>
    <s v="GB"/>
    <s v="GBP"/>
    <n v="1466179200"/>
    <n v="1463466070"/>
    <b v="0"/>
    <n v="130"/>
    <b v="1"/>
    <s v="theater/plays"/>
    <n v="0"/>
    <n v="2.69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8500"/>
    <n v="350"/>
    <x v="0"/>
    <s v="GB"/>
    <s v="GBP"/>
    <n v="1420377366"/>
    <n v="1415193366"/>
    <b v="0"/>
    <n v="31"/>
    <b v="1"/>
    <s v="theater/plays"/>
    <n v="4"/>
    <n v="11.2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2224"/>
    <n v="350"/>
    <x v="0"/>
    <s v="AU"/>
    <s v="AUD"/>
    <n v="1412938800"/>
    <n v="1411019409"/>
    <b v="0"/>
    <n v="13"/>
    <b v="1"/>
    <s v="theater/plays"/>
    <n v="16"/>
    <n v="26.92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250"/>
    <n v="350"/>
    <x v="0"/>
    <s v="GB"/>
    <s v="GBP"/>
    <n v="1438875107"/>
    <n v="1436283107"/>
    <b v="0"/>
    <n v="90"/>
    <b v="1"/>
    <s v="theater/plays"/>
    <n v="140"/>
    <n v="3.89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88888"/>
    <n v="346"/>
    <x v="0"/>
    <s v="US"/>
    <s v="USD"/>
    <n v="1437004800"/>
    <n v="1433295276"/>
    <b v="0"/>
    <n v="141"/>
    <b v="1"/>
    <s v="theater/plays"/>
    <n v="0"/>
    <n v="2.4500000000000002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500000"/>
    <n v="345"/>
    <x v="0"/>
    <s v="GB"/>
    <s v="GBP"/>
    <n v="1411987990"/>
    <n v="1409395990"/>
    <b v="0"/>
    <n v="23"/>
    <b v="1"/>
    <s v="theater/plays"/>
    <n v="0"/>
    <n v="15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900"/>
    <n v="345"/>
    <x v="0"/>
    <s v="GB"/>
    <s v="GBP"/>
    <n v="1440245273"/>
    <n v="1438085273"/>
    <b v="0"/>
    <n v="18"/>
    <b v="1"/>
    <s v="theater/plays"/>
    <n v="38"/>
    <n v="19.170000000000002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6000"/>
    <n v="341"/>
    <x v="0"/>
    <s v="GB"/>
    <s v="GBP"/>
    <n v="1438772400"/>
    <n v="1435645490"/>
    <b v="0"/>
    <n v="76"/>
    <b v="1"/>
    <s v="theater/plays"/>
    <n v="6"/>
    <n v="4.49"/>
    <x v="1"/>
    <s v="plays"/>
    <x v="2806"/>
    <d v="2015-08-05T11:00:00"/>
    <x v="0"/>
  </r>
  <r>
    <n v="2807"/>
    <s v="The Commission Theatre Co."/>
    <s v="Bringing Shakespeare back to the Playwrights"/>
    <n v="300"/>
    <n v="340"/>
    <x v="0"/>
    <s v="US"/>
    <s v="USD"/>
    <n v="1435611438"/>
    <n v="1433019438"/>
    <b v="0"/>
    <n v="93"/>
    <b v="1"/>
    <s v="theater/plays"/>
    <n v="113"/>
    <n v="3.66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n v="1437682735"/>
    <b v="0"/>
    <n v="69"/>
    <b v="1"/>
    <s v="theater/plays"/>
    <n v="8"/>
    <n v="4.9000000000000004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20000"/>
    <n v="335"/>
    <x v="0"/>
    <s v="US"/>
    <s v="USD"/>
    <n v="1459348740"/>
    <n v="1458647725"/>
    <b v="0"/>
    <n v="21"/>
    <b v="1"/>
    <s v="theater/plays"/>
    <n v="0"/>
    <n v="15.95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60000"/>
    <n v="335"/>
    <x v="0"/>
    <s v="US"/>
    <s v="USD"/>
    <n v="1401595140"/>
    <n v="1398828064"/>
    <b v="0"/>
    <n v="57"/>
    <b v="1"/>
    <s v="theater/plays"/>
    <n v="1"/>
    <n v="5.88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24500"/>
    <n v="335"/>
    <x v="0"/>
    <s v="GB"/>
    <s v="GBP"/>
    <n v="1424692503"/>
    <n v="1422100503"/>
    <b v="0"/>
    <n v="108"/>
    <b v="1"/>
    <s v="theater/plays"/>
    <n v="1"/>
    <n v="3.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n v="1424368298"/>
    <b v="0"/>
    <n v="83"/>
    <b v="1"/>
    <s v="theater/plays"/>
    <n v="7"/>
    <n v="4.04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10000"/>
    <n v="334"/>
    <x v="0"/>
    <s v="US"/>
    <s v="USD"/>
    <n v="1481737761"/>
    <n v="1479577761"/>
    <b v="0"/>
    <n v="96"/>
    <b v="1"/>
    <s v="theater/plays"/>
    <n v="3"/>
    <n v="3.48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0"/>
    <n v="330"/>
    <x v="0"/>
    <s v="GB"/>
    <s v="GBP"/>
    <n v="1431164115"/>
    <n v="1428572115"/>
    <b v="0"/>
    <n v="64"/>
    <b v="1"/>
    <s v="theater/plays"/>
    <n v="2"/>
    <n v="5.16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3000"/>
    <n v="327"/>
    <x v="0"/>
    <s v="CA"/>
    <s v="CAD"/>
    <n v="1470595109"/>
    <n v="1468003109"/>
    <b v="0"/>
    <n v="14"/>
    <b v="1"/>
    <s v="theater/plays"/>
    <n v="11"/>
    <n v="23.36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n v="1435921992"/>
    <b v="0"/>
    <n v="169"/>
    <b v="1"/>
    <s v="theater/plays"/>
    <n v="11"/>
    <n v="1.9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10000"/>
    <n v="325"/>
    <x v="0"/>
    <s v="GB"/>
    <s v="GBP"/>
    <n v="1425136462"/>
    <n v="1421680462"/>
    <b v="0"/>
    <n v="33"/>
    <b v="1"/>
    <s v="theater/plays"/>
    <n v="3"/>
    <n v="9.85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8000"/>
    <n v="325"/>
    <x v="0"/>
    <s v="US"/>
    <s v="USD"/>
    <n v="1443018086"/>
    <n v="1441290086"/>
    <b v="0"/>
    <n v="102"/>
    <b v="1"/>
    <s v="theater/plays"/>
    <n v="4"/>
    <n v="3.19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6000"/>
    <n v="325"/>
    <x v="0"/>
    <s v="GB"/>
    <s v="GBP"/>
    <n v="1434285409"/>
    <n v="1431693409"/>
    <b v="0"/>
    <n v="104"/>
    <b v="1"/>
    <s v="theater/plays"/>
    <n v="5"/>
    <n v="3.13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5000"/>
    <n v="325"/>
    <x v="0"/>
    <s v="GB"/>
    <s v="GBP"/>
    <n v="1456444800"/>
    <n v="1454337589"/>
    <b v="0"/>
    <n v="20"/>
    <b v="1"/>
    <s v="theater/plays"/>
    <n v="7"/>
    <n v="16.25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7000"/>
    <n v="320"/>
    <x v="0"/>
    <s v="GB"/>
    <s v="GBP"/>
    <n v="1411510135"/>
    <n v="1408918135"/>
    <b v="0"/>
    <n v="35"/>
    <b v="1"/>
    <s v="theater/plays"/>
    <n v="5"/>
    <n v="9.14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1000"/>
    <n v="320"/>
    <x v="0"/>
    <s v="US"/>
    <s v="USD"/>
    <n v="1427469892"/>
    <n v="1424881492"/>
    <b v="0"/>
    <n v="94"/>
    <b v="1"/>
    <s v="theater/plays"/>
    <n v="32"/>
    <n v="3.4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200"/>
    <n v="320"/>
    <x v="0"/>
    <s v="GB"/>
    <s v="GBP"/>
    <n v="1427842740"/>
    <n v="1425428206"/>
    <b v="0"/>
    <n v="14"/>
    <b v="1"/>
    <s v="theater/plays"/>
    <n v="160"/>
    <n v="22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300"/>
    <n v="317"/>
    <x v="0"/>
    <s v="US"/>
    <s v="USD"/>
    <n v="1434159780"/>
    <n v="1431412196"/>
    <b v="0"/>
    <n v="15"/>
    <b v="1"/>
    <s v="theater/plays"/>
    <n v="106"/>
    <n v="21.13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7500"/>
    <n v="316"/>
    <x v="0"/>
    <s v="GB"/>
    <s v="GBP"/>
    <n v="1449255686"/>
    <n v="1446663686"/>
    <b v="0"/>
    <n v="51"/>
    <b v="1"/>
    <s v="theater/plays"/>
    <n v="4"/>
    <n v="6.2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300"/>
    <n v="312"/>
    <x v="0"/>
    <s v="US"/>
    <s v="USD"/>
    <n v="1436511600"/>
    <n v="1434415812"/>
    <b v="0"/>
    <n v="19"/>
    <b v="1"/>
    <s v="theater/plays"/>
    <n v="104"/>
    <n v="16.42000000000000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8000"/>
    <n v="311"/>
    <x v="0"/>
    <s v="US"/>
    <s v="USD"/>
    <n v="1464971400"/>
    <n v="1462379066"/>
    <b v="0"/>
    <n v="23"/>
    <b v="1"/>
    <s v="theater/plays"/>
    <n v="4"/>
    <n v="13.52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80000"/>
    <n v="310"/>
    <x v="0"/>
    <s v="GB"/>
    <s v="GBP"/>
    <n v="1443826800"/>
    <n v="1441606869"/>
    <b v="0"/>
    <n v="97"/>
    <b v="1"/>
    <s v="theater/plays"/>
    <n v="0"/>
    <n v="3.2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0"/>
    <n v="310"/>
    <x v="0"/>
    <s v="GB"/>
    <s v="GBP"/>
    <n v="1464863118"/>
    <n v="1462443918"/>
    <b v="0"/>
    <n v="76"/>
    <b v="1"/>
    <s v="theater/plays"/>
    <n v="1"/>
    <n v="4.08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"/>
    <n v="310"/>
    <x v="0"/>
    <s v="US"/>
    <s v="USD"/>
    <n v="1399867140"/>
    <n v="1398802148"/>
    <b v="0"/>
    <n v="11"/>
    <b v="1"/>
    <s v="theater/plays"/>
    <n v="103"/>
    <n v="28.18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"/>
    <n v="310"/>
    <x v="0"/>
    <s v="US"/>
    <s v="USD"/>
    <n v="1437076070"/>
    <n v="1434484070"/>
    <b v="0"/>
    <n v="52"/>
    <b v="1"/>
    <s v="theater/plays"/>
    <n v="103"/>
    <n v="5.96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100000"/>
    <n v="305"/>
    <x v="0"/>
    <s v="GB"/>
    <s v="GBP"/>
    <n v="1416780000"/>
    <n v="1414342894"/>
    <b v="0"/>
    <n v="95"/>
    <b v="1"/>
    <s v="theater/plays"/>
    <n v="0"/>
    <n v="3.21"/>
    <x v="1"/>
    <s v="plays"/>
    <x v="2832"/>
    <d v="2014-11-23T22:00:00"/>
    <x v="3"/>
  </r>
  <r>
    <n v="2833"/>
    <s v="Star Man Rocket Man"/>
    <s v="A new play about exploring outer space"/>
    <n v="1500"/>
    <n v="302"/>
    <x v="0"/>
    <s v="US"/>
    <s v="USD"/>
    <n v="1444528800"/>
    <n v="1442804633"/>
    <b v="0"/>
    <n v="35"/>
    <b v="1"/>
    <s v="theater/plays"/>
    <n v="20"/>
    <n v="8.6300000000000008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15000"/>
    <n v="301"/>
    <x v="0"/>
    <s v="GB"/>
    <s v="GBP"/>
    <n v="1422658930"/>
    <n v="1421362930"/>
    <b v="0"/>
    <n v="21"/>
    <b v="1"/>
    <s v="theater/plays"/>
    <n v="2"/>
    <n v="14.33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9000"/>
    <n v="301"/>
    <x v="0"/>
    <s v="GB"/>
    <s v="GBP"/>
    <n v="1449273600"/>
    <n v="1446742417"/>
    <b v="0"/>
    <n v="93"/>
    <b v="1"/>
    <s v="theater/plays"/>
    <n v="3"/>
    <n v="3.24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2500"/>
    <n v="301"/>
    <x v="0"/>
    <s v="US"/>
    <s v="USD"/>
    <n v="1487393940"/>
    <n v="1484115418"/>
    <b v="0"/>
    <n v="11"/>
    <b v="1"/>
    <s v="theater/plays"/>
    <n v="12"/>
    <n v="27.36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300"/>
    <n v="301"/>
    <x v="0"/>
    <s v="CA"/>
    <s v="CAD"/>
    <n v="1449701284"/>
    <n v="1446241684"/>
    <b v="0"/>
    <n v="21"/>
    <b v="1"/>
    <s v="theater/plays"/>
    <n v="100"/>
    <n v="14.33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125"/>
    <n v="301"/>
    <x v="0"/>
    <s v="US"/>
    <s v="USD"/>
    <n v="1407967200"/>
    <n v="1406039696"/>
    <b v="0"/>
    <n v="54"/>
    <b v="1"/>
    <s v="theater/plays"/>
    <n v="241"/>
    <n v="5.57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0000"/>
    <n v="300"/>
    <x v="0"/>
    <s v="US"/>
    <s v="USD"/>
    <n v="1408942740"/>
    <n v="1406958354"/>
    <b v="0"/>
    <n v="31"/>
    <b v="1"/>
    <s v="theater/plays"/>
    <n v="1"/>
    <n v="9.68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10000"/>
    <n v="300"/>
    <x v="0"/>
    <s v="GB"/>
    <s v="GBP"/>
    <n v="1426698000"/>
    <n v="1424825479"/>
    <b v="0"/>
    <n v="132"/>
    <b v="1"/>
    <s v="theater/plays"/>
    <n v="3"/>
    <n v="2.2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0"/>
    <n v="300"/>
    <x v="2"/>
    <s v="GB"/>
    <s v="GBP"/>
    <n v="1450032297"/>
    <n v="1444844697"/>
    <b v="0"/>
    <n v="1"/>
    <b v="0"/>
    <s v="theater/plays"/>
    <n v="3"/>
    <n v="30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2500"/>
    <n v="300"/>
    <x v="2"/>
    <s v="GB"/>
    <s v="GBP"/>
    <n v="1403348400"/>
    <n v="1401058295"/>
    <b v="0"/>
    <n v="0"/>
    <b v="0"/>
    <s v="theater/plays"/>
    <n v="12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600"/>
    <n v="300"/>
    <x v="2"/>
    <s v="US"/>
    <s v="USD"/>
    <n v="1465790400"/>
    <n v="1462210950"/>
    <b v="0"/>
    <n v="0"/>
    <b v="0"/>
    <s v="theater/plays"/>
    <n v="5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00"/>
    <n v="300"/>
    <x v="2"/>
    <s v="AT"/>
    <s v="EUR"/>
    <n v="1483535180"/>
    <n v="1480943180"/>
    <b v="0"/>
    <n v="1"/>
    <b v="0"/>
    <s v="theater/plays"/>
    <n v="60"/>
    <n v="30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300"/>
    <n v="300"/>
    <x v="2"/>
    <s v="US"/>
    <s v="USD"/>
    <n v="1433723033"/>
    <n v="1428539033"/>
    <b v="0"/>
    <n v="39"/>
    <b v="0"/>
    <s v="theater/plays"/>
    <n v="100"/>
    <n v="7.69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300"/>
    <n v="300"/>
    <x v="2"/>
    <s v="US"/>
    <s v="USD"/>
    <n v="1432917394"/>
    <n v="1429029394"/>
    <b v="0"/>
    <n v="0"/>
    <b v="0"/>
    <s v="theater/plays"/>
    <n v="10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300"/>
    <n v="300"/>
    <x v="2"/>
    <s v="US"/>
    <s v="USD"/>
    <n v="1464031265"/>
    <n v="1458847265"/>
    <b v="0"/>
    <n v="0"/>
    <b v="0"/>
    <s v="theater/plays"/>
    <n v="10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00"/>
    <n v="300"/>
    <x v="2"/>
    <s v="US"/>
    <s v="USD"/>
    <n v="1432913659"/>
    <n v="1430321659"/>
    <b v="0"/>
    <n v="3"/>
    <b v="0"/>
    <s v="theater/plays"/>
    <n v="100"/>
    <n v="10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300"/>
    <n v="300"/>
    <x v="2"/>
    <s v="GB"/>
    <s v="GBP"/>
    <n v="1461406600"/>
    <n v="1458814600"/>
    <b v="0"/>
    <n v="1"/>
    <b v="0"/>
    <s v="theater/plays"/>
    <n v="100"/>
    <n v="30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35000"/>
    <n v="298"/>
    <x v="2"/>
    <s v="US"/>
    <s v="USD"/>
    <n v="1409962211"/>
    <n v="1407370211"/>
    <b v="0"/>
    <n v="13"/>
    <b v="0"/>
    <s v="theater/plays"/>
    <n v="1"/>
    <n v="22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25000"/>
    <n v="298"/>
    <x v="2"/>
    <s v="IE"/>
    <s v="EUR"/>
    <n v="1454109420"/>
    <n v="1453334629"/>
    <b v="0"/>
    <n v="0"/>
    <b v="0"/>
    <s v="theater/plays"/>
    <n v="1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1200"/>
    <n v="292"/>
    <x v="2"/>
    <s v="US"/>
    <s v="USD"/>
    <n v="1403312703"/>
    <n v="1400720703"/>
    <b v="0"/>
    <n v="6"/>
    <b v="0"/>
    <s v="theater/plays"/>
    <n v="24"/>
    <n v="48.67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100"/>
    <n v="290"/>
    <x v="2"/>
    <s v="CA"/>
    <s v="CAD"/>
    <n v="1410669297"/>
    <n v="1405485297"/>
    <b v="0"/>
    <n v="0"/>
    <b v="0"/>
    <s v="theater/plays"/>
    <n v="29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3000"/>
    <n v="289"/>
    <x v="2"/>
    <s v="GB"/>
    <s v="GBP"/>
    <n v="1431018719"/>
    <n v="1429290719"/>
    <b v="0"/>
    <n v="14"/>
    <b v="0"/>
    <s v="theater/plays"/>
    <n v="10"/>
    <n v="20.64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1000"/>
    <n v="289"/>
    <x v="2"/>
    <s v="US"/>
    <s v="USD"/>
    <n v="1454110440"/>
    <n v="1451607071"/>
    <b v="0"/>
    <n v="5"/>
    <b v="0"/>
    <s v="theater/plays"/>
    <n v="29"/>
    <n v="57.8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101"/>
    <n v="289"/>
    <x v="2"/>
    <s v="US"/>
    <s v="USD"/>
    <n v="1439069640"/>
    <n v="1433897647"/>
    <b v="0"/>
    <n v="6"/>
    <b v="0"/>
    <s v="theater/plays"/>
    <n v="286"/>
    <n v="48.17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15000"/>
    <n v="286"/>
    <x v="2"/>
    <s v="MX"/>
    <s v="MXN"/>
    <n v="1487613600"/>
    <n v="1482444295"/>
    <b v="0"/>
    <n v="15"/>
    <b v="0"/>
    <s v="theater/plays"/>
    <n v="2"/>
    <n v="19.07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0"/>
    <n v="285"/>
    <x v="2"/>
    <s v="NL"/>
    <s v="EUR"/>
    <n v="1417778880"/>
    <n v="1415711095"/>
    <b v="0"/>
    <n v="0"/>
    <b v="0"/>
    <s v="theater/plays"/>
    <n v="3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285"/>
    <x v="2"/>
    <s v="AU"/>
    <s v="AUD"/>
    <n v="1444984904"/>
    <n v="1439800904"/>
    <b v="0"/>
    <n v="1"/>
    <b v="0"/>
    <s v="theater/plays"/>
    <n v="14"/>
    <n v="28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50000"/>
    <n v="284"/>
    <x v="2"/>
    <s v="US"/>
    <s v="USD"/>
    <n v="1466363576"/>
    <n v="1461179576"/>
    <b v="0"/>
    <n v="9"/>
    <b v="0"/>
    <s v="theater/plays"/>
    <n v="1"/>
    <n v="31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11000"/>
    <n v="281"/>
    <x v="2"/>
    <s v="AU"/>
    <s v="AUD"/>
    <n v="1443103848"/>
    <n v="1441894248"/>
    <b v="0"/>
    <n v="3"/>
    <b v="0"/>
    <s v="theater/plays"/>
    <n v="3"/>
    <n v="93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00000"/>
    <n v="280"/>
    <x v="2"/>
    <s v="US"/>
    <s v="USD"/>
    <n v="1403636229"/>
    <n v="1401044229"/>
    <b v="0"/>
    <n v="3"/>
    <b v="0"/>
    <s v="theater/plays"/>
    <n v="0"/>
    <n v="93.33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n v="1405095123"/>
    <b v="0"/>
    <n v="1"/>
    <b v="0"/>
    <s v="theater/plays"/>
    <n v="1"/>
    <n v="280"/>
    <x v="1"/>
    <s v="plays"/>
    <x v="2863"/>
    <d v="2014-09-09T16:12:03"/>
    <x v="3"/>
  </r>
  <r>
    <n v="2864"/>
    <s v="'Haunting Julia' by Alan Ayckbourn"/>
    <s v="Accessible, original theatre for all!"/>
    <n v="15000"/>
    <n v="280"/>
    <x v="2"/>
    <s v="GB"/>
    <s v="GBP"/>
    <n v="1437139080"/>
    <n v="1434552207"/>
    <b v="0"/>
    <n v="3"/>
    <b v="0"/>
    <s v="theater/plays"/>
    <n v="2"/>
    <n v="9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3000"/>
    <n v="280"/>
    <x v="2"/>
    <s v="US"/>
    <s v="USD"/>
    <n v="1420512259"/>
    <n v="1415328259"/>
    <b v="0"/>
    <n v="0"/>
    <b v="0"/>
    <s v="theater/plays"/>
    <n v="9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750"/>
    <n v="280"/>
    <x v="2"/>
    <s v="US"/>
    <s v="USD"/>
    <n v="1476482400"/>
    <n v="1473893721"/>
    <b v="0"/>
    <n v="2"/>
    <b v="0"/>
    <s v="theater/plays"/>
    <n v="37"/>
    <n v="14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"/>
    <n v="280"/>
    <x v="2"/>
    <s v="US"/>
    <s v="USD"/>
    <n v="1467604800"/>
    <n v="1465533672"/>
    <b v="0"/>
    <n v="10"/>
    <b v="0"/>
    <s v="theater/plays"/>
    <n v="112"/>
    <n v="28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25000"/>
    <n v="279"/>
    <x v="2"/>
    <s v="US"/>
    <s v="USD"/>
    <n v="1475697054"/>
    <n v="1473105054"/>
    <b v="0"/>
    <n v="60"/>
    <b v="0"/>
    <s v="theater/plays"/>
    <n v="1"/>
    <n v="4.6500000000000004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"/>
    <n v="278"/>
    <x v="2"/>
    <s v="US"/>
    <s v="USD"/>
    <n v="1468937681"/>
    <n v="1466345681"/>
    <b v="0"/>
    <n v="5"/>
    <b v="0"/>
    <s v="theater/plays"/>
    <n v="14"/>
    <n v="55.6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200000"/>
    <n v="277"/>
    <x v="2"/>
    <s v="US"/>
    <s v="USD"/>
    <n v="1400301165"/>
    <n v="1397709165"/>
    <b v="0"/>
    <n v="9"/>
    <b v="0"/>
    <s v="theater/plays"/>
    <n v="0"/>
    <n v="30.78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200"/>
    <n v="277"/>
    <x v="2"/>
    <s v="US"/>
    <s v="USD"/>
    <n v="1419183813"/>
    <n v="1417455813"/>
    <b v="0"/>
    <n v="13"/>
    <b v="0"/>
    <s v="theater/plays"/>
    <n v="139"/>
    <n v="21.31"/>
    <x v="1"/>
    <s v="plays"/>
    <x v="2871"/>
    <d v="2014-12-21T17:43:33"/>
    <x v="3"/>
  </r>
  <r>
    <n v="2872"/>
    <s v="Loud Arts"/>
    <s v="Local Theatre group in Loudoun County, Virginia. Looking for funds to start producing shows!"/>
    <n v="32000"/>
    <n v="276"/>
    <x v="2"/>
    <s v="US"/>
    <s v="USD"/>
    <n v="1434768438"/>
    <n v="1429584438"/>
    <b v="0"/>
    <n v="0"/>
    <b v="0"/>
    <s v="theater/plays"/>
    <n v="1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0000"/>
    <n v="273"/>
    <x v="2"/>
    <s v="US"/>
    <s v="USD"/>
    <n v="1422473831"/>
    <n v="1419881831"/>
    <b v="0"/>
    <n v="8"/>
    <b v="0"/>
    <s v="theater/plays"/>
    <n v="1"/>
    <n v="34.13000000000000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10000"/>
    <n v="273"/>
    <x v="2"/>
    <s v="US"/>
    <s v="USD"/>
    <n v="1484684186"/>
    <n v="1482092186"/>
    <b v="0"/>
    <n v="3"/>
    <b v="0"/>
    <s v="theater/plays"/>
    <n v="3"/>
    <n v="91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8000"/>
    <n v="273"/>
    <x v="2"/>
    <s v="US"/>
    <s v="USD"/>
    <n v="1462417493"/>
    <n v="1459825493"/>
    <b v="0"/>
    <n v="3"/>
    <b v="0"/>
    <s v="theater/plays"/>
    <n v="3"/>
    <n v="91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200"/>
    <n v="272"/>
    <x v="2"/>
    <s v="US"/>
    <s v="USD"/>
    <n v="1437069079"/>
    <n v="1434477079"/>
    <b v="0"/>
    <n v="0"/>
    <b v="0"/>
    <s v="theater/plays"/>
    <n v="136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5000"/>
    <n v="271"/>
    <x v="2"/>
    <s v="US"/>
    <s v="USD"/>
    <n v="1480525200"/>
    <n v="1477781724"/>
    <b v="0"/>
    <n v="6"/>
    <b v="0"/>
    <s v="theater/plays"/>
    <n v="5"/>
    <n v="45.17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70000"/>
    <n v="270"/>
    <x v="2"/>
    <s v="GB"/>
    <s v="GBP"/>
    <n v="1435934795"/>
    <n v="1430750795"/>
    <b v="0"/>
    <n v="4"/>
    <b v="0"/>
    <s v="theater/plays"/>
    <n v="0"/>
    <n v="67.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4190"/>
    <n v="270"/>
    <x v="2"/>
    <s v="US"/>
    <s v="USD"/>
    <n v="1453310661"/>
    <n v="1450718661"/>
    <b v="0"/>
    <n v="1"/>
    <b v="0"/>
    <s v="theater/plays"/>
    <n v="6"/>
    <n v="27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500"/>
    <n v="270"/>
    <x v="2"/>
    <s v="US"/>
    <s v="USD"/>
    <n v="1440090300"/>
    <n v="1436305452"/>
    <b v="0"/>
    <n v="29"/>
    <b v="0"/>
    <s v="theater/plays"/>
    <n v="18"/>
    <n v="9.31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250"/>
    <n v="270"/>
    <x v="2"/>
    <s v="US"/>
    <s v="USD"/>
    <n v="1417620036"/>
    <n v="1412432436"/>
    <b v="0"/>
    <n v="0"/>
    <b v="0"/>
    <s v="theater/plays"/>
    <n v="108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10000"/>
    <n v="266"/>
    <x v="2"/>
    <s v="US"/>
    <s v="USD"/>
    <n v="1462112318"/>
    <n v="1459520318"/>
    <b v="0"/>
    <n v="4"/>
    <b v="0"/>
    <s v="theater/plays"/>
    <n v="3"/>
    <n v="66.5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4000"/>
    <n v="266"/>
    <x v="2"/>
    <s v="US"/>
    <s v="USD"/>
    <n v="1454734740"/>
    <n v="1451684437"/>
    <b v="0"/>
    <n v="5"/>
    <b v="0"/>
    <s v="theater/plays"/>
    <n v="7"/>
    <n v="53.2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9600"/>
    <n v="264"/>
    <x v="2"/>
    <s v="US"/>
    <s v="USD"/>
    <n v="1417800435"/>
    <n v="1415208435"/>
    <b v="0"/>
    <n v="4"/>
    <b v="0"/>
    <s v="theater/plays"/>
    <n v="3"/>
    <n v="66"/>
    <x v="1"/>
    <s v="plays"/>
    <x v="2884"/>
    <d v="2014-12-05T17:27:15"/>
    <x v="3"/>
  </r>
  <r>
    <n v="2885"/>
    <s v="The Wedding"/>
    <s v="An historic and proud work of Polish nationalistic literature performed on stage."/>
    <n v="2500"/>
    <n v="262"/>
    <x v="2"/>
    <s v="US"/>
    <s v="USD"/>
    <n v="1426294201"/>
    <n v="1423705801"/>
    <b v="0"/>
    <n v="5"/>
    <b v="0"/>
    <s v="theater/plays"/>
    <n v="10"/>
    <n v="52.4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5000"/>
    <n v="261"/>
    <x v="2"/>
    <s v="US"/>
    <s v="USD"/>
    <n v="1442635140"/>
    <n v="1442243484"/>
    <b v="0"/>
    <n v="1"/>
    <b v="0"/>
    <s v="theater/plays"/>
    <n v="1"/>
    <n v="261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50000"/>
    <n v="260"/>
    <x v="2"/>
    <s v="US"/>
    <s v="USD"/>
    <n v="1420971324"/>
    <n v="1418379324"/>
    <b v="0"/>
    <n v="1"/>
    <b v="0"/>
    <s v="theater/plays"/>
    <n v="1"/>
    <n v="26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25000"/>
    <n v="260"/>
    <x v="2"/>
    <s v="US"/>
    <s v="USD"/>
    <n v="1413608340"/>
    <n v="1412945440"/>
    <b v="0"/>
    <n v="0"/>
    <b v="0"/>
    <s v="theater/plays"/>
    <n v="1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8000"/>
    <n v="260"/>
    <x v="2"/>
    <s v="US"/>
    <s v="USD"/>
    <n v="1409344985"/>
    <n v="1406752985"/>
    <b v="0"/>
    <n v="14"/>
    <b v="0"/>
    <s v="theater/plays"/>
    <n v="3"/>
    <n v="18.57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5000"/>
    <n v="260"/>
    <x v="2"/>
    <s v="US"/>
    <s v="USD"/>
    <n v="1407553200"/>
    <n v="1405100992"/>
    <b v="0"/>
    <n v="3"/>
    <b v="0"/>
    <s v="theater/plays"/>
    <n v="5"/>
    <n v="86.6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800"/>
    <n v="260"/>
    <x v="2"/>
    <s v="US"/>
    <s v="USD"/>
    <n v="1460751128"/>
    <n v="1455570728"/>
    <b v="0"/>
    <n v="10"/>
    <b v="0"/>
    <s v="theater/plays"/>
    <n v="33"/>
    <n v="26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00"/>
    <n v="260"/>
    <x v="2"/>
    <s v="US"/>
    <s v="USD"/>
    <n v="1409000400"/>
    <n v="1408381704"/>
    <b v="0"/>
    <n v="17"/>
    <b v="0"/>
    <s v="theater/plays"/>
    <n v="52"/>
    <n v="15.29"/>
    <x v="1"/>
    <s v="plays"/>
    <x v="2892"/>
    <d v="2014-08-25T21:00:00"/>
    <x v="3"/>
  </r>
  <r>
    <n v="2893"/>
    <s v="REDISCOVERING KIA THE PLAY"/>
    <s v="Fundraising for REDISCOVERING KIA THE PLAY"/>
    <n v="250"/>
    <n v="260"/>
    <x v="2"/>
    <s v="US"/>
    <s v="USD"/>
    <n v="1420768800"/>
    <n v="1415644395"/>
    <b v="0"/>
    <n v="2"/>
    <b v="0"/>
    <s v="theater/plays"/>
    <n v="104"/>
    <n v="130"/>
    <x v="1"/>
    <s v="plays"/>
    <x v="2893"/>
    <d v="2015-01-09T02:00:00"/>
    <x v="3"/>
  </r>
  <r>
    <n v="2894"/>
    <s v="How Could You Do This To Me (The Stage Play)"/>
    <s v="This Is A Story About A Woman A Man And A Woman"/>
    <n v="60000"/>
    <n v="259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n v="1403356792"/>
    <b v="0"/>
    <n v="4"/>
    <b v="0"/>
    <s v="theater/plays"/>
    <n v="52"/>
    <n v="64.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50000"/>
    <n v="255"/>
    <x v="2"/>
    <s v="US"/>
    <s v="USD"/>
    <n v="1481522400"/>
    <n v="1480283321"/>
    <b v="0"/>
    <n v="12"/>
    <b v="0"/>
    <s v="theater/plays"/>
    <n v="1"/>
    <n v="21.25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2500"/>
    <n v="252"/>
    <x v="2"/>
    <s v="US"/>
    <s v="USD"/>
    <n v="1444577345"/>
    <n v="1441985458"/>
    <b v="0"/>
    <n v="3"/>
    <b v="0"/>
    <s v="theater/plays"/>
    <n v="10"/>
    <n v="84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"/>
    <n v="252"/>
    <x v="2"/>
    <s v="US"/>
    <s v="USD"/>
    <n v="1446307053"/>
    <n v="1443715053"/>
    <b v="0"/>
    <n v="12"/>
    <b v="0"/>
    <s v="theater/plays"/>
    <n v="34"/>
    <n v="21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2000"/>
    <n v="251"/>
    <x v="2"/>
    <s v="US"/>
    <s v="USD"/>
    <n v="1469325158"/>
    <n v="1464141158"/>
    <b v="0"/>
    <n v="0"/>
    <b v="0"/>
    <s v="theater/plays"/>
    <n v="13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250"/>
    <n v="251"/>
    <x v="2"/>
    <s v="US"/>
    <s v="USD"/>
    <n v="1407562632"/>
    <n v="1404970632"/>
    <b v="0"/>
    <n v="7"/>
    <b v="0"/>
    <s v="theater/plays"/>
    <n v="100"/>
    <n v="35.86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200000"/>
    <n v="250"/>
    <x v="2"/>
    <s v="US"/>
    <s v="USD"/>
    <n v="1423345339"/>
    <n v="1418161339"/>
    <b v="0"/>
    <n v="2"/>
    <b v="0"/>
    <s v="theater/plays"/>
    <n v="0"/>
    <n v="125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00000"/>
    <n v="250"/>
    <x v="2"/>
    <s v="US"/>
    <s v="USD"/>
    <n v="1440412396"/>
    <n v="1437820396"/>
    <b v="0"/>
    <n v="1"/>
    <b v="0"/>
    <s v="theater/plays"/>
    <n v="0"/>
    <n v="25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93500"/>
    <n v="250"/>
    <x v="2"/>
    <s v="US"/>
    <s v="USD"/>
    <n v="1441771218"/>
    <n v="1436587218"/>
    <b v="0"/>
    <n v="4"/>
    <b v="0"/>
    <s v="theater/plays"/>
    <n v="0"/>
    <n v="62.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85000"/>
    <n v="250"/>
    <x v="2"/>
    <s v="GB"/>
    <s v="GBP"/>
    <n v="1415534400"/>
    <n v="1414538031"/>
    <b v="0"/>
    <n v="4"/>
    <b v="0"/>
    <s v="theater/plays"/>
    <n v="0"/>
    <n v="62.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29000"/>
    <n v="250"/>
    <x v="2"/>
    <s v="US"/>
    <s v="USD"/>
    <n v="1473211313"/>
    <n v="1472001713"/>
    <b v="0"/>
    <n v="17"/>
    <b v="0"/>
    <s v="theater/plays"/>
    <n v="1"/>
    <n v="14.71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10000"/>
    <n v="250"/>
    <x v="2"/>
    <s v="US"/>
    <s v="USD"/>
    <n v="1438390800"/>
    <n v="1436888066"/>
    <b v="0"/>
    <n v="7"/>
    <b v="0"/>
    <s v="theater/plays"/>
    <n v="3"/>
    <n v="35.71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7500"/>
    <n v="250"/>
    <x v="2"/>
    <s v="US"/>
    <s v="USD"/>
    <n v="1463259837"/>
    <n v="1458075837"/>
    <b v="0"/>
    <n v="2"/>
    <b v="0"/>
    <s v="theater/plays"/>
    <n v="3"/>
    <n v="125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5000"/>
    <n v="250"/>
    <x v="2"/>
    <s v="US"/>
    <s v="USD"/>
    <n v="1465407219"/>
    <n v="1462815219"/>
    <b v="0"/>
    <n v="5"/>
    <b v="0"/>
    <s v="theater/plays"/>
    <n v="5"/>
    <n v="5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5000"/>
    <n v="250"/>
    <x v="2"/>
    <s v="US"/>
    <s v="USD"/>
    <n v="1416944760"/>
    <n v="1413527001"/>
    <b v="0"/>
    <n v="1"/>
    <b v="0"/>
    <s v="theater/plays"/>
    <n v="5"/>
    <n v="25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1000"/>
    <n v="250"/>
    <x v="2"/>
    <s v="GB"/>
    <s v="GBP"/>
    <n v="1434139887"/>
    <n v="1428955887"/>
    <b v="0"/>
    <n v="1"/>
    <b v="0"/>
    <s v="theater/plays"/>
    <n v="25"/>
    <n v="25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000"/>
    <n v="250"/>
    <x v="2"/>
    <s v="US"/>
    <s v="USD"/>
    <n v="1435429626"/>
    <n v="1431973626"/>
    <b v="0"/>
    <n v="14"/>
    <b v="0"/>
    <s v="theater/plays"/>
    <n v="25"/>
    <n v="17.86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250"/>
    <n v="250"/>
    <x v="2"/>
    <s v="US"/>
    <s v="USD"/>
    <n v="1452827374"/>
    <n v="1450235374"/>
    <b v="0"/>
    <n v="26"/>
    <b v="0"/>
    <s v="theater/plays"/>
    <n v="100"/>
    <n v="9.6199999999999992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250"/>
    <n v="250"/>
    <x v="2"/>
    <s v="US"/>
    <s v="USD"/>
    <n v="1410041339"/>
    <n v="1404857339"/>
    <b v="0"/>
    <n v="2"/>
    <b v="0"/>
    <s v="theater/plays"/>
    <n v="100"/>
    <n v="125"/>
    <x v="1"/>
    <s v="plays"/>
    <x v="2913"/>
    <d v="2014-09-06T22:08:59"/>
    <x v="3"/>
  </r>
  <r>
    <n v="2914"/>
    <s v="Hercules the Panto"/>
    <s v="Hercules must complete four challenges in order to meet the father he never knew"/>
    <n v="250"/>
    <n v="250"/>
    <x v="2"/>
    <s v="GB"/>
    <s v="GBP"/>
    <n v="1426365994"/>
    <n v="1421185594"/>
    <b v="0"/>
    <n v="1"/>
    <b v="0"/>
    <s v="theater/plays"/>
    <n v="100"/>
    <n v="25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24500"/>
    <n v="245"/>
    <x v="2"/>
    <s v="GB"/>
    <s v="GBP"/>
    <n v="1458117190"/>
    <n v="1455528790"/>
    <b v="0"/>
    <n v="3"/>
    <b v="0"/>
    <s v="theater/plays"/>
    <n v="1"/>
    <n v="81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5000"/>
    <n v="243"/>
    <x v="2"/>
    <s v="GB"/>
    <s v="GBP"/>
    <n v="1400498789"/>
    <n v="1398511589"/>
    <b v="0"/>
    <n v="7"/>
    <b v="0"/>
    <s v="theater/plays"/>
    <n v="2"/>
    <n v="34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14500"/>
    <n v="241"/>
    <x v="2"/>
    <s v="US"/>
    <s v="USD"/>
    <n v="1442381847"/>
    <n v="1440826647"/>
    <b v="0"/>
    <n v="9"/>
    <b v="0"/>
    <s v="theater/plays"/>
    <n v="2"/>
    <n v="26.78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8000"/>
    <n v="241"/>
    <x v="2"/>
    <s v="US"/>
    <s v="USD"/>
    <n v="1446131207"/>
    <n v="1443712007"/>
    <b v="0"/>
    <n v="20"/>
    <b v="0"/>
    <s v="theater/plays"/>
    <n v="3"/>
    <n v="12.05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220"/>
    <n v="241"/>
    <x v="2"/>
    <s v="US"/>
    <s v="USD"/>
    <n v="1407250329"/>
    <n v="1404658329"/>
    <b v="0"/>
    <n v="6"/>
    <b v="0"/>
    <s v="theater/plays"/>
    <n v="110"/>
    <n v="40.17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9000"/>
    <n v="240"/>
    <x v="2"/>
    <s v="CA"/>
    <s v="CAD"/>
    <n v="1427306470"/>
    <n v="1424718070"/>
    <b v="0"/>
    <n v="13"/>
    <b v="0"/>
    <s v="theater/plays"/>
    <n v="3"/>
    <n v="18.46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5000"/>
    <n v="240"/>
    <x v="0"/>
    <s v="US"/>
    <s v="USD"/>
    <n v="1411679804"/>
    <n v="1409087804"/>
    <b v="0"/>
    <n v="3"/>
    <b v="1"/>
    <s v="theater/musical"/>
    <n v="5"/>
    <n v="80"/>
    <x v="1"/>
    <s v="musical"/>
    <x v="2921"/>
    <d v="2014-09-25T21:16:44"/>
    <x v="3"/>
  </r>
  <r>
    <n v="3752"/>
    <s v="POP! Community Cabaret Presents..."/>
    <s v="Welcome to POP! Community Cabaret: the &quot;friendliest mad bunch ever&quot;!_x000a_We are a cabaret group run by our community for our community."/>
    <n v="80000"/>
    <n v="0"/>
    <x v="0"/>
    <s v="GB"/>
    <s v="GBP"/>
    <n v="1476651600"/>
    <n v="1473189335"/>
    <b v="0"/>
    <n v="15"/>
    <b v="1"/>
    <s v="theater/musical"/>
    <n v="0"/>
    <n v="0"/>
    <x v="1"/>
    <s v="musical"/>
    <x v="2922"/>
    <d v="2016-10-16T21:00:00"/>
    <x v="2"/>
  </r>
  <r>
    <n v="2923"/>
    <s v="Kaylee's Senior Project"/>
    <s v="Spreading the love of theatre, one step at a time. I would like to produce a reading of one of my favorite musicals"/>
    <n v="31000"/>
    <n v="236"/>
    <x v="0"/>
    <s v="US"/>
    <s v="USD"/>
    <n v="1422068400"/>
    <n v="1420774779"/>
    <b v="0"/>
    <n v="10"/>
    <b v="1"/>
    <s v="theater/musical"/>
    <n v="1"/>
    <n v="23.6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000"/>
    <n v="236"/>
    <x v="0"/>
    <s v="US"/>
    <s v="USD"/>
    <n v="1431143940"/>
    <n v="1428585710"/>
    <b v="0"/>
    <n v="147"/>
    <b v="1"/>
    <s v="theater/musical"/>
    <n v="12"/>
    <n v="1.6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5000"/>
    <n v="235"/>
    <x v="0"/>
    <s v="US"/>
    <s v="USD"/>
    <n v="1410444068"/>
    <n v="1407852068"/>
    <b v="0"/>
    <n v="199"/>
    <b v="1"/>
    <s v="theater/musical"/>
    <n v="5"/>
    <n v="1.18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4000"/>
    <n v="234"/>
    <x v="0"/>
    <s v="US"/>
    <s v="USD"/>
    <n v="1424715779"/>
    <n v="1423506179"/>
    <b v="0"/>
    <n v="50"/>
    <b v="1"/>
    <s v="theater/musical"/>
    <n v="6"/>
    <n v="4.68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2000"/>
    <n v="234"/>
    <x v="0"/>
    <s v="US"/>
    <s v="USD"/>
    <n v="1405400400"/>
    <n v="1402934629"/>
    <b v="0"/>
    <n v="21"/>
    <b v="1"/>
    <s v="theater/musical"/>
    <n v="12"/>
    <n v="11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225"/>
    <n v="234"/>
    <x v="0"/>
    <s v="US"/>
    <s v="USD"/>
    <n v="1457135846"/>
    <n v="1454543846"/>
    <b v="0"/>
    <n v="24"/>
    <b v="1"/>
    <s v="theater/musical"/>
    <n v="104"/>
    <n v="9.75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12000"/>
    <n v="233"/>
    <x v="0"/>
    <s v="US"/>
    <s v="USD"/>
    <n v="1401024758"/>
    <n v="1398432758"/>
    <b v="0"/>
    <n v="32"/>
    <b v="1"/>
    <s v="theater/musical"/>
    <n v="2"/>
    <n v="7.28"/>
    <x v="1"/>
    <s v="musical"/>
    <x v="2929"/>
    <d v="2014-05-25T13:32:38"/>
    <x v="3"/>
  </r>
  <r>
    <n v="3755"/>
    <s v="Retro Rhapsody"/>
    <s v="We have formed an innovative company that aims to create musical comedic performances suitable for a range of venues."/>
    <n v="75000"/>
    <n v="0"/>
    <x v="0"/>
    <s v="GB"/>
    <s v="GBP"/>
    <n v="1460753307"/>
    <n v="1458161307"/>
    <b v="0"/>
    <n v="28"/>
    <b v="1"/>
    <s v="theater/musical"/>
    <n v="0"/>
    <n v="0"/>
    <x v="1"/>
    <s v="musical"/>
    <x v="2930"/>
    <d v="2016-04-15T20:48:27"/>
    <x v="2"/>
  </r>
  <r>
    <n v="2931"/>
    <s v="And More Shenanigans Theatre Company"/>
    <s v="And More Shenanigans Theatre is a brand new Edmonton based theatre company dedicated to creating and developing quirky original works"/>
    <n v="20000"/>
    <n v="230"/>
    <x v="0"/>
    <s v="CA"/>
    <s v="CAD"/>
    <n v="1410761280"/>
    <n v="1408604363"/>
    <b v="0"/>
    <n v="9"/>
    <b v="1"/>
    <s v="theater/musical"/>
    <n v="1"/>
    <n v="25.56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150"/>
    <n v="230"/>
    <x v="0"/>
    <s v="AU"/>
    <s v="AUD"/>
    <n v="1424516400"/>
    <n v="1421812637"/>
    <b v="0"/>
    <n v="38"/>
    <b v="1"/>
    <s v="theater/musical"/>
    <n v="153"/>
    <n v="6.0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100000"/>
    <n v="226"/>
    <x v="0"/>
    <s v="US"/>
    <s v="USD"/>
    <n v="1465081053"/>
    <n v="1462489053"/>
    <b v="0"/>
    <n v="54"/>
    <b v="1"/>
    <s v="theater/musical"/>
    <n v="0"/>
    <n v="4.1900000000000004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4000"/>
    <n v="225"/>
    <x v="0"/>
    <s v="CA"/>
    <s v="CAD"/>
    <n v="1402845364"/>
    <n v="1400253364"/>
    <b v="0"/>
    <n v="37"/>
    <b v="1"/>
    <s v="theater/musical"/>
    <n v="6"/>
    <n v="6.08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2000"/>
    <n v="225"/>
    <x v="0"/>
    <s v="US"/>
    <s v="USD"/>
    <n v="1472490000"/>
    <n v="1467468008"/>
    <b v="0"/>
    <n v="39"/>
    <b v="1"/>
    <s v="theater/musical"/>
    <n v="11"/>
    <n v="5.77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n v="1412091423"/>
    <b v="0"/>
    <n v="34"/>
    <b v="1"/>
    <s v="theater/musical"/>
    <n v="23"/>
    <n v="6.62"/>
    <x v="1"/>
    <s v="musical"/>
    <x v="2936"/>
    <d v="2014-10-13T04:59:00"/>
    <x v="3"/>
  </r>
  <r>
    <n v="3761"/>
    <s v="MARSHA - a girl who does bad things"/>
    <s v="liveartshow returns with a new work at the Arcola this summer. Marsha is a story combining opera, dance and theatre... with a unicorn"/>
    <n v="50000"/>
    <n v="0"/>
    <x v="0"/>
    <s v="GB"/>
    <s v="GBP"/>
    <n v="1439247600"/>
    <n v="1434625937"/>
    <b v="0"/>
    <n v="3"/>
    <b v="1"/>
    <s v="theater/musical"/>
    <n v="0"/>
    <n v="0"/>
    <x v="1"/>
    <s v="musical"/>
    <x v="2937"/>
    <d v="2015-08-10T23:00:00"/>
    <x v="0"/>
  </r>
  <r>
    <n v="2938"/>
    <s v="Keep It Spinning."/>
    <s v="Keep It Spinning! Is an after-school, six week workshop, during which students create an musical based on on an overarching theme."/>
    <n v="100"/>
    <n v="225"/>
    <x v="0"/>
    <s v="US"/>
    <s v="USD"/>
    <n v="1422636814"/>
    <n v="1420044814"/>
    <b v="0"/>
    <n v="32"/>
    <b v="1"/>
    <s v="theater/musical"/>
    <n v="225"/>
    <n v="7.03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9000"/>
    <n v="223"/>
    <x v="0"/>
    <s v="US"/>
    <s v="USD"/>
    <n v="1409187600"/>
    <n v="1406316312"/>
    <b v="0"/>
    <n v="25"/>
    <b v="1"/>
    <s v="theater/musical"/>
    <n v="2"/>
    <n v="8.9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5000"/>
    <n v="223"/>
    <x v="0"/>
    <s v="US"/>
    <s v="USD"/>
    <n v="1421606018"/>
    <n v="1418150018"/>
    <b v="0"/>
    <n v="33"/>
    <b v="1"/>
    <s v="theater/musical"/>
    <n v="4"/>
    <n v="6.76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115250"/>
    <n v="220"/>
    <x v="2"/>
    <s v="US"/>
    <s v="USD"/>
    <n v="1425250955"/>
    <n v="1422658955"/>
    <b v="0"/>
    <n v="1"/>
    <b v="0"/>
    <s v="theater/spaces"/>
    <n v="0"/>
    <n v="22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5105"/>
    <n v="216"/>
    <x v="2"/>
    <s v="CA"/>
    <s v="CAD"/>
    <n v="1450297080"/>
    <n v="1448565459"/>
    <b v="0"/>
    <n v="202"/>
    <b v="0"/>
    <s v="theater/spaces"/>
    <n v="4"/>
    <n v="1.07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300"/>
    <n v="216"/>
    <x v="2"/>
    <s v="US"/>
    <s v="USD"/>
    <n v="1428894380"/>
    <n v="1426302380"/>
    <b v="0"/>
    <n v="0"/>
    <b v="0"/>
    <s v="theater/spaces"/>
    <n v="7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2000"/>
    <n v="216"/>
    <x v="2"/>
    <s v="US"/>
    <s v="USD"/>
    <n v="1433714198"/>
    <n v="1431122198"/>
    <b v="0"/>
    <n v="1"/>
    <b v="0"/>
    <s v="theater/spaces"/>
    <n v="11"/>
    <n v="216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74997"/>
    <n v="215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6500"/>
    <n v="215"/>
    <x v="2"/>
    <s v="GB"/>
    <s v="GBP"/>
    <n v="1471265092"/>
    <n v="1468673092"/>
    <b v="0"/>
    <n v="2"/>
    <b v="0"/>
    <s v="theater/spaces"/>
    <n v="3"/>
    <n v="107.5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3000"/>
    <n v="215"/>
    <x v="2"/>
    <s v="US"/>
    <s v="USD"/>
    <n v="1480007460"/>
    <n v="1475760567"/>
    <b v="0"/>
    <n v="13"/>
    <b v="0"/>
    <s v="theater/spaces"/>
    <n v="7"/>
    <n v="16.54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2000"/>
    <n v="214"/>
    <x v="2"/>
    <s v="US"/>
    <s v="USD"/>
    <n v="1433259293"/>
    <n v="1428075293"/>
    <b v="0"/>
    <n v="9"/>
    <b v="0"/>
    <s v="theater/spaces"/>
    <n v="11"/>
    <n v="23.78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20000"/>
    <n v="212"/>
    <x v="2"/>
    <s v="US"/>
    <s v="USD"/>
    <n v="1447965917"/>
    <n v="1445370317"/>
    <b v="0"/>
    <n v="2"/>
    <b v="0"/>
    <s v="theater/spaces"/>
    <n v="1"/>
    <n v="106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15000"/>
    <n v="212"/>
    <x v="2"/>
    <s v="US"/>
    <s v="USD"/>
    <n v="1453538752"/>
    <n v="1450946752"/>
    <b v="0"/>
    <n v="0"/>
    <b v="0"/>
    <s v="theater/spaces"/>
    <n v="1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"/>
    <n v="212"/>
    <x v="1"/>
    <s v="US"/>
    <s v="USD"/>
    <n v="1412536573"/>
    <n v="1408648573"/>
    <b v="0"/>
    <n v="58"/>
    <b v="0"/>
    <s v="theater/spaces"/>
    <n v="4"/>
    <n v="3.66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825"/>
    <n v="211"/>
    <x v="1"/>
    <s v="US"/>
    <s v="USD"/>
    <n v="1476676800"/>
    <n v="1473957239"/>
    <b v="0"/>
    <n v="8"/>
    <b v="0"/>
    <s v="theater/spaces"/>
    <n v="7"/>
    <n v="26.38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1000"/>
    <n v="211"/>
    <x v="1"/>
    <s v="US"/>
    <s v="USD"/>
    <n v="1444330821"/>
    <n v="1441738821"/>
    <b v="0"/>
    <n v="3"/>
    <b v="0"/>
    <s v="theater/spaces"/>
    <n v="21"/>
    <n v="70.33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2000"/>
    <n v="210"/>
    <x v="1"/>
    <s v="US"/>
    <s v="USD"/>
    <n v="1489669203"/>
    <n v="1487944803"/>
    <b v="0"/>
    <n v="0"/>
    <b v="0"/>
    <s v="theater/spaces"/>
    <n v="2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7534"/>
    <n v="210"/>
    <x v="1"/>
    <s v="US"/>
    <s v="USD"/>
    <n v="1434476849"/>
    <n v="1431884849"/>
    <b v="0"/>
    <n v="11"/>
    <b v="0"/>
    <s v="theater/spaces"/>
    <n v="3"/>
    <n v="19.09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100000"/>
    <n v="205"/>
    <x v="1"/>
    <s v="US"/>
    <s v="USD"/>
    <n v="1462402850"/>
    <n v="1459810850"/>
    <b v="0"/>
    <n v="20"/>
    <b v="0"/>
    <s v="theater/spaces"/>
    <n v="0"/>
    <n v="10.25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n v="1422317772"/>
    <b v="0"/>
    <n v="3"/>
    <b v="0"/>
    <s v="theater/spaces"/>
    <n v="1"/>
    <n v="68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1897"/>
    <n v="205"/>
    <x v="1"/>
    <s v="US"/>
    <s v="USD"/>
    <n v="1462729317"/>
    <n v="1457548917"/>
    <b v="0"/>
    <n v="0"/>
    <b v="0"/>
    <s v="theater/spaces"/>
    <n v="11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"/>
    <n v="205"/>
    <x v="1"/>
    <s v="GB"/>
    <s v="GBP"/>
    <n v="1465258325"/>
    <n v="1462666325"/>
    <b v="0"/>
    <n v="0"/>
    <b v="0"/>
    <s v="theater/spaces"/>
    <n v="21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500"/>
    <n v="205"/>
    <x v="1"/>
    <s v="US"/>
    <s v="USD"/>
    <n v="1410459023"/>
    <n v="1407867023"/>
    <b v="0"/>
    <n v="0"/>
    <b v="0"/>
    <s v="theater/spaces"/>
    <n v="41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200"/>
    <n v="205"/>
    <x v="0"/>
    <s v="US"/>
    <s v="USD"/>
    <n v="1427342400"/>
    <n v="1424927159"/>
    <b v="0"/>
    <n v="108"/>
    <b v="1"/>
    <s v="theater/plays"/>
    <n v="103"/>
    <n v="1.9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600"/>
    <n v="204"/>
    <x v="0"/>
    <s v="US"/>
    <s v="USD"/>
    <n v="1425193140"/>
    <n v="1422769906"/>
    <b v="0"/>
    <n v="20"/>
    <b v="1"/>
    <s v="theater/plays"/>
    <n v="13"/>
    <n v="10.19999999999999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3000"/>
    <n v="203.9"/>
    <x v="0"/>
    <s v="US"/>
    <s v="USD"/>
    <n v="1435835824"/>
    <n v="1433243824"/>
    <b v="0"/>
    <n v="98"/>
    <b v="1"/>
    <s v="theater/plays"/>
    <n v="7"/>
    <n v="2.08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8500"/>
    <n v="202"/>
    <x v="0"/>
    <s v="US"/>
    <s v="USD"/>
    <n v="1407360720"/>
    <n v="1404769819"/>
    <b v="0"/>
    <n v="196"/>
    <b v="1"/>
    <s v="theater/plays"/>
    <n v="2"/>
    <n v="1.03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200"/>
    <n v="202"/>
    <x v="0"/>
    <s v="US"/>
    <s v="USD"/>
    <n v="1436290233"/>
    <n v="1433698233"/>
    <b v="0"/>
    <n v="39"/>
    <b v="1"/>
    <s v="theater/plays"/>
    <n v="17"/>
    <n v="5.18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28000"/>
    <n v="201"/>
    <x v="0"/>
    <s v="US"/>
    <s v="USD"/>
    <n v="1442425412"/>
    <n v="1439833412"/>
    <b v="0"/>
    <n v="128"/>
    <b v="1"/>
    <s v="theater/plays"/>
    <n v="1"/>
    <n v="1.5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2000"/>
    <n v="201"/>
    <x v="0"/>
    <s v="US"/>
    <s v="USD"/>
    <n v="1425872692"/>
    <n v="1423284292"/>
    <b v="0"/>
    <n v="71"/>
    <b v="1"/>
    <s v="theater/plays"/>
    <n v="10"/>
    <n v="2.8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200"/>
    <n v="201"/>
    <x v="0"/>
    <s v="US"/>
    <s v="USD"/>
    <n v="1471406340"/>
    <n v="1470227660"/>
    <b v="0"/>
    <n v="47"/>
    <b v="1"/>
    <s v="theater/plays"/>
    <n v="101"/>
    <n v="4.28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200000"/>
    <n v="200"/>
    <x v="0"/>
    <s v="CA"/>
    <s v="CAD"/>
    <n v="1430693460"/>
    <n v="1428087153"/>
    <b v="0"/>
    <n v="17"/>
    <b v="1"/>
    <s v="theater/plays"/>
    <n v="0"/>
    <n v="11.76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13500"/>
    <n v="200"/>
    <x v="0"/>
    <s v="US"/>
    <s v="USD"/>
    <n v="1405699451"/>
    <n v="1403107451"/>
    <b v="0"/>
    <n v="91"/>
    <b v="1"/>
    <s v="theater/plays"/>
    <n v="1"/>
    <n v="2.2000000000000002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8000"/>
    <n v="200"/>
    <x v="0"/>
    <s v="US"/>
    <s v="USD"/>
    <n v="1409500078"/>
    <n v="1406908078"/>
    <b v="0"/>
    <n v="43"/>
    <b v="1"/>
    <s v="theater/plays"/>
    <n v="3"/>
    <n v="4.6500000000000004"/>
    <x v="1"/>
    <s v="plays"/>
    <x v="2971"/>
    <d v="2014-08-31T15:47:58"/>
    <x v="3"/>
  </r>
  <r>
    <n v="2972"/>
    <s v="A Bad Plan"/>
    <s v="A group of artists. A mythical art piece. A harrowing quest. And some margaritas."/>
    <n v="8000"/>
    <n v="200"/>
    <x v="0"/>
    <s v="US"/>
    <s v="USD"/>
    <n v="1480899600"/>
    <n v="1479609520"/>
    <b v="0"/>
    <n v="17"/>
    <b v="1"/>
    <s v="theater/plays"/>
    <n v="3"/>
    <n v="11.76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2000"/>
    <n v="200"/>
    <x v="0"/>
    <s v="US"/>
    <s v="USD"/>
    <n v="1451620800"/>
    <n v="1449171508"/>
    <b v="0"/>
    <n v="33"/>
    <b v="1"/>
    <s v="theater/plays"/>
    <n v="10"/>
    <n v="6.06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1000"/>
    <n v="200"/>
    <x v="0"/>
    <s v="US"/>
    <s v="USD"/>
    <n v="1411695300"/>
    <n v="1409275671"/>
    <b v="0"/>
    <n v="87"/>
    <b v="1"/>
    <s v="theater/plays"/>
    <n v="20"/>
    <n v="2.2999999999999998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200"/>
    <n v="200"/>
    <x v="0"/>
    <s v="US"/>
    <s v="USD"/>
    <n v="1417057200"/>
    <n v="1414599886"/>
    <b v="0"/>
    <n v="113"/>
    <b v="1"/>
    <s v="theater/plays"/>
    <n v="100"/>
    <n v="1.77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200"/>
    <n v="200"/>
    <x v="0"/>
    <s v="GB"/>
    <s v="GBP"/>
    <n v="1457870400"/>
    <n v="1456421530"/>
    <b v="0"/>
    <n v="14"/>
    <b v="1"/>
    <s v="theater/plays"/>
    <n v="100"/>
    <n v="14.29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25000"/>
    <n v="199"/>
    <x v="0"/>
    <s v="US"/>
    <s v="USD"/>
    <n v="1427076840"/>
    <n v="1421960934"/>
    <b v="0"/>
    <n v="30"/>
    <b v="1"/>
    <s v="theater/plays"/>
    <n v="1"/>
    <n v="6.63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6500"/>
    <n v="196"/>
    <x v="0"/>
    <s v="US"/>
    <s v="USD"/>
    <n v="1413784740"/>
    <n v="1412954547"/>
    <b v="0"/>
    <n v="16"/>
    <b v="1"/>
    <s v="theater/plays"/>
    <n v="3"/>
    <n v="12.25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3900"/>
    <n v="196"/>
    <x v="0"/>
    <s v="US"/>
    <s v="USD"/>
    <n v="1420524000"/>
    <n v="1419104823"/>
    <b v="0"/>
    <n v="46"/>
    <b v="1"/>
    <s v="theater/plays"/>
    <n v="5"/>
    <n v="4.26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8000"/>
    <n v="195"/>
    <x v="0"/>
    <s v="US"/>
    <s v="USD"/>
    <n v="1440381600"/>
    <n v="1438639130"/>
    <b v="0"/>
    <n v="24"/>
    <b v="1"/>
    <s v="theater/plays"/>
    <n v="2"/>
    <n v="8.1300000000000008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6000"/>
    <n v="195"/>
    <x v="0"/>
    <s v="IE"/>
    <s v="EUR"/>
    <n v="1443014756"/>
    <n v="1439126756"/>
    <b v="1"/>
    <n v="97"/>
    <b v="1"/>
    <s v="theater/spaces"/>
    <n v="3"/>
    <n v="2.0099999999999998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150"/>
    <n v="195"/>
    <x v="0"/>
    <s v="GB"/>
    <s v="GBP"/>
    <n v="1455208143"/>
    <n v="1452616143"/>
    <b v="1"/>
    <n v="59"/>
    <b v="1"/>
    <s v="theater/spaces"/>
    <n v="130"/>
    <n v="3.3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5000"/>
    <n v="194"/>
    <x v="0"/>
    <s v="US"/>
    <s v="USD"/>
    <n v="1415722236"/>
    <n v="1410534636"/>
    <b v="1"/>
    <n v="1095"/>
    <b v="1"/>
    <s v="theater/spaces"/>
    <n v="1"/>
    <n v="0.18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8000"/>
    <n v="190"/>
    <x v="0"/>
    <s v="US"/>
    <s v="USD"/>
    <n v="1472020881"/>
    <n v="1469428881"/>
    <b v="1"/>
    <n v="218"/>
    <b v="1"/>
    <s v="theater/spaces"/>
    <n v="2"/>
    <n v="0.87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99"/>
    <n v="190"/>
    <x v="0"/>
    <s v="NZ"/>
    <s v="NZD"/>
    <n v="1477886400"/>
    <n v="1476228128"/>
    <b v="0"/>
    <n v="111"/>
    <b v="1"/>
    <s v="theater/spaces"/>
    <n v="95"/>
    <n v="1.7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7000"/>
    <n v="189"/>
    <x v="0"/>
    <s v="GB"/>
    <s v="GBP"/>
    <n v="1462100406"/>
    <n v="1456920006"/>
    <b v="0"/>
    <n v="56"/>
    <b v="1"/>
    <s v="theater/spaces"/>
    <n v="3"/>
    <n v="3.38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n v="1473837751"/>
    <b v="0"/>
    <n v="265"/>
    <b v="1"/>
    <s v="theater/spaces"/>
    <n v="1"/>
    <n v="0.7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5000"/>
    <n v="187"/>
    <x v="0"/>
    <s v="GB"/>
    <s v="GBP"/>
    <n v="1466412081"/>
    <n v="1463820081"/>
    <b v="0"/>
    <n v="28"/>
    <b v="1"/>
    <s v="theater/spaces"/>
    <n v="4"/>
    <n v="6.68"/>
    <x v="1"/>
    <s v="spaces"/>
    <x v="2988"/>
    <d v="2016-06-20T08:41:21"/>
    <x v="2"/>
  </r>
  <r>
    <n v="2989"/>
    <s v="Let's Light Up The Gem!"/>
    <s v="Bring the movies back to Bethel, Maine."/>
    <n v="45000"/>
    <n v="186"/>
    <x v="0"/>
    <s v="US"/>
    <s v="USD"/>
    <n v="1450673940"/>
    <n v="1448756962"/>
    <b v="0"/>
    <n v="364"/>
    <b v="1"/>
    <s v="theater/spaces"/>
    <n v="0"/>
    <n v="0.5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45000"/>
    <n v="185"/>
    <x v="0"/>
    <s v="US"/>
    <s v="USD"/>
    <n v="1452174420"/>
    <n v="1449150420"/>
    <b v="0"/>
    <n v="27"/>
    <b v="1"/>
    <s v="theater/spaces"/>
    <n v="0"/>
    <n v="6.85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6000"/>
    <n v="185"/>
    <x v="0"/>
    <s v="US"/>
    <s v="USD"/>
    <n v="1485547530"/>
    <n v="1483646730"/>
    <b v="0"/>
    <n v="93"/>
    <b v="1"/>
    <s v="theater/spaces"/>
    <n v="3"/>
    <n v="1.99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5500"/>
    <n v="180"/>
    <x v="0"/>
    <s v="US"/>
    <s v="USD"/>
    <n v="1476037510"/>
    <n v="1473445510"/>
    <b v="0"/>
    <n v="64"/>
    <b v="1"/>
    <s v="theater/spaces"/>
    <n v="3"/>
    <n v="2.81"/>
    <x v="1"/>
    <s v="spaces"/>
    <x v="2992"/>
    <d v="2016-10-09T18:25:10"/>
    <x v="2"/>
  </r>
  <r>
    <n v="2993"/>
    <s v="TRUE WEST: Think, Dog! Productions"/>
    <s v="Help us build the Kitchen from Hell!"/>
    <n v="2725"/>
    <n v="180"/>
    <x v="0"/>
    <s v="US"/>
    <s v="USD"/>
    <n v="1455998867"/>
    <n v="1453406867"/>
    <b v="0"/>
    <n v="22"/>
    <b v="1"/>
    <s v="theater/spaces"/>
    <n v="7"/>
    <n v="8.18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450"/>
    <n v="180"/>
    <x v="0"/>
    <s v="GB"/>
    <s v="GBP"/>
    <n v="1412335772"/>
    <n v="1409743772"/>
    <b v="0"/>
    <n v="59"/>
    <b v="1"/>
    <s v="theater/spaces"/>
    <n v="40"/>
    <n v="3.05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"/>
    <n v="180"/>
    <x v="0"/>
    <s v="US"/>
    <s v="USD"/>
    <n v="1484841471"/>
    <n v="1482249471"/>
    <b v="0"/>
    <n v="249"/>
    <b v="1"/>
    <s v="theater/spaces"/>
    <n v="120"/>
    <n v="0.72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100"/>
    <n v="180"/>
    <x v="0"/>
    <s v="US"/>
    <s v="USD"/>
    <n v="1432677240"/>
    <n v="1427493240"/>
    <b v="0"/>
    <n v="392"/>
    <b v="1"/>
    <s v="theater/spaces"/>
    <n v="180"/>
    <n v="0.46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500000"/>
    <n v="178.52"/>
    <x v="0"/>
    <s v="US"/>
    <s v="USD"/>
    <n v="1488171540"/>
    <n v="1486661793"/>
    <b v="0"/>
    <n v="115"/>
    <b v="1"/>
    <s v="theater/spaces"/>
    <n v="0"/>
    <n v="1.55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1000"/>
    <n v="178"/>
    <x v="0"/>
    <s v="US"/>
    <s v="USD"/>
    <n v="1402892700"/>
    <n v="1400474329"/>
    <b v="0"/>
    <n v="433"/>
    <b v="1"/>
    <s v="theater/spaces"/>
    <n v="18"/>
    <n v="0.4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20000"/>
    <n v="177"/>
    <x v="0"/>
    <s v="US"/>
    <s v="USD"/>
    <n v="1488333600"/>
    <n v="1487094360"/>
    <b v="0"/>
    <n v="20"/>
    <b v="1"/>
    <s v="theater/spaces"/>
    <n v="1"/>
    <n v="8.8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0"/>
    <n v="177"/>
    <x v="0"/>
    <s v="US"/>
    <s v="USD"/>
    <n v="1485885600"/>
    <n v="1484682670"/>
    <b v="0"/>
    <n v="8"/>
    <b v="1"/>
    <s v="theater/spaces"/>
    <n v="4"/>
    <n v="22.13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250000"/>
    <n v="175"/>
    <x v="0"/>
    <s v="US"/>
    <s v="USD"/>
    <n v="1468445382"/>
    <n v="1465853382"/>
    <b v="0"/>
    <n v="175"/>
    <b v="1"/>
    <s v="theater/spaces"/>
    <n v="0"/>
    <n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12000"/>
    <n v="175"/>
    <x v="0"/>
    <s v="US"/>
    <s v="USD"/>
    <n v="1356552252"/>
    <n v="1353960252"/>
    <b v="0"/>
    <n v="104"/>
    <b v="1"/>
    <s v="theater/spaces"/>
    <n v="1"/>
    <n v="1.68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1500"/>
    <n v="173"/>
    <x v="0"/>
    <s v="US"/>
    <s v="USD"/>
    <n v="1456811940"/>
    <n v="1454098976"/>
    <b v="0"/>
    <n v="17"/>
    <b v="1"/>
    <s v="theater/spaces"/>
    <n v="12"/>
    <n v="10.18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50000"/>
    <n v="170"/>
    <x v="0"/>
    <s v="US"/>
    <s v="USD"/>
    <n v="1416089324"/>
    <n v="1413493724"/>
    <b v="0"/>
    <n v="277"/>
    <b v="1"/>
    <s v="theater/spaces"/>
    <n v="0"/>
    <n v="0.6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000"/>
    <n v="170"/>
    <x v="0"/>
    <s v="US"/>
    <s v="USD"/>
    <n v="1412611905"/>
    <n v="1410019905"/>
    <b v="0"/>
    <n v="118"/>
    <b v="1"/>
    <s v="theater/spaces"/>
    <n v="2"/>
    <n v="1.4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1600"/>
    <n v="170"/>
    <x v="0"/>
    <s v="CA"/>
    <s v="CAD"/>
    <n v="1418580591"/>
    <n v="1415988591"/>
    <b v="0"/>
    <n v="97"/>
    <b v="1"/>
    <s v="theater/spaces"/>
    <n v="11"/>
    <n v="1.75"/>
    <x v="1"/>
    <s v="spaces"/>
    <x v="3006"/>
    <d v="2014-12-14T18:09:51"/>
    <x v="3"/>
  </r>
  <r>
    <n v="3007"/>
    <s v="Bethlem"/>
    <s v="Consuite for 2015 CoreCon.  An adventure into insanity."/>
    <n v="850"/>
    <n v="170"/>
    <x v="0"/>
    <s v="US"/>
    <s v="USD"/>
    <n v="1429938683"/>
    <n v="1428124283"/>
    <b v="0"/>
    <n v="20"/>
    <b v="1"/>
    <s v="theater/spaces"/>
    <n v="20"/>
    <n v="8.5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500"/>
    <n v="170"/>
    <x v="0"/>
    <s v="US"/>
    <s v="USD"/>
    <n v="1453352719"/>
    <n v="1450760719"/>
    <b v="0"/>
    <n v="26"/>
    <b v="1"/>
    <s v="theater/spaces"/>
    <n v="34"/>
    <n v="6.54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1000"/>
    <n v="165"/>
    <x v="0"/>
    <s v="US"/>
    <s v="USD"/>
    <n v="1417012840"/>
    <n v="1414417240"/>
    <b v="0"/>
    <n v="128"/>
    <b v="1"/>
    <s v="theater/spaces"/>
    <n v="17"/>
    <n v="1.2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400"/>
    <n v="165"/>
    <x v="0"/>
    <s v="US"/>
    <s v="USD"/>
    <n v="1424548719"/>
    <n v="1419364719"/>
    <b v="0"/>
    <n v="15"/>
    <b v="1"/>
    <s v="theater/spaces"/>
    <n v="41"/>
    <n v="1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777"/>
    <n v="162"/>
    <x v="0"/>
    <s v="ES"/>
    <s v="EUR"/>
    <n v="1450911540"/>
    <n v="1448536516"/>
    <b v="0"/>
    <n v="25"/>
    <b v="1"/>
    <s v="theater/spaces"/>
    <n v="21"/>
    <n v="6.48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6000"/>
    <n v="160"/>
    <x v="0"/>
    <s v="US"/>
    <s v="USD"/>
    <n v="1423587130"/>
    <n v="1421772730"/>
    <b v="0"/>
    <n v="55"/>
    <b v="1"/>
    <s v="theater/spaces"/>
    <n v="3"/>
    <n v="2.9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5000"/>
    <n v="160"/>
    <x v="0"/>
    <s v="US"/>
    <s v="USD"/>
    <n v="1434917049"/>
    <n v="1432325049"/>
    <b v="0"/>
    <n v="107"/>
    <b v="1"/>
    <s v="theater/spaces"/>
    <n v="3"/>
    <n v="1.5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39000"/>
    <n v="156"/>
    <x v="0"/>
    <s v="US"/>
    <s v="USD"/>
    <n v="1415163600"/>
    <n v="1412737080"/>
    <b v="0"/>
    <n v="557"/>
    <b v="1"/>
    <s v="theater/spaces"/>
    <n v="0"/>
    <n v="0.28000000000000003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100"/>
    <n v="155"/>
    <x v="0"/>
    <s v="US"/>
    <s v="USD"/>
    <n v="1402459200"/>
    <n v="1401125238"/>
    <b v="0"/>
    <n v="40"/>
    <b v="1"/>
    <s v="theater/spaces"/>
    <n v="155"/>
    <n v="3.88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20000"/>
    <n v="153"/>
    <x v="0"/>
    <s v="US"/>
    <s v="USD"/>
    <n v="1405688952"/>
    <n v="1400504952"/>
    <b v="0"/>
    <n v="36"/>
    <b v="1"/>
    <s v="theater/spaces"/>
    <n v="1"/>
    <n v="4.25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1000"/>
    <n v="153"/>
    <x v="0"/>
    <s v="US"/>
    <s v="USD"/>
    <n v="1408566243"/>
    <n v="1405974243"/>
    <b v="0"/>
    <n v="159"/>
    <b v="1"/>
    <s v="theater/spaces"/>
    <n v="15"/>
    <n v="0.96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153"/>
    <n v="153"/>
    <x v="0"/>
    <s v="FR"/>
    <s v="EUR"/>
    <n v="1437429600"/>
    <n v="1433747376"/>
    <b v="0"/>
    <n v="41"/>
    <b v="1"/>
    <s v="theater/spaces"/>
    <n v="100"/>
    <n v="3.73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55000"/>
    <n v="151"/>
    <x v="0"/>
    <s v="US"/>
    <s v="USD"/>
    <n v="1401159600"/>
    <n v="1398801620"/>
    <b v="0"/>
    <n v="226"/>
    <b v="1"/>
    <s v="theater/spaces"/>
    <n v="0"/>
    <n v="0.67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50000"/>
    <n v="151"/>
    <x v="0"/>
    <s v="US"/>
    <s v="USD"/>
    <n v="1439583533"/>
    <n v="1434399533"/>
    <b v="0"/>
    <n v="30"/>
    <b v="1"/>
    <s v="theater/spaces"/>
    <n v="0"/>
    <n v="5.03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25000"/>
    <n v="151"/>
    <x v="0"/>
    <s v="US"/>
    <s v="USD"/>
    <n v="1479794340"/>
    <n v="1476715869"/>
    <b v="0"/>
    <n v="103"/>
    <b v="1"/>
    <s v="theater/spaces"/>
    <n v="1"/>
    <n v="1.47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n v="1468450409"/>
    <b v="0"/>
    <n v="62"/>
    <b v="1"/>
    <s v="theater/spaces"/>
    <n v="2"/>
    <n v="2.44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3750"/>
    <n v="151"/>
    <x v="0"/>
    <s v="GB"/>
    <s v="GBP"/>
    <n v="1434039186"/>
    <n v="1430151186"/>
    <b v="0"/>
    <n v="6"/>
    <b v="1"/>
    <s v="theater/spaces"/>
    <n v="4"/>
    <n v="25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400"/>
    <n v="151"/>
    <x v="0"/>
    <s v="US"/>
    <s v="USD"/>
    <n v="1349567475"/>
    <n v="1346975475"/>
    <b v="0"/>
    <n v="182"/>
    <b v="1"/>
    <s v="theater/spaces"/>
    <n v="38"/>
    <n v="0.83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6700"/>
    <n v="150"/>
    <x v="0"/>
    <s v="GB"/>
    <s v="GBP"/>
    <n v="1401465600"/>
    <n v="1399032813"/>
    <b v="0"/>
    <n v="145"/>
    <b v="1"/>
    <s v="theater/spaces"/>
    <n v="2"/>
    <n v="1.03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5000"/>
    <n v="150"/>
    <x v="0"/>
    <s v="GB"/>
    <s v="GBP"/>
    <n v="1488538892"/>
    <n v="1487329292"/>
    <b v="0"/>
    <n v="25"/>
    <b v="1"/>
    <s v="theater/spaces"/>
    <n v="3"/>
    <n v="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5000"/>
    <n v="150"/>
    <x v="0"/>
    <s v="US"/>
    <s v="USD"/>
    <n v="1426866851"/>
    <n v="1424278451"/>
    <b v="0"/>
    <n v="320"/>
    <b v="1"/>
    <s v="theater/spaces"/>
    <n v="3"/>
    <n v="0.47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2000"/>
    <n v="150"/>
    <x v="0"/>
    <s v="US"/>
    <s v="USD"/>
    <n v="1471242025"/>
    <n v="1468650025"/>
    <b v="0"/>
    <n v="99"/>
    <b v="1"/>
    <s v="theater/spaces"/>
    <n v="8"/>
    <n v="1.52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700"/>
    <n v="150"/>
    <x v="0"/>
    <s v="US"/>
    <s v="USD"/>
    <n v="1416285300"/>
    <n v="1413824447"/>
    <b v="0"/>
    <n v="348"/>
    <b v="1"/>
    <s v="theater/spaces"/>
    <n v="21"/>
    <n v="0.43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80000"/>
    <n v="149"/>
    <x v="0"/>
    <s v="US"/>
    <s v="USD"/>
    <n v="1442426171"/>
    <n v="1439834171"/>
    <b v="0"/>
    <n v="41"/>
    <b v="1"/>
    <s v="theater/spaces"/>
    <n v="0"/>
    <n v="3.63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3000"/>
    <n v="146"/>
    <x v="0"/>
    <s v="US"/>
    <s v="USD"/>
    <n v="1476479447"/>
    <n v="1471295447"/>
    <b v="0"/>
    <n v="29"/>
    <b v="1"/>
    <s v="theater/spaces"/>
    <n v="5"/>
    <n v="5.03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6500"/>
    <n v="145"/>
    <x v="0"/>
    <s v="US"/>
    <s v="USD"/>
    <n v="1441933459"/>
    <n v="1439341459"/>
    <b v="0"/>
    <n v="25"/>
    <b v="1"/>
    <s v="theater/spaces"/>
    <n v="2"/>
    <n v="5.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5000"/>
    <n v="145"/>
    <x v="0"/>
    <s v="US"/>
    <s v="USD"/>
    <n v="1471487925"/>
    <n v="1468895925"/>
    <b v="0"/>
    <n v="23"/>
    <b v="1"/>
    <s v="theater/spaces"/>
    <n v="3"/>
    <n v="6.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850"/>
    <n v="145"/>
    <x v="0"/>
    <s v="US"/>
    <s v="USD"/>
    <n v="1477972740"/>
    <n v="1475326255"/>
    <b v="0"/>
    <n v="1260"/>
    <b v="1"/>
    <s v="theater/spaces"/>
    <n v="8"/>
    <n v="0.12"/>
    <x v="1"/>
    <s v="spaces"/>
    <x v="3034"/>
    <d v="2016-11-01T03:59:00"/>
    <x v="2"/>
  </r>
  <r>
    <n v="3035"/>
    <s v="The Coalition Theater"/>
    <s v="Help create a permanent home for live comedy shows and classes in Downtown RVA."/>
    <n v="85000"/>
    <n v="142"/>
    <x v="0"/>
    <s v="US"/>
    <s v="USD"/>
    <n v="1367674009"/>
    <n v="1365082009"/>
    <b v="0"/>
    <n v="307"/>
    <b v="1"/>
    <s v="theater/spaces"/>
    <n v="0"/>
    <n v="0.46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1000"/>
    <n v="141"/>
    <x v="0"/>
    <s v="US"/>
    <s v="USD"/>
    <n v="1376654340"/>
    <n v="1373568644"/>
    <b v="0"/>
    <n v="329"/>
    <b v="1"/>
    <s v="theater/spaces"/>
    <n v="14"/>
    <n v="0.4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800"/>
    <n v="141"/>
    <x v="0"/>
    <s v="US"/>
    <s v="USD"/>
    <n v="1285995540"/>
    <n v="1279574773"/>
    <b v="0"/>
    <n v="32"/>
    <b v="1"/>
    <s v="theater/spaces"/>
    <n v="18"/>
    <n v="4.4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250000"/>
    <n v="140"/>
    <x v="0"/>
    <s v="US"/>
    <s v="USD"/>
    <n v="1457071397"/>
    <n v="1451887397"/>
    <b v="0"/>
    <n v="27"/>
    <b v="1"/>
    <s v="theater/spaces"/>
    <n v="0"/>
    <n v="5.19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10000"/>
    <n v="140"/>
    <x v="0"/>
    <s v="US"/>
    <s v="USD"/>
    <n v="1388303940"/>
    <n v="1386011038"/>
    <b v="0"/>
    <n v="236"/>
    <b v="1"/>
    <s v="theater/spaces"/>
    <n v="1"/>
    <n v="0.59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2000"/>
    <n v="140"/>
    <x v="0"/>
    <s v="US"/>
    <s v="USD"/>
    <n v="1435359600"/>
    <n v="1434999621"/>
    <b v="0"/>
    <n v="42"/>
    <b v="1"/>
    <s v="theater/spaces"/>
    <n v="7"/>
    <n v="3.33"/>
    <x v="1"/>
    <s v="spaces"/>
    <x v="3040"/>
    <d v="2015-06-26T23:00:00"/>
    <x v="0"/>
  </r>
  <r>
    <n v="3041"/>
    <s v="Lend a Hand in Our Home"/>
    <s v="Privet! Hello! Bon Jour! We are the Arlekin Players Theatre and we need a home."/>
    <n v="500"/>
    <n v="140"/>
    <x v="0"/>
    <s v="US"/>
    <s v="USD"/>
    <n v="1453323048"/>
    <n v="1450731048"/>
    <b v="0"/>
    <n v="95"/>
    <b v="1"/>
    <s v="theater/spaces"/>
    <n v="28"/>
    <n v="1.47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512"/>
    <n v="138"/>
    <x v="0"/>
    <s v="GB"/>
    <s v="GBP"/>
    <n v="1444149047"/>
    <n v="1441557047"/>
    <b v="0"/>
    <n v="37"/>
    <b v="1"/>
    <s v="theater/spaces"/>
    <n v="27"/>
    <n v="3.73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500"/>
    <n v="137"/>
    <x v="0"/>
    <s v="CA"/>
    <s v="CAD"/>
    <n v="1429152600"/>
    <n v="1426815699"/>
    <b v="0"/>
    <n v="128"/>
    <b v="1"/>
    <s v="theater/spaces"/>
    <n v="27"/>
    <n v="1.07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4000"/>
    <n v="136"/>
    <x v="0"/>
    <s v="US"/>
    <s v="USD"/>
    <n v="1454433998"/>
    <n v="1453137998"/>
    <b v="0"/>
    <n v="156"/>
    <b v="1"/>
    <s v="theater/spaces"/>
    <n v="1"/>
    <n v="0.87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60000"/>
    <n v="135"/>
    <x v="0"/>
    <s v="US"/>
    <s v="USD"/>
    <n v="1408679055"/>
    <n v="1406087055"/>
    <b v="0"/>
    <n v="64"/>
    <b v="1"/>
    <s v="theater/spaces"/>
    <n v="0"/>
    <n v="2.1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9500"/>
    <n v="135"/>
    <x v="0"/>
    <s v="US"/>
    <s v="USD"/>
    <n v="1410324720"/>
    <n v="1407784586"/>
    <b v="0"/>
    <n v="58"/>
    <b v="1"/>
    <s v="theater/spaces"/>
    <n v="1"/>
    <n v="2.33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2500"/>
    <n v="135"/>
    <x v="0"/>
    <s v="US"/>
    <s v="USD"/>
    <n v="1461762960"/>
    <n v="1457999054"/>
    <b v="0"/>
    <n v="20"/>
    <b v="1"/>
    <s v="theater/spaces"/>
    <n v="5"/>
    <n v="6.7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2500"/>
    <n v="135"/>
    <x v="0"/>
    <s v="US"/>
    <s v="USD"/>
    <n v="1420060920"/>
    <n v="1417556262"/>
    <b v="0"/>
    <n v="47"/>
    <b v="1"/>
    <s v="theater/spaces"/>
    <n v="5"/>
    <n v="2.87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10000"/>
    <n v="133"/>
    <x v="0"/>
    <s v="US"/>
    <s v="USD"/>
    <n v="1434241255"/>
    <n v="1431649255"/>
    <b v="0"/>
    <n v="54"/>
    <b v="1"/>
    <s v="theater/spaces"/>
    <n v="1"/>
    <n v="2.46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40000"/>
    <n v="132"/>
    <x v="0"/>
    <s v="US"/>
    <s v="USD"/>
    <n v="1462420960"/>
    <n v="1459828960"/>
    <b v="0"/>
    <n v="9"/>
    <b v="1"/>
    <s v="theater/spaces"/>
    <n v="0"/>
    <n v="14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000"/>
    <n v="132"/>
    <x v="2"/>
    <s v="GB"/>
    <s v="GBP"/>
    <n v="1486547945"/>
    <n v="1483955945"/>
    <b v="1"/>
    <n v="35"/>
    <b v="0"/>
    <s v="theater/spaces"/>
    <n v="4"/>
    <n v="3.77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"/>
    <n v="131"/>
    <x v="2"/>
    <s v="US"/>
    <s v="USD"/>
    <n v="1432828740"/>
    <n v="1430237094"/>
    <b v="0"/>
    <n v="2"/>
    <b v="0"/>
    <s v="theater/spaces"/>
    <n v="3"/>
    <n v="65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2000"/>
    <n v="131"/>
    <x v="2"/>
    <s v="US"/>
    <s v="USD"/>
    <n v="1412222340"/>
    <n v="1407781013"/>
    <b v="0"/>
    <n v="3"/>
    <b v="0"/>
    <s v="theater/spaces"/>
    <n v="7"/>
    <n v="43.67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850"/>
    <n v="131"/>
    <x v="2"/>
    <s v="US"/>
    <s v="USD"/>
    <n v="1425258240"/>
    <n v="1422043154"/>
    <b v="0"/>
    <n v="0"/>
    <b v="0"/>
    <s v="theater/spaces"/>
    <n v="15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1500"/>
    <n v="130"/>
    <x v="2"/>
    <s v="US"/>
    <s v="USD"/>
    <n v="1420844390"/>
    <n v="1415660390"/>
    <b v="0"/>
    <n v="1"/>
    <b v="0"/>
    <s v="theater/spaces"/>
    <n v="9"/>
    <n v="13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1000"/>
    <n v="130"/>
    <x v="2"/>
    <s v="US"/>
    <s v="USD"/>
    <n v="1412003784"/>
    <n v="1406819784"/>
    <b v="0"/>
    <n v="0"/>
    <b v="0"/>
    <s v="theater/spaces"/>
    <n v="13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"/>
    <n v="130"/>
    <x v="2"/>
    <s v="GB"/>
    <s v="GBP"/>
    <n v="1459694211"/>
    <n v="1457105811"/>
    <b v="0"/>
    <n v="0"/>
    <b v="0"/>
    <s v="theater/spaces"/>
    <n v="26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400"/>
    <n v="130"/>
    <x v="2"/>
    <s v="IT"/>
    <s v="EUR"/>
    <n v="1463734740"/>
    <n v="1459414740"/>
    <b v="0"/>
    <n v="3"/>
    <b v="0"/>
    <s v="theater/spaces"/>
    <n v="33"/>
    <n v="43.33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200"/>
    <n v="130"/>
    <x v="2"/>
    <s v="US"/>
    <s v="USD"/>
    <n v="1407536846"/>
    <n v="1404944846"/>
    <b v="0"/>
    <n v="11"/>
    <b v="0"/>
    <s v="theater/spaces"/>
    <n v="65"/>
    <n v="11.82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100"/>
    <n v="129"/>
    <x v="2"/>
    <s v="US"/>
    <s v="USD"/>
    <n v="1443422134"/>
    <n v="1440830134"/>
    <b v="0"/>
    <n v="6"/>
    <b v="0"/>
    <s v="theater/spaces"/>
    <n v="129"/>
    <n v="21.5"/>
    <x v="1"/>
    <s v="spaces"/>
    <x v="3060"/>
    <d v="2015-09-28T06:35:34"/>
    <x v="0"/>
  </r>
  <r>
    <n v="3061"/>
    <s v="Help Save Parkway Cinemas!"/>
    <s v="Save a historic Local theater."/>
    <n v="1300000"/>
    <n v="128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"/>
    <n v="128"/>
    <x v="2"/>
    <s v="US"/>
    <s v="USD"/>
    <n v="1443636000"/>
    <n v="1441111892"/>
    <b v="0"/>
    <n v="67"/>
    <b v="0"/>
    <s v="theater/spaces"/>
    <n v="13"/>
    <n v="1.91"/>
    <x v="1"/>
    <s v="spaces"/>
    <x v="3062"/>
    <d v="2015-09-30T18:00:00"/>
    <x v="0"/>
  </r>
  <r>
    <n v="3063"/>
    <s v="Spec Haus"/>
    <s v="Members of the local Miami music scene are putting together a venue/creative space in Kendall!"/>
    <n v="65000"/>
    <n v="126"/>
    <x v="2"/>
    <s v="US"/>
    <s v="USD"/>
    <n v="1477174138"/>
    <n v="1474150138"/>
    <b v="0"/>
    <n v="23"/>
    <b v="0"/>
    <s v="theater/spaces"/>
    <n v="0"/>
    <n v="5.48"/>
    <x v="1"/>
    <s v="spaces"/>
    <x v="3063"/>
    <d v="2016-10-22T22:08:58"/>
    <x v="2"/>
  </r>
  <r>
    <n v="3064"/>
    <s v="Kickstart the Crossroads Community"/>
    <s v="An epicenter for connection, creation and expression of the community."/>
    <n v="15000"/>
    <n v="126"/>
    <x v="2"/>
    <s v="US"/>
    <s v="USD"/>
    <n v="1448175540"/>
    <n v="1445483246"/>
    <b v="0"/>
    <n v="72"/>
    <b v="0"/>
    <s v="theater/spaces"/>
    <n v="1"/>
    <n v="1.7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000"/>
    <n v="126"/>
    <x v="2"/>
    <s v="US"/>
    <s v="USD"/>
    <n v="1406683172"/>
    <n v="1404523172"/>
    <b v="0"/>
    <n v="2"/>
    <b v="0"/>
    <s v="theater/spaces"/>
    <n v="6"/>
    <n v="63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"/>
    <n v="125"/>
    <x v="2"/>
    <s v="AU"/>
    <s v="AUD"/>
    <n v="1468128537"/>
    <n v="1465536537"/>
    <b v="0"/>
    <n v="15"/>
    <b v="0"/>
    <s v="theater/spaces"/>
    <n v="0"/>
    <n v="8.33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25000"/>
    <n v="125"/>
    <x v="2"/>
    <s v="NZ"/>
    <s v="NZD"/>
    <n v="1441837879"/>
    <n v="1439245879"/>
    <b v="0"/>
    <n v="1"/>
    <b v="0"/>
    <s v="theater/spaces"/>
    <n v="1"/>
    <n v="125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0000"/>
    <n v="125"/>
    <x v="2"/>
    <s v="US"/>
    <s v="USD"/>
    <n v="1445013352"/>
    <n v="1442421352"/>
    <b v="0"/>
    <n v="2"/>
    <b v="0"/>
    <s v="theater/spaces"/>
    <n v="1"/>
    <n v="62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5000"/>
    <n v="125"/>
    <x v="2"/>
    <s v="US"/>
    <s v="USD"/>
    <n v="1418587234"/>
    <n v="1415995234"/>
    <b v="0"/>
    <n v="7"/>
    <b v="0"/>
    <s v="theater/spaces"/>
    <n v="1"/>
    <n v="17.86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n v="1479317769"/>
    <b v="0"/>
    <n v="16"/>
    <b v="0"/>
    <s v="theater/spaces"/>
    <n v="1"/>
    <n v="7.81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3000"/>
    <n v="125"/>
    <x v="2"/>
    <s v="US"/>
    <s v="USD"/>
    <n v="1429595940"/>
    <n v="1428082481"/>
    <b v="0"/>
    <n v="117"/>
    <b v="0"/>
    <s v="theater/spaces"/>
    <n v="4"/>
    <n v="1.07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2500"/>
    <n v="125"/>
    <x v="2"/>
    <s v="US"/>
    <s v="USD"/>
    <n v="1477791960"/>
    <n v="1476549262"/>
    <b v="0"/>
    <n v="2"/>
    <b v="0"/>
    <s v="theater/spaces"/>
    <n v="5"/>
    <n v="62.5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500"/>
    <n v="125"/>
    <x v="2"/>
    <s v="US"/>
    <s v="USD"/>
    <n v="1434309540"/>
    <n v="1429287900"/>
    <b v="0"/>
    <n v="7"/>
    <b v="0"/>
    <s v="theater/spaces"/>
    <n v="5"/>
    <n v="17.86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125000"/>
    <n v="124"/>
    <x v="2"/>
    <s v="FR"/>
    <s v="EUR"/>
    <n v="1457617359"/>
    <n v="1455025359"/>
    <b v="0"/>
    <n v="3"/>
    <b v="0"/>
    <s v="theater/spaces"/>
    <n v="0"/>
    <n v="41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00"/>
    <n v="124"/>
    <x v="2"/>
    <s v="US"/>
    <s v="USD"/>
    <n v="1471573640"/>
    <n v="1467253640"/>
    <b v="0"/>
    <n v="20"/>
    <b v="0"/>
    <s v="theater/spaces"/>
    <n v="124"/>
    <n v="6.2"/>
    <x v="1"/>
    <s v="spaces"/>
    <x v="3075"/>
    <d v="2016-08-19T02:27:20"/>
    <x v="2"/>
  </r>
  <r>
    <n v="3076"/>
    <s v="10,000 Hours"/>
    <s v="Helping female comedians get in their 10,000 Hours of practice!"/>
    <n v="25000"/>
    <n v="123"/>
    <x v="2"/>
    <s v="US"/>
    <s v="USD"/>
    <n v="1444405123"/>
    <n v="1439221123"/>
    <b v="0"/>
    <n v="50"/>
    <b v="0"/>
    <s v="theater/spaces"/>
    <n v="0"/>
    <n v="2.46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550"/>
    <n v="123"/>
    <x v="2"/>
    <s v="CA"/>
    <s v="CAD"/>
    <n v="1488495478"/>
    <n v="1485903478"/>
    <b v="0"/>
    <n v="2"/>
    <b v="0"/>
    <s v="theater/spaces"/>
    <n v="22"/>
    <n v="61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n v="1422328795"/>
    <b v="0"/>
    <n v="3"/>
    <b v="0"/>
    <s v="theater/spaces"/>
    <n v="0"/>
    <n v="4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45000"/>
    <n v="120"/>
    <x v="2"/>
    <s v="US"/>
    <s v="USD"/>
    <n v="1427040435"/>
    <n v="1424452035"/>
    <b v="0"/>
    <n v="27"/>
    <b v="0"/>
    <s v="theater/spaces"/>
    <n v="0"/>
    <n v="4.4400000000000004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"/>
    <n v="120"/>
    <x v="2"/>
    <s v="US"/>
    <s v="USD"/>
    <n v="1419644444"/>
    <n v="1414456844"/>
    <b v="0"/>
    <n v="7"/>
    <b v="0"/>
    <s v="theater/spaces"/>
    <n v="6"/>
    <n v="17.14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420"/>
    <n v="120"/>
    <x v="2"/>
    <s v="US"/>
    <s v="USD"/>
    <n v="1442722891"/>
    <n v="1440130891"/>
    <b v="0"/>
    <n v="5"/>
    <b v="0"/>
    <s v="theater/spaces"/>
    <n v="29"/>
    <n v="24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250"/>
    <n v="120"/>
    <x v="2"/>
    <s v="US"/>
    <s v="USD"/>
    <n v="1447628946"/>
    <n v="1445033346"/>
    <b v="0"/>
    <n v="0"/>
    <b v="0"/>
    <s v="theater/spaces"/>
    <n v="48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70"/>
    <n v="120"/>
    <x v="2"/>
    <s v="US"/>
    <s v="USD"/>
    <n v="1409547600"/>
    <n v="1406986278"/>
    <b v="0"/>
    <n v="3"/>
    <b v="0"/>
    <s v="theater/spaces"/>
    <n v="171"/>
    <n v="4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5000"/>
    <n v="118"/>
    <x v="2"/>
    <s v="US"/>
    <s v="USD"/>
    <n v="1430851680"/>
    <n v="1428340931"/>
    <b v="0"/>
    <n v="6"/>
    <b v="0"/>
    <s v="theater/spaces"/>
    <n v="0"/>
    <n v="19.67000000000000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8000"/>
    <n v="118"/>
    <x v="2"/>
    <s v="US"/>
    <s v="USD"/>
    <n v="1443561159"/>
    <n v="1440969159"/>
    <b v="0"/>
    <n v="9"/>
    <b v="0"/>
    <s v="theater/spaces"/>
    <n v="1"/>
    <n v="13.11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3550"/>
    <n v="116"/>
    <x v="2"/>
    <s v="IT"/>
    <s v="EUR"/>
    <n v="1439827559"/>
    <n v="1434643559"/>
    <b v="0"/>
    <n v="3"/>
    <b v="0"/>
    <s v="theater/spaces"/>
    <n v="3"/>
    <n v="38.67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1000"/>
    <n v="116"/>
    <x v="2"/>
    <s v="US"/>
    <s v="USD"/>
    <n v="1482294990"/>
    <n v="1477107390"/>
    <b v="0"/>
    <n v="2"/>
    <b v="0"/>
    <s v="theater/spaces"/>
    <n v="12"/>
    <n v="58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199"/>
    <n v="116"/>
    <x v="2"/>
    <s v="US"/>
    <s v="USD"/>
    <n v="1420724460"/>
    <n v="1418046247"/>
    <b v="0"/>
    <n v="3"/>
    <b v="0"/>
    <s v="theater/spaces"/>
    <n v="58"/>
    <n v="38.67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0000"/>
    <n v="115"/>
    <x v="2"/>
    <s v="US"/>
    <s v="USD"/>
    <n v="1468029540"/>
    <n v="1465304483"/>
    <b v="0"/>
    <n v="45"/>
    <b v="0"/>
    <s v="theater/spaces"/>
    <n v="1"/>
    <n v="2.56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5000"/>
    <n v="115"/>
    <x v="2"/>
    <s v="US"/>
    <s v="USD"/>
    <n v="1430505545"/>
    <n v="1425325145"/>
    <b v="0"/>
    <n v="9"/>
    <b v="0"/>
    <s v="theater/spaces"/>
    <n v="2"/>
    <n v="12.78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1100"/>
    <n v="115"/>
    <x v="2"/>
    <s v="US"/>
    <s v="USD"/>
    <n v="1471214743"/>
    <n v="1468622743"/>
    <b v="0"/>
    <n v="9"/>
    <b v="0"/>
    <s v="theater/spaces"/>
    <n v="10"/>
    <n v="12.78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500"/>
    <n v="115"/>
    <x v="2"/>
    <s v="US"/>
    <s v="USD"/>
    <n v="1444946400"/>
    <n v="1441723912"/>
    <b v="0"/>
    <n v="21"/>
    <b v="0"/>
    <s v="theater/spaces"/>
    <n v="23"/>
    <n v="5.48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6500"/>
    <n v="114"/>
    <x v="2"/>
    <s v="CA"/>
    <s v="CAD"/>
    <n v="1401595140"/>
    <n v="1398980941"/>
    <b v="0"/>
    <n v="17"/>
    <b v="0"/>
    <s v="theater/spaces"/>
    <n v="2"/>
    <n v="6.71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3780"/>
    <n v="113"/>
    <x v="2"/>
    <s v="US"/>
    <s v="USD"/>
    <n v="1442775956"/>
    <n v="1437591956"/>
    <b v="0"/>
    <n v="1"/>
    <b v="0"/>
    <s v="theater/spaces"/>
    <n v="3"/>
    <n v="113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30000"/>
    <n v="110"/>
    <x v="2"/>
    <s v="US"/>
    <s v="USD"/>
    <n v="1470011780"/>
    <n v="1464827780"/>
    <b v="0"/>
    <n v="1"/>
    <b v="0"/>
    <s v="theater/spaces"/>
    <n v="0"/>
    <n v="11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10000"/>
    <n v="110"/>
    <x v="2"/>
    <s v="US"/>
    <s v="USD"/>
    <n v="1432151326"/>
    <n v="1429559326"/>
    <b v="0"/>
    <n v="14"/>
    <b v="0"/>
    <s v="theater/spaces"/>
    <n v="1"/>
    <n v="7.86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6000"/>
    <n v="110"/>
    <x v="2"/>
    <s v="GB"/>
    <s v="GBP"/>
    <n v="1475848800"/>
    <n v="1474027501"/>
    <b v="0"/>
    <n v="42"/>
    <b v="0"/>
    <s v="theater/spaces"/>
    <n v="2"/>
    <n v="2.62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5000"/>
    <n v="110"/>
    <x v="2"/>
    <s v="US"/>
    <s v="USD"/>
    <n v="1454890620"/>
    <n v="1450724449"/>
    <b v="0"/>
    <n v="27"/>
    <b v="0"/>
    <s v="theater/spaces"/>
    <n v="2"/>
    <n v="4.07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4000"/>
    <n v="110"/>
    <x v="2"/>
    <s v="US"/>
    <s v="USD"/>
    <n v="1455251591"/>
    <n v="1452659591"/>
    <b v="0"/>
    <n v="5"/>
    <b v="0"/>
    <s v="theater/spaces"/>
    <n v="3"/>
    <n v="22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000"/>
    <n v="110"/>
    <x v="2"/>
    <s v="US"/>
    <s v="USD"/>
    <n v="1413816975"/>
    <n v="1411224975"/>
    <b v="0"/>
    <n v="13"/>
    <b v="0"/>
    <s v="theater/spaces"/>
    <n v="11"/>
    <n v="8.4600000000000009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500"/>
    <n v="110"/>
    <x v="2"/>
    <s v="FR"/>
    <s v="EUR"/>
    <n v="1437033360"/>
    <n v="1434445937"/>
    <b v="0"/>
    <n v="12"/>
    <b v="0"/>
    <s v="theater/spaces"/>
    <n v="22"/>
    <n v="9.17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4500"/>
    <n v="109"/>
    <x v="2"/>
    <s v="GB"/>
    <s v="GBP"/>
    <n v="1471939818"/>
    <n v="1467619818"/>
    <b v="0"/>
    <n v="90"/>
    <b v="0"/>
    <s v="theater/spaces"/>
    <n v="2"/>
    <n v="1.21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18900"/>
    <n v="108"/>
    <x v="2"/>
    <s v="US"/>
    <s v="USD"/>
    <n v="1434080706"/>
    <n v="1428896706"/>
    <b v="0"/>
    <n v="2"/>
    <b v="0"/>
    <s v="theater/spaces"/>
    <n v="1"/>
    <n v="54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15000"/>
    <n v="108"/>
    <x v="2"/>
    <s v="AU"/>
    <s v="AUD"/>
    <n v="1422928800"/>
    <n v="1420235311"/>
    <b v="0"/>
    <n v="5"/>
    <b v="0"/>
    <s v="theater/spaces"/>
    <n v="1"/>
    <n v="21.6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3000"/>
    <n v="107"/>
    <x v="2"/>
    <s v="US"/>
    <s v="USD"/>
    <n v="1413694800"/>
    <n v="1408986916"/>
    <b v="0"/>
    <n v="31"/>
    <b v="0"/>
    <s v="theater/spaces"/>
    <n v="4"/>
    <n v="3.45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35000"/>
    <n v="106"/>
    <x v="2"/>
    <s v="GB"/>
    <s v="GBP"/>
    <n v="1442440800"/>
    <n v="1440497876"/>
    <b v="0"/>
    <n v="4"/>
    <b v="0"/>
    <s v="theater/spaces"/>
    <n v="0"/>
    <n v="26.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25000"/>
    <n v="106"/>
    <x v="2"/>
    <s v="US"/>
    <s v="USD"/>
    <n v="1431372751"/>
    <n v="1430767951"/>
    <b v="0"/>
    <n v="29"/>
    <b v="0"/>
    <s v="theater/spaces"/>
    <n v="0"/>
    <n v="3.66"/>
    <x v="1"/>
    <s v="spaces"/>
    <x v="3107"/>
    <d v="2015-05-11T19:32:31"/>
    <x v="0"/>
  </r>
  <r>
    <n v="3108"/>
    <s v="Funding a home for our Children's Theater"/>
    <s v="We need a permanent home for the theater!"/>
    <n v="12000"/>
    <n v="106"/>
    <x v="2"/>
    <s v="US"/>
    <s v="USD"/>
    <n v="1430234394"/>
    <n v="1425053994"/>
    <b v="0"/>
    <n v="2"/>
    <b v="0"/>
    <s v="theater/spaces"/>
    <n v="1"/>
    <n v="5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10000"/>
    <n v="106"/>
    <x v="2"/>
    <s v="US"/>
    <s v="USD"/>
    <n v="1409194810"/>
    <n v="1406170810"/>
    <b v="0"/>
    <n v="114"/>
    <b v="0"/>
    <s v="theater/spaces"/>
    <n v="1"/>
    <n v="0.93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8000"/>
    <n v="106"/>
    <x v="2"/>
    <s v="US"/>
    <s v="USD"/>
    <n v="1487465119"/>
    <n v="1484009119"/>
    <b v="0"/>
    <n v="1"/>
    <b v="0"/>
    <s v="theater/spaces"/>
    <n v="1"/>
    <n v="106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5"/>
    <n v="106"/>
    <x v="2"/>
    <s v="US"/>
    <s v="USD"/>
    <n v="1412432220"/>
    <n v="1409753820"/>
    <b v="0"/>
    <n v="76"/>
    <b v="0"/>
    <s v="theater/spaces"/>
    <n v="424"/>
    <n v="1.39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48500"/>
    <n v="105"/>
    <x v="2"/>
    <s v="US"/>
    <s v="USD"/>
    <n v="1477968934"/>
    <n v="1472784934"/>
    <b v="0"/>
    <n v="9"/>
    <b v="0"/>
    <s v="theater/spaces"/>
    <n v="0"/>
    <n v="11.67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25000"/>
    <n v="105"/>
    <x v="2"/>
    <s v="US"/>
    <s v="USD"/>
    <n v="1429291982"/>
    <n v="1426699982"/>
    <b v="0"/>
    <n v="37"/>
    <b v="0"/>
    <s v="theater/spaces"/>
    <n v="0"/>
    <n v="2.84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22000"/>
    <n v="105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n v="1462531427"/>
    <b v="0"/>
    <n v="1"/>
    <b v="0"/>
    <s v="theater/spaces"/>
    <n v="1"/>
    <n v="105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5000"/>
    <n v="105"/>
    <x v="2"/>
    <s v="US"/>
    <s v="USD"/>
    <n v="1427890925"/>
    <n v="1426681325"/>
    <b v="0"/>
    <n v="10"/>
    <b v="0"/>
    <s v="theater/spaces"/>
    <n v="2"/>
    <n v="10.5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n v="1463648360"/>
    <b v="0"/>
    <n v="1"/>
    <b v="0"/>
    <s v="theater/spaces"/>
    <n v="11"/>
    <n v="105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6000"/>
    <n v="104"/>
    <x v="2"/>
    <s v="SE"/>
    <s v="SEK"/>
    <n v="1467473723"/>
    <n v="1465832123"/>
    <b v="0"/>
    <n v="2"/>
    <b v="0"/>
    <s v="theater/spaces"/>
    <n v="2"/>
    <n v="52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20000"/>
    <n v="102"/>
    <x v="2"/>
    <s v="US"/>
    <s v="USD"/>
    <n v="1427414732"/>
    <n v="1424826332"/>
    <b v="0"/>
    <n v="1"/>
    <b v="0"/>
    <s v="theater/spaces"/>
    <n v="1"/>
    <n v="102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0000"/>
    <n v="102"/>
    <x v="2"/>
    <s v="NL"/>
    <s v="EUR"/>
    <n v="1462484196"/>
    <n v="1457303796"/>
    <b v="0"/>
    <n v="10"/>
    <b v="0"/>
    <s v="theater/spaces"/>
    <n v="1"/>
    <n v="10.199999999999999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4500"/>
    <n v="101"/>
    <x v="1"/>
    <s v="CA"/>
    <s v="CAD"/>
    <n v="1411748335"/>
    <n v="1406564335"/>
    <b v="0"/>
    <n v="1"/>
    <b v="0"/>
    <s v="theater/spaces"/>
    <n v="2"/>
    <n v="101"/>
    <x v="1"/>
    <s v="spaces"/>
    <x v="3121"/>
    <d v="2014-09-26T16:18:55"/>
    <x v="3"/>
  </r>
  <r>
    <n v="3122"/>
    <s v="be back soon (Canceled)"/>
    <s v="cancelled until further notice"/>
    <n v="3000"/>
    <n v="101"/>
    <x v="1"/>
    <s v="US"/>
    <s v="USD"/>
    <n v="1478733732"/>
    <n v="1478298132"/>
    <b v="0"/>
    <n v="2"/>
    <b v="0"/>
    <s v="theater/spaces"/>
    <n v="3"/>
    <n v="50.5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750"/>
    <n v="101"/>
    <x v="1"/>
    <s v="US"/>
    <s v="USD"/>
    <n v="1468108198"/>
    <n v="1465516198"/>
    <b v="0"/>
    <n v="348"/>
    <b v="0"/>
    <s v="theater/spaces"/>
    <n v="13"/>
    <n v="0.2899999999999999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70"/>
    <n v="101"/>
    <x v="1"/>
    <s v="US"/>
    <s v="USD"/>
    <n v="1422902601"/>
    <n v="1417718601"/>
    <b v="0"/>
    <n v="4"/>
    <b v="0"/>
    <s v="theater/spaces"/>
    <n v="144"/>
    <n v="25.25"/>
    <x v="1"/>
    <s v="spaces"/>
    <x v="3124"/>
    <d v="2015-02-02T18:43:21"/>
    <x v="3"/>
  </r>
  <r>
    <n v="3125"/>
    <s v="N/A (Canceled)"/>
    <s v="N/A"/>
    <n v="80000"/>
    <n v="10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50000"/>
    <n v="100"/>
    <x v="1"/>
    <s v="US"/>
    <s v="USD"/>
    <n v="1459121162"/>
    <n v="1456532762"/>
    <b v="0"/>
    <n v="17"/>
    <b v="0"/>
    <s v="theater/spaces"/>
    <n v="0"/>
    <n v="5.8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40000"/>
    <n v="10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30000"/>
    <n v="100"/>
    <x v="3"/>
    <s v="US"/>
    <s v="USD"/>
    <n v="1489690141"/>
    <n v="1487101741"/>
    <b v="0"/>
    <n v="117"/>
    <b v="0"/>
    <s v="theater/plays"/>
    <n v="0"/>
    <n v="0.85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25000"/>
    <n v="100"/>
    <x v="3"/>
    <s v="US"/>
    <s v="USD"/>
    <n v="1492542819"/>
    <n v="1489090419"/>
    <b v="0"/>
    <n v="1"/>
    <b v="0"/>
    <s v="theater/plays"/>
    <n v="0"/>
    <n v="10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20000"/>
    <n v="100"/>
    <x v="3"/>
    <s v="US"/>
    <s v="USD"/>
    <n v="1492145940"/>
    <n v="1489504916"/>
    <b v="0"/>
    <n v="4"/>
    <b v="0"/>
    <s v="theater/plays"/>
    <n v="1"/>
    <n v="25"/>
    <x v="1"/>
    <s v="plays"/>
    <x v="3130"/>
    <d v="2017-04-14T04:59:00"/>
    <x v="1"/>
  </r>
  <r>
    <n v="3131"/>
    <s v="SNAKE EYES"/>
    <s v="A Staged Reading of &quot;Snake Eyes,&quot; a new play by Alex Rafala"/>
    <n v="10000"/>
    <n v="100"/>
    <x v="3"/>
    <s v="US"/>
    <s v="USD"/>
    <n v="1491656045"/>
    <n v="1489067645"/>
    <b v="0"/>
    <n v="12"/>
    <b v="0"/>
    <s v="theater/plays"/>
    <n v="1"/>
    <n v="8.33"/>
    <x v="1"/>
    <s v="plays"/>
    <x v="3131"/>
    <d v="2017-04-08T12:54:05"/>
    <x v="1"/>
  </r>
  <r>
    <n v="3132"/>
    <s v="A Bite of a Snake Play"/>
    <s v="Smells Like Money, Drips Like Honey, Taste Like Mocha, Better Run AWAY"/>
    <n v="10000"/>
    <n v="100"/>
    <x v="3"/>
    <s v="US"/>
    <s v="USD"/>
    <n v="1492759460"/>
    <n v="1487579060"/>
    <b v="0"/>
    <n v="1"/>
    <b v="0"/>
    <s v="theater/plays"/>
    <n v="1"/>
    <n v="10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0"/>
    <n v="100"/>
    <x v="3"/>
    <s v="GB"/>
    <s v="GBP"/>
    <n v="1490358834"/>
    <n v="1487770434"/>
    <b v="0"/>
    <n v="16"/>
    <b v="0"/>
    <s v="theater/plays"/>
    <n v="2"/>
    <n v="6.2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5000"/>
    <n v="100"/>
    <x v="3"/>
    <s v="GB"/>
    <s v="GBP"/>
    <n v="1490631419"/>
    <n v="1488820619"/>
    <b v="0"/>
    <n v="12"/>
    <b v="0"/>
    <s v="theater/plays"/>
    <n v="2"/>
    <n v="8.33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5000"/>
    <n v="100"/>
    <x v="3"/>
    <s v="US"/>
    <s v="USD"/>
    <n v="1491277121"/>
    <n v="1489376321"/>
    <b v="0"/>
    <n v="7"/>
    <b v="0"/>
    <s v="theater/plays"/>
    <n v="2"/>
    <n v="14.29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0"/>
    <n v="100"/>
    <x v="3"/>
    <s v="GB"/>
    <s v="GBP"/>
    <n v="1491001140"/>
    <n v="1487847954"/>
    <b v="0"/>
    <n v="22"/>
    <b v="0"/>
    <s v="theater/plays"/>
    <n v="2"/>
    <n v="4.5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4000"/>
    <n v="100"/>
    <x v="3"/>
    <s v="US"/>
    <s v="USD"/>
    <n v="1493838720"/>
    <n v="1489439669"/>
    <b v="0"/>
    <n v="1"/>
    <b v="0"/>
    <s v="theater/plays"/>
    <n v="3"/>
    <n v="10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4000"/>
    <n v="100"/>
    <x v="3"/>
    <s v="GB"/>
    <s v="GBP"/>
    <n v="1491233407"/>
    <n v="1489591807"/>
    <b v="0"/>
    <n v="0"/>
    <b v="0"/>
    <s v="theater/plays"/>
    <n v="3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2500"/>
    <n v="100"/>
    <x v="3"/>
    <s v="MX"/>
    <s v="MXN"/>
    <n v="1490416380"/>
    <n v="1487485760"/>
    <b v="0"/>
    <n v="6"/>
    <b v="0"/>
    <s v="theater/plays"/>
    <n v="4"/>
    <n v="16.670000000000002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2500"/>
    <n v="100"/>
    <x v="3"/>
    <s v="FR"/>
    <s v="EUR"/>
    <n v="1491581703"/>
    <n v="1488993303"/>
    <b v="0"/>
    <n v="4"/>
    <b v="0"/>
    <s v="theater/plays"/>
    <n v="4"/>
    <n v="25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2000"/>
    <n v="100"/>
    <x v="3"/>
    <s v="NL"/>
    <s v="EUR"/>
    <n v="1492372800"/>
    <n v="1488823488"/>
    <b v="0"/>
    <n v="8"/>
    <b v="0"/>
    <s v="theater/plays"/>
    <n v="5"/>
    <n v="12.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000"/>
    <n v="100"/>
    <x v="3"/>
    <s v="GB"/>
    <s v="GBP"/>
    <n v="1489922339"/>
    <n v="1487333939"/>
    <b v="0"/>
    <n v="3"/>
    <b v="0"/>
    <s v="theater/plays"/>
    <n v="5"/>
    <n v="33.33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1200"/>
    <n v="100"/>
    <x v="3"/>
    <s v="GB"/>
    <s v="GBP"/>
    <n v="1491726956"/>
    <n v="1489480556"/>
    <b v="0"/>
    <n v="0"/>
    <b v="0"/>
    <s v="theater/plays"/>
    <n v="8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"/>
    <n v="100"/>
    <x v="3"/>
    <s v="US"/>
    <s v="USD"/>
    <n v="1489903200"/>
    <n v="1488459307"/>
    <b v="0"/>
    <n v="30"/>
    <b v="0"/>
    <s v="theater/plays"/>
    <n v="10"/>
    <n v="3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1000"/>
    <n v="100"/>
    <x v="3"/>
    <s v="US"/>
    <s v="USD"/>
    <n v="1490659134"/>
    <n v="1485478734"/>
    <b v="0"/>
    <n v="0"/>
    <b v="0"/>
    <s v="theater/plays"/>
    <n v="1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600"/>
    <n v="100"/>
    <x v="3"/>
    <s v="MX"/>
    <s v="MXN"/>
    <n v="1492356166"/>
    <n v="1488471766"/>
    <b v="0"/>
    <n v="12"/>
    <b v="0"/>
    <s v="theater/plays"/>
    <n v="17"/>
    <n v="8.33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500"/>
    <n v="100"/>
    <x v="0"/>
    <s v="US"/>
    <s v="USD"/>
    <n v="1415319355"/>
    <n v="1411859755"/>
    <b v="1"/>
    <n v="213"/>
    <b v="1"/>
    <s v="theater/plays"/>
    <n v="20"/>
    <n v="0.47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500"/>
    <n v="100"/>
    <x v="0"/>
    <s v="US"/>
    <s v="USD"/>
    <n v="1412136000"/>
    <n v="1410278284"/>
    <b v="1"/>
    <n v="57"/>
    <b v="1"/>
    <s v="theater/plays"/>
    <n v="20"/>
    <n v="1.7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00"/>
    <n v="100"/>
    <x v="0"/>
    <s v="US"/>
    <s v="USD"/>
    <n v="1354845600"/>
    <n v="1352766300"/>
    <b v="1"/>
    <n v="25"/>
    <b v="1"/>
    <s v="theater/plays"/>
    <n v="100"/>
    <n v="4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10000"/>
    <n v="96"/>
    <x v="0"/>
    <s v="US"/>
    <s v="USD"/>
    <n v="1295928000"/>
    <n v="1288160403"/>
    <b v="1"/>
    <n v="104"/>
    <b v="1"/>
    <s v="theater/plays"/>
    <n v="1"/>
    <n v="0.92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10000"/>
    <n v="95"/>
    <x v="0"/>
    <s v="US"/>
    <s v="USD"/>
    <n v="1410379774"/>
    <n v="1407787774"/>
    <b v="1"/>
    <n v="34"/>
    <b v="1"/>
    <s v="theater/plays"/>
    <n v="1"/>
    <n v="2.7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5000"/>
    <n v="95"/>
    <x v="0"/>
    <s v="GB"/>
    <s v="GBP"/>
    <n v="1383425367"/>
    <n v="1380833367"/>
    <b v="1"/>
    <n v="67"/>
    <b v="1"/>
    <s v="theater/plays"/>
    <n v="2"/>
    <n v="1.42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750"/>
    <n v="95"/>
    <x v="0"/>
    <s v="US"/>
    <s v="USD"/>
    <n v="1304225940"/>
    <n v="1301542937"/>
    <b v="1"/>
    <n v="241"/>
    <b v="1"/>
    <s v="theater/plays"/>
    <n v="3"/>
    <n v="0.39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1500"/>
    <n v="95"/>
    <x v="0"/>
    <s v="US"/>
    <s v="USD"/>
    <n v="1333310458"/>
    <n v="1330722058"/>
    <b v="1"/>
    <n v="123"/>
    <b v="1"/>
    <s v="theater/plays"/>
    <n v="6"/>
    <n v="0.7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3000"/>
    <n v="94"/>
    <x v="0"/>
    <s v="GB"/>
    <s v="GBP"/>
    <n v="1356004725"/>
    <n v="1353412725"/>
    <b v="1"/>
    <n v="302"/>
    <b v="1"/>
    <s v="theater/plays"/>
    <n v="3"/>
    <n v="0.3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2500"/>
    <n v="94"/>
    <x v="0"/>
    <s v="US"/>
    <s v="USD"/>
    <n v="1338591144"/>
    <n v="1335567144"/>
    <b v="1"/>
    <n v="89"/>
    <b v="1"/>
    <s v="theater/plays"/>
    <n v="4"/>
    <n v="1.06"/>
    <x v="1"/>
    <s v="plays"/>
    <x v="3156"/>
    <d v="2012-06-01T22:52:24"/>
    <x v="5"/>
  </r>
  <r>
    <n v="3157"/>
    <s v="Summer FourPlay"/>
    <s v="Four Directors.  Four One Acts.  Four Genres.  For You."/>
    <n v="1000"/>
    <n v="93"/>
    <x v="0"/>
    <s v="US"/>
    <s v="USD"/>
    <n v="1405746000"/>
    <n v="1404932105"/>
    <b v="1"/>
    <n v="41"/>
    <b v="1"/>
    <s v="theater/plays"/>
    <n v="9"/>
    <n v="2.27"/>
    <x v="1"/>
    <s v="plays"/>
    <x v="3157"/>
    <d v="2014-07-19T05:00:00"/>
    <x v="3"/>
  </r>
  <r>
    <n v="3158"/>
    <s v="Nursery Crimes"/>
    <s v="A 40s crime-noir play using nursery rhyme characters."/>
    <n v="10000"/>
    <n v="92"/>
    <x v="0"/>
    <s v="US"/>
    <s v="USD"/>
    <n v="1374523752"/>
    <n v="1371931752"/>
    <b v="1"/>
    <n v="69"/>
    <b v="1"/>
    <s v="theater/plays"/>
    <n v="1"/>
    <n v="1.33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98000"/>
    <n v="91"/>
    <x v="0"/>
    <s v="US"/>
    <s v="USD"/>
    <n v="1326927600"/>
    <n v="1323221761"/>
    <b v="1"/>
    <n v="52"/>
    <b v="1"/>
    <s v="theater/plays"/>
    <n v="0"/>
    <n v="1.7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00"/>
    <n v="90"/>
    <x v="0"/>
    <s v="US"/>
    <s v="USD"/>
    <n v="1407905940"/>
    <n v="1405923687"/>
    <b v="1"/>
    <n v="57"/>
    <b v="1"/>
    <s v="theater/plays"/>
    <n v="0"/>
    <n v="1.58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39400"/>
    <n v="90"/>
    <x v="0"/>
    <s v="GB"/>
    <s v="GBP"/>
    <n v="1413377522"/>
    <n v="1410785522"/>
    <b v="1"/>
    <n v="74"/>
    <b v="1"/>
    <s v="theater/plays"/>
    <n v="0"/>
    <n v="1.22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30000"/>
    <n v="90"/>
    <x v="0"/>
    <s v="US"/>
    <s v="USD"/>
    <n v="1404698400"/>
    <n v="1402331262"/>
    <b v="1"/>
    <n v="63"/>
    <b v="1"/>
    <s v="theater/plays"/>
    <n v="0"/>
    <n v="1.4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2000"/>
    <n v="90"/>
    <x v="0"/>
    <s v="US"/>
    <s v="USD"/>
    <n v="1402855525"/>
    <n v="1400263525"/>
    <b v="1"/>
    <n v="72"/>
    <b v="1"/>
    <s v="theater/plays"/>
    <n v="1"/>
    <n v="1.25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9041"/>
    <n v="90"/>
    <x v="0"/>
    <s v="US"/>
    <s v="USD"/>
    <n v="1402341615"/>
    <n v="1399490415"/>
    <b v="1"/>
    <n v="71"/>
    <b v="1"/>
    <s v="theater/plays"/>
    <n v="1"/>
    <n v="1.27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5000"/>
    <n v="90"/>
    <x v="0"/>
    <s v="US"/>
    <s v="USD"/>
    <n v="1304395140"/>
    <n v="1302493760"/>
    <b v="1"/>
    <n v="21"/>
    <b v="1"/>
    <s v="theater/plays"/>
    <n v="2"/>
    <n v="4.29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2000"/>
    <n v="90"/>
    <x v="0"/>
    <s v="US"/>
    <s v="USD"/>
    <n v="1416988740"/>
    <n v="1414514153"/>
    <b v="1"/>
    <n v="930"/>
    <b v="1"/>
    <s v="theater/plays"/>
    <n v="5"/>
    <n v="0.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110000"/>
    <n v="86"/>
    <x v="0"/>
    <s v="US"/>
    <s v="USD"/>
    <n v="1406952781"/>
    <n v="1405743181"/>
    <b v="1"/>
    <n v="55"/>
    <b v="1"/>
    <s v="theater/plays"/>
    <n v="0"/>
    <n v="1.5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300"/>
    <n v="86"/>
    <x v="0"/>
    <s v="US"/>
    <s v="USD"/>
    <n v="1402696800"/>
    <n v="1399948353"/>
    <b v="1"/>
    <n v="61"/>
    <b v="1"/>
    <s v="theater/plays"/>
    <n v="29"/>
    <n v="1.41"/>
    <x v="1"/>
    <s v="plays"/>
    <x v="3168"/>
    <d v="2014-06-13T22:00:00"/>
    <x v="3"/>
  </r>
  <r>
    <n v="3169"/>
    <s v="The Window"/>
    <s v="We're bringing The Window to the Cherry Lane Theater in January 2014."/>
    <n v="42000"/>
    <n v="85"/>
    <x v="0"/>
    <s v="US"/>
    <s v="USD"/>
    <n v="1386910740"/>
    <n v="1384364561"/>
    <b v="1"/>
    <n v="82"/>
    <b v="1"/>
    <s v="theater/plays"/>
    <n v="0"/>
    <n v="1.04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30000"/>
    <n v="85"/>
    <x v="0"/>
    <s v="US"/>
    <s v="USD"/>
    <n v="1404273600"/>
    <n v="1401414944"/>
    <b v="1"/>
    <n v="71"/>
    <b v="1"/>
    <s v="theater/plays"/>
    <n v="0"/>
    <n v="1.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10000"/>
    <n v="85"/>
    <x v="0"/>
    <s v="GB"/>
    <s v="GBP"/>
    <n v="1462545358"/>
    <n v="1459953358"/>
    <b v="1"/>
    <n v="117"/>
    <b v="1"/>
    <s v="theater/plays"/>
    <n v="1"/>
    <n v="0.73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6000"/>
    <n v="85"/>
    <x v="0"/>
    <s v="US"/>
    <s v="USD"/>
    <n v="1329240668"/>
    <n v="1326648668"/>
    <b v="1"/>
    <n v="29"/>
    <b v="1"/>
    <s v="theater/plays"/>
    <n v="1"/>
    <n v="2.93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2700"/>
    <n v="85"/>
    <x v="0"/>
    <s v="US"/>
    <s v="USD"/>
    <n v="1411765492"/>
    <n v="1409173492"/>
    <b v="1"/>
    <n v="74"/>
    <b v="1"/>
    <s v="theater/plays"/>
    <n v="3"/>
    <n v="1.149999999999999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1750"/>
    <n v="85"/>
    <x v="0"/>
    <s v="US"/>
    <s v="USD"/>
    <n v="1408999508"/>
    <n v="1407789908"/>
    <b v="1"/>
    <n v="23"/>
    <b v="1"/>
    <s v="theater/plays"/>
    <n v="5"/>
    <n v="3.7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1500"/>
    <n v="85"/>
    <x v="0"/>
    <s v="US"/>
    <s v="USD"/>
    <n v="1297977427"/>
    <n v="1292793427"/>
    <b v="1"/>
    <n v="60"/>
    <b v="1"/>
    <s v="theater/plays"/>
    <n v="6"/>
    <n v="1.42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000"/>
    <n v="83"/>
    <x v="0"/>
    <s v="US"/>
    <s v="USD"/>
    <n v="1376838000"/>
    <n v="1374531631"/>
    <b v="1"/>
    <n v="55"/>
    <b v="1"/>
    <s v="theater/plays"/>
    <n v="8"/>
    <n v="1.5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n v="1400774409"/>
    <b v="1"/>
    <n v="51"/>
    <b v="1"/>
    <s v="theater/plays"/>
    <n v="3"/>
    <n v="1.6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25000"/>
    <n v="82"/>
    <x v="0"/>
    <s v="GB"/>
    <s v="GBP"/>
    <n v="1405521075"/>
    <n v="1402929075"/>
    <b v="1"/>
    <n v="78"/>
    <b v="1"/>
    <s v="theater/plays"/>
    <n v="0"/>
    <n v="1.05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10000"/>
    <n v="82"/>
    <x v="0"/>
    <s v="US"/>
    <s v="USD"/>
    <n v="1367859071"/>
    <n v="1365699071"/>
    <b v="1"/>
    <n v="62"/>
    <b v="1"/>
    <s v="theater/plays"/>
    <n v="1"/>
    <n v="1.32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350000"/>
    <n v="81"/>
    <x v="0"/>
    <s v="GB"/>
    <s v="GBP"/>
    <n v="1403258049"/>
    <n v="1400666049"/>
    <b v="1"/>
    <n v="45"/>
    <b v="1"/>
    <s v="theater/plays"/>
    <n v="0"/>
    <n v="1.8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3000"/>
    <n v="81"/>
    <x v="0"/>
    <s v="GB"/>
    <s v="GBP"/>
    <n v="1402848000"/>
    <n v="1400570787"/>
    <b v="1"/>
    <n v="15"/>
    <b v="1"/>
    <s v="theater/plays"/>
    <n v="3"/>
    <n v="5.4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12100"/>
    <n v="80"/>
    <x v="0"/>
    <s v="US"/>
    <s v="USD"/>
    <n v="1328029200"/>
    <n v="1323211621"/>
    <b v="1"/>
    <n v="151"/>
    <b v="1"/>
    <s v="theater/plays"/>
    <n v="1"/>
    <n v="0.53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11180"/>
    <n v="80"/>
    <x v="0"/>
    <s v="US"/>
    <s v="USD"/>
    <n v="1377284669"/>
    <n v="1375729469"/>
    <b v="1"/>
    <n v="68"/>
    <b v="1"/>
    <s v="theater/plays"/>
    <n v="1"/>
    <n v="1.18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1000"/>
    <n v="80"/>
    <x v="0"/>
    <s v="US"/>
    <s v="USD"/>
    <n v="1404258631"/>
    <n v="1401666631"/>
    <b v="1"/>
    <n v="46"/>
    <b v="1"/>
    <s v="theater/plays"/>
    <n v="8"/>
    <n v="1.74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700"/>
    <n v="80"/>
    <x v="0"/>
    <s v="GB"/>
    <s v="GBP"/>
    <n v="1405553241"/>
    <n v="1404948441"/>
    <b v="1"/>
    <n v="24"/>
    <b v="1"/>
    <s v="theater/plays"/>
    <n v="11"/>
    <n v="3.33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250"/>
    <n v="80"/>
    <x v="0"/>
    <s v="GB"/>
    <s v="GBP"/>
    <n v="1410901200"/>
    <n v="1408313438"/>
    <b v="1"/>
    <n v="70"/>
    <b v="1"/>
    <s v="theater/plays"/>
    <n v="32"/>
    <n v="1.1399999999999999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000"/>
    <n v="78"/>
    <x v="0"/>
    <s v="US"/>
    <s v="USD"/>
    <n v="1407167973"/>
    <n v="1405439973"/>
    <b v="1"/>
    <n v="244"/>
    <b v="1"/>
    <s v="theater/plays"/>
    <n v="8"/>
    <n v="0.32"/>
    <x v="1"/>
    <s v="plays"/>
    <x v="3187"/>
    <d v="2014-08-04T15:59:33"/>
    <x v="3"/>
  </r>
  <r>
    <n v="3762"/>
    <s v="iolite the musical"/>
    <s v="We are trying to raise money to perform a musical we have written, called &quot;Iolite&quot;, at the Edinburgh Fringe in 2015."/>
    <n v="50000"/>
    <n v="0"/>
    <x v="0"/>
    <s v="GB"/>
    <s v="GBP"/>
    <n v="1438543889"/>
    <n v="1436383889"/>
    <b v="0"/>
    <n v="28"/>
    <b v="1"/>
    <s v="theater/musical"/>
    <n v="0"/>
    <n v="0"/>
    <x v="1"/>
    <s v="musical"/>
    <x v="3188"/>
    <d v="2015-08-02T19:31:29"/>
    <x v="0"/>
  </r>
  <r>
    <n v="3189"/>
    <s v="Hednadotter Jubileumskonsert"/>
    <s v="Det Ã¤r tio Ã¥r sedan sist! Musikalen Hednadotter med sÃ¥ngarna frÃ¥n orginaluppsÃ¤ttningen sjunger musikalen i Konsertform."/>
    <n v="10000"/>
    <n v="76"/>
    <x v="2"/>
    <s v="SE"/>
    <s v="SEK"/>
    <n v="1432455532"/>
    <n v="1429863532"/>
    <b v="0"/>
    <n v="19"/>
    <b v="0"/>
    <s v="theater/musical"/>
    <n v="1"/>
    <n v="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5500"/>
    <n v="76"/>
    <x v="2"/>
    <s v="CA"/>
    <s v="CAD"/>
    <n v="1481258275"/>
    <n v="1478662675"/>
    <b v="0"/>
    <n v="0"/>
    <b v="0"/>
    <s v="theater/musical"/>
    <n v="1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500000"/>
    <n v="75"/>
    <x v="2"/>
    <s v="US"/>
    <s v="USD"/>
    <n v="1471370869"/>
    <n v="1466186869"/>
    <b v="0"/>
    <n v="4"/>
    <b v="0"/>
    <s v="theater/musical"/>
    <n v="0"/>
    <n v="18.75"/>
    <x v="1"/>
    <s v="musical"/>
    <x v="3191"/>
    <d v="2016-08-16T18:07:49"/>
    <x v="2"/>
  </r>
  <r>
    <n v="3770"/>
    <s v="The White Feather: a new musical"/>
    <s v="The incredible story of woman's fight to clear her brother from the charge of cowardice in the Great War, brought to life musically"/>
    <n v="50000"/>
    <n v="0"/>
    <x v="0"/>
    <s v="GB"/>
    <s v="GBP"/>
    <n v="1434234010"/>
    <n v="1431642010"/>
    <b v="0"/>
    <n v="20"/>
    <b v="1"/>
    <s v="theater/musical"/>
    <n v="0"/>
    <n v="0"/>
    <x v="1"/>
    <s v="musical"/>
    <x v="3192"/>
    <d v="2015-06-13T22:20:1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30000"/>
    <n v="0"/>
    <x v="0"/>
    <s v="GB"/>
    <s v="GBP"/>
    <n v="1469401200"/>
    <n v="1466887297"/>
    <b v="0"/>
    <n v="27"/>
    <b v="1"/>
    <s v="theater/musical"/>
    <n v="0"/>
    <n v="0"/>
    <x v="1"/>
    <s v="musical"/>
    <x v="3193"/>
    <d v="2016-07-24T23:00:00"/>
    <x v="2"/>
  </r>
  <r>
    <n v="3194"/>
    <s v="P.A.C.K (Performing Arts Camp for Kids)"/>
    <s v="P.A.C.K (Performing Arts Camp for Kids) Musical Theater, Instrumental Music, Vocal Music, Dance, Visual Arts, and Physical Education!"/>
    <n v="50000"/>
    <n v="75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0"/>
    <n v="75"/>
    <x v="2"/>
    <s v="US"/>
    <s v="USD"/>
    <n v="1423750542"/>
    <n v="1421158542"/>
    <b v="0"/>
    <n v="39"/>
    <b v="0"/>
    <s v="theater/musical"/>
    <n v="0"/>
    <n v="1.92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20000"/>
    <n v="75"/>
    <x v="2"/>
    <s v="US"/>
    <s v="USD"/>
    <n v="1438437600"/>
    <n v="1433254875"/>
    <b v="0"/>
    <n v="6"/>
    <b v="0"/>
    <s v="theater/musical"/>
    <n v="0"/>
    <n v="12.5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75"/>
    <x v="2"/>
    <s v="NO"/>
    <s v="NOK"/>
    <n v="1423050618"/>
    <n v="1420458618"/>
    <b v="0"/>
    <n v="4"/>
    <b v="0"/>
    <s v="theater/musical"/>
    <n v="1"/>
    <n v="18.7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250"/>
    <n v="75"/>
    <x v="2"/>
    <s v="DK"/>
    <s v="DKK"/>
    <n v="1424081477"/>
    <n v="1420798277"/>
    <b v="0"/>
    <n v="3"/>
    <b v="0"/>
    <s v="theater/musical"/>
    <n v="2"/>
    <n v="25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3000"/>
    <n v="75"/>
    <x v="2"/>
    <s v="US"/>
    <s v="USD"/>
    <n v="1410037200"/>
    <n v="1407435418"/>
    <b v="0"/>
    <n v="53"/>
    <b v="0"/>
    <s v="theater/musical"/>
    <n v="3"/>
    <n v="1.42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1930"/>
    <n v="75"/>
    <x v="2"/>
    <s v="US"/>
    <s v="USD"/>
    <n v="1461994440"/>
    <n v="1459410101"/>
    <b v="0"/>
    <n v="1"/>
    <b v="0"/>
    <s v="theater/musical"/>
    <n v="4"/>
    <n v="75"/>
    <x v="1"/>
    <s v="musical"/>
    <x v="3200"/>
    <d v="2016-04-30T05:34:00"/>
    <x v="2"/>
  </r>
  <r>
    <n v="3785"/>
    <s v="Send &quot;Pawn&quot; to Edinburgh!"/>
    <s v="Chess. Betrayal. Blueberry yoghurts. &quot;Pawn&quot; - a new musical by Oxford students - needs funding to go to the Edinburgh Fringe!"/>
    <n v="30000"/>
    <n v="0"/>
    <x v="0"/>
    <s v="GB"/>
    <s v="GBP"/>
    <n v="1470132180"/>
    <n v="1467040769"/>
    <b v="0"/>
    <n v="30"/>
    <b v="1"/>
    <s v="theater/musical"/>
    <n v="0"/>
    <n v="0"/>
    <x v="1"/>
    <s v="musical"/>
    <x v="3201"/>
    <d v="2016-08-02T10:03:00"/>
    <x v="2"/>
  </r>
  <r>
    <n v="3202"/>
    <s v="Christmas Ain't A Drag - A Musical"/>
    <s v="Falling in love at Christmas should never be a drag! A rocking musical about four lives intersecting at a nightclub at Christmas."/>
    <n v="50"/>
    <n v="75"/>
    <x v="2"/>
    <s v="US"/>
    <s v="USD"/>
    <n v="1450072740"/>
    <n v="1445027346"/>
    <b v="0"/>
    <n v="25"/>
    <b v="0"/>
    <s v="theater/musical"/>
    <n v="150"/>
    <n v="3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50000"/>
    <n v="74"/>
    <x v="2"/>
    <s v="US"/>
    <s v="USD"/>
    <n v="1443224622"/>
    <n v="1440632622"/>
    <b v="0"/>
    <n v="6"/>
    <b v="0"/>
    <s v="theater/musical"/>
    <n v="0"/>
    <n v="12.33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15000"/>
    <n v="73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789"/>
    <s v="Austen a New Musical Play"/>
    <s v="This fabulous new play explores the little known love life of England's most famous romantic novelist, Jane Austen."/>
    <n v="30000"/>
    <n v="0"/>
    <x v="2"/>
    <s v="GB"/>
    <s v="GBP"/>
    <n v="1434395418"/>
    <n v="1431630618"/>
    <b v="0"/>
    <n v="4"/>
    <b v="0"/>
    <s v="theater/musical"/>
    <n v="0"/>
    <n v="0"/>
    <x v="1"/>
    <s v="musical"/>
    <x v="3205"/>
    <d v="2015-06-15T19:10:18"/>
    <x v="0"/>
  </r>
  <r>
    <n v="3206"/>
    <s v="Performance Theater for Young Artists (PTYA)"/>
    <s v="PTYA is a non-profit musical theater group for kids ages 7-18 that teaches the importance of self expression through the arts."/>
    <n v="1000"/>
    <n v="72"/>
    <x v="2"/>
    <s v="US"/>
    <s v="USD"/>
    <n v="1442644651"/>
    <n v="1440052651"/>
    <b v="0"/>
    <n v="0"/>
    <b v="0"/>
    <s v="theater/musical"/>
    <n v="7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60000"/>
    <n v="71"/>
    <x v="2"/>
    <s v="US"/>
    <s v="USD"/>
    <n v="1429767607"/>
    <n v="1424587207"/>
    <b v="0"/>
    <n v="36"/>
    <b v="0"/>
    <s v="theater/musical"/>
    <n v="0"/>
    <n v="1.97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15000"/>
    <n v="71"/>
    <x v="0"/>
    <s v="US"/>
    <s v="USD"/>
    <n v="1406557877"/>
    <n v="1404743477"/>
    <b v="1"/>
    <n v="82"/>
    <b v="1"/>
    <s v="theater/plays"/>
    <n v="0"/>
    <n v="0.87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35000"/>
    <n v="70"/>
    <x v="0"/>
    <s v="US"/>
    <s v="USD"/>
    <n v="1403305200"/>
    <n v="1400512658"/>
    <b v="1"/>
    <n v="226"/>
    <b v="1"/>
    <s v="theater/plays"/>
    <n v="0"/>
    <n v="0.3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22000"/>
    <n v="70"/>
    <x v="0"/>
    <s v="US"/>
    <s v="USD"/>
    <n v="1338523140"/>
    <n v="1334442519"/>
    <b v="1"/>
    <n v="60"/>
    <b v="1"/>
    <s v="theater/plays"/>
    <n v="0"/>
    <n v="1.17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10000"/>
    <n v="70"/>
    <x v="0"/>
    <s v="US"/>
    <s v="USD"/>
    <n v="1408068000"/>
    <n v="1405346680"/>
    <b v="1"/>
    <n v="322"/>
    <b v="1"/>
    <s v="theater/plays"/>
    <n v="1"/>
    <n v="0.22"/>
    <x v="1"/>
    <s v="plays"/>
    <x v="3211"/>
    <d v="2014-08-15T02:00:00"/>
    <x v="3"/>
  </r>
  <r>
    <n v="3212"/>
    <s v="Campo Maldito"/>
    <s v="Help us bring our production of Campo Maldito to New York AND San Francisco!"/>
    <n v="9999"/>
    <n v="70"/>
    <x v="0"/>
    <s v="US"/>
    <s v="USD"/>
    <n v="1407524751"/>
    <n v="1404932751"/>
    <b v="1"/>
    <n v="94"/>
    <b v="1"/>
    <s v="theater/plays"/>
    <n v="1"/>
    <n v="0.74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2500"/>
    <n v="70"/>
    <x v="0"/>
    <s v="GB"/>
    <s v="GBP"/>
    <n v="1437934759"/>
    <n v="1434478759"/>
    <b v="1"/>
    <n v="47"/>
    <b v="1"/>
    <s v="theater/plays"/>
    <n v="3"/>
    <n v="1.49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500"/>
    <n v="70"/>
    <x v="0"/>
    <s v="GB"/>
    <s v="GBP"/>
    <n v="1452038100"/>
    <n v="1448823673"/>
    <b v="1"/>
    <n v="115"/>
    <b v="1"/>
    <s v="theater/plays"/>
    <n v="14"/>
    <n v="0.6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500"/>
    <n v="70"/>
    <x v="0"/>
    <s v="US"/>
    <s v="USD"/>
    <n v="1441857540"/>
    <n v="1438617471"/>
    <b v="1"/>
    <n v="134"/>
    <b v="1"/>
    <s v="theater/plays"/>
    <n v="14"/>
    <n v="0.52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"/>
    <n v="70"/>
    <x v="0"/>
    <s v="GB"/>
    <s v="GBP"/>
    <n v="1436625000"/>
    <n v="1433934371"/>
    <b v="1"/>
    <n v="35"/>
    <b v="1"/>
    <s v="theater/plays"/>
    <n v="35"/>
    <n v="2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50"/>
    <n v="70"/>
    <x v="0"/>
    <s v="US"/>
    <s v="USD"/>
    <n v="1478264784"/>
    <n v="1475672784"/>
    <b v="1"/>
    <n v="104"/>
    <b v="1"/>
    <s v="theater/plays"/>
    <n v="140"/>
    <n v="0.67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4000"/>
    <n v="69.83"/>
    <x v="0"/>
    <s v="GB"/>
    <s v="GBP"/>
    <n v="1419984000"/>
    <n v="1417132986"/>
    <b v="1"/>
    <n v="184"/>
    <b v="1"/>
    <s v="theater/plays"/>
    <n v="2"/>
    <n v="0.38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1650"/>
    <n v="69"/>
    <x v="0"/>
    <s v="US"/>
    <s v="USD"/>
    <n v="1427063747"/>
    <n v="1424043347"/>
    <b v="1"/>
    <n v="119"/>
    <b v="1"/>
    <s v="theater/plays"/>
    <n v="4"/>
    <n v="0.57999999999999996"/>
    <x v="1"/>
    <s v="plays"/>
    <x v="3219"/>
    <d v="2015-03-22T22:35:47"/>
    <x v="0"/>
  </r>
  <r>
    <n v="3220"/>
    <s v="Burners"/>
    <s v="A sci-fi thriller for the stage opening March 10 in Los Angeles."/>
    <n v="75000"/>
    <n v="68"/>
    <x v="0"/>
    <s v="US"/>
    <s v="USD"/>
    <n v="1489352400"/>
    <n v="1486411204"/>
    <b v="1"/>
    <n v="59"/>
    <b v="1"/>
    <s v="theater/plays"/>
    <n v="0"/>
    <n v="1.1499999999999999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2500"/>
    <n v="68"/>
    <x v="0"/>
    <s v="GB"/>
    <s v="GBP"/>
    <n v="1436114603"/>
    <n v="1433090603"/>
    <b v="1"/>
    <n v="113"/>
    <b v="1"/>
    <s v="theater/plays"/>
    <n v="3"/>
    <n v="0.6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10000"/>
    <n v="67"/>
    <x v="0"/>
    <s v="US"/>
    <s v="USD"/>
    <n v="1445722140"/>
    <n v="1443016697"/>
    <b v="1"/>
    <n v="84"/>
    <b v="1"/>
    <s v="theater/plays"/>
    <n v="1"/>
    <n v="0.8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150000"/>
    <n v="65"/>
    <x v="0"/>
    <s v="US"/>
    <s v="USD"/>
    <n v="1440100976"/>
    <n v="1437508976"/>
    <b v="1"/>
    <n v="74"/>
    <b v="1"/>
    <s v="theater/plays"/>
    <n v="0"/>
    <n v="0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8000"/>
    <n v="65"/>
    <x v="0"/>
    <s v="US"/>
    <s v="USD"/>
    <n v="1484024400"/>
    <n v="1479932713"/>
    <b v="1"/>
    <n v="216"/>
    <b v="1"/>
    <s v="theater/plays"/>
    <n v="1"/>
    <n v="0.3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5000"/>
    <n v="65"/>
    <x v="0"/>
    <s v="US"/>
    <s v="USD"/>
    <n v="1464987600"/>
    <n v="1463145938"/>
    <b v="1"/>
    <n v="39"/>
    <b v="1"/>
    <s v="theater/plays"/>
    <n v="1"/>
    <n v="1.67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5000"/>
    <n v="65"/>
    <x v="0"/>
    <s v="GB"/>
    <s v="GBP"/>
    <n v="1446213612"/>
    <n v="1443621612"/>
    <b v="1"/>
    <n v="21"/>
    <b v="1"/>
    <s v="theater/plays"/>
    <n v="1"/>
    <n v="3.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4000"/>
    <n v="65"/>
    <x v="0"/>
    <s v="GB"/>
    <s v="GBP"/>
    <n v="1484687436"/>
    <n v="1482095436"/>
    <b v="0"/>
    <n v="30"/>
    <b v="1"/>
    <s v="theater/plays"/>
    <n v="2"/>
    <n v="2.17"/>
    <x v="1"/>
    <s v="plays"/>
    <x v="3227"/>
    <d v="2017-01-17T21:10:36"/>
    <x v="2"/>
  </r>
  <r>
    <n v="3228"/>
    <s v="Hear Me Roar: A Season of Powerful Women"/>
    <s v="A Season of Powerful Women. A Season of Defiance."/>
    <n v="750"/>
    <n v="65"/>
    <x v="0"/>
    <s v="US"/>
    <s v="USD"/>
    <n v="1450328340"/>
    <n v="1447606884"/>
    <b v="1"/>
    <n v="37"/>
    <b v="1"/>
    <s v="theater/plays"/>
    <n v="9"/>
    <n v="1.76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1"/>
    <n v="65"/>
    <x v="0"/>
    <s v="US"/>
    <s v="USD"/>
    <n v="1416470398"/>
    <n v="1413874798"/>
    <b v="1"/>
    <n v="202"/>
    <b v="1"/>
    <s v="theater/plays"/>
    <n v="6500"/>
    <n v="0.32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40"/>
    <n v="64"/>
    <x v="0"/>
    <s v="US"/>
    <s v="USD"/>
    <n v="1412135940"/>
    <n v="1410840126"/>
    <b v="1"/>
    <n v="37"/>
    <b v="1"/>
    <s v="theater/plays"/>
    <n v="160"/>
    <n v="1.73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3000"/>
    <n v="63"/>
    <x v="0"/>
    <s v="US"/>
    <s v="USD"/>
    <n v="1460846347"/>
    <n v="1458254347"/>
    <b v="0"/>
    <n v="28"/>
    <b v="1"/>
    <s v="theater/plays"/>
    <n v="2"/>
    <n v="2.2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20000"/>
    <n v="62"/>
    <x v="0"/>
    <s v="US"/>
    <s v="USD"/>
    <n v="1462334340"/>
    <n v="1459711917"/>
    <b v="1"/>
    <n v="26"/>
    <b v="1"/>
    <s v="theater/plays"/>
    <n v="0"/>
    <n v="2.38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100000"/>
    <n v="61"/>
    <x v="0"/>
    <s v="US"/>
    <s v="USD"/>
    <n v="1488482355"/>
    <n v="1485890355"/>
    <b v="0"/>
    <n v="61"/>
    <b v="1"/>
    <s v="theater/plays"/>
    <n v="0"/>
    <n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15000"/>
    <n v="61"/>
    <x v="0"/>
    <s v="GB"/>
    <s v="GBP"/>
    <n v="1485991860"/>
    <n v="1483124208"/>
    <b v="0"/>
    <n v="115"/>
    <b v="1"/>
    <s v="theater/plays"/>
    <n v="0"/>
    <n v="0.53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8888"/>
    <n v="61"/>
    <x v="0"/>
    <s v="US"/>
    <s v="USD"/>
    <n v="1467361251"/>
    <n v="1464769251"/>
    <b v="1"/>
    <n v="181"/>
    <b v="1"/>
    <s v="theater/plays"/>
    <n v="1"/>
    <n v="0.34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750"/>
    <n v="61"/>
    <x v="0"/>
    <s v="US"/>
    <s v="USD"/>
    <n v="1482962433"/>
    <n v="1480370433"/>
    <b v="0"/>
    <n v="110"/>
    <b v="1"/>
    <s v="theater/plays"/>
    <n v="8"/>
    <n v="0.55000000000000004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15000"/>
    <n v="60"/>
    <x v="0"/>
    <s v="US"/>
    <s v="USD"/>
    <n v="1443499140"/>
    <n v="1441452184"/>
    <b v="1"/>
    <n v="269"/>
    <b v="1"/>
    <s v="theater/plays"/>
    <n v="0"/>
    <n v="0.22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5000"/>
    <n v="60"/>
    <x v="0"/>
    <s v="GB"/>
    <s v="GBP"/>
    <n v="1435752898"/>
    <n v="1433160898"/>
    <b v="1"/>
    <n v="79"/>
    <b v="1"/>
    <s v="theater/plays"/>
    <n v="1"/>
    <n v="0.76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2500"/>
    <n v="60"/>
    <x v="0"/>
    <s v="GB"/>
    <s v="GBP"/>
    <n v="1445817540"/>
    <n v="1443665293"/>
    <b v="1"/>
    <n v="104"/>
    <b v="1"/>
    <s v="theater/plays"/>
    <n v="2"/>
    <n v="0.57999999999999996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2000"/>
    <n v="60"/>
    <x v="0"/>
    <s v="GB"/>
    <s v="GBP"/>
    <n v="1487286000"/>
    <n v="1484843948"/>
    <b v="0"/>
    <n v="34"/>
    <b v="1"/>
    <s v="theater/plays"/>
    <n v="3"/>
    <n v="1.76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1000"/>
    <n v="60"/>
    <x v="0"/>
    <s v="US"/>
    <s v="USD"/>
    <n v="1413269940"/>
    <n v="1410421670"/>
    <b v="1"/>
    <n v="167"/>
    <b v="1"/>
    <s v="theater/plays"/>
    <n v="6"/>
    <n v="0.36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700"/>
    <n v="60"/>
    <x v="0"/>
    <s v="US"/>
    <s v="USD"/>
    <n v="1411150092"/>
    <n v="1408558092"/>
    <b v="1"/>
    <n v="183"/>
    <b v="1"/>
    <s v="theater/plays"/>
    <n v="9"/>
    <n v="0.3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666"/>
    <n v="60"/>
    <x v="0"/>
    <s v="US"/>
    <s v="USD"/>
    <n v="1444348800"/>
    <n v="1442283562"/>
    <b v="1"/>
    <n v="71"/>
    <b v="1"/>
    <s v="theater/plays"/>
    <n v="9"/>
    <n v="0.85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7000"/>
    <n v="59"/>
    <x v="0"/>
    <s v="GB"/>
    <s v="GBP"/>
    <n v="1480613982"/>
    <n v="1478018382"/>
    <b v="0"/>
    <n v="69"/>
    <b v="1"/>
    <s v="theater/plays"/>
    <n v="1"/>
    <n v="0.86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3000"/>
    <n v="59"/>
    <x v="0"/>
    <s v="US"/>
    <s v="USD"/>
    <n v="1434074400"/>
    <n v="1431354258"/>
    <b v="0"/>
    <n v="270"/>
    <b v="1"/>
    <s v="theater/plays"/>
    <n v="2"/>
    <n v="0.22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3000"/>
    <n v="57"/>
    <x v="0"/>
    <s v="US"/>
    <s v="USD"/>
    <n v="1442030340"/>
    <n v="1439551200"/>
    <b v="1"/>
    <n v="193"/>
    <b v="1"/>
    <s v="theater/plays"/>
    <n v="2"/>
    <n v="0.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0000"/>
    <n v="56"/>
    <x v="0"/>
    <s v="GB"/>
    <s v="GBP"/>
    <n v="1436696712"/>
    <n v="1434104712"/>
    <b v="1"/>
    <n v="57"/>
    <b v="1"/>
    <s v="theater/plays"/>
    <n v="0"/>
    <n v="0.98"/>
    <x v="1"/>
    <s v="plays"/>
    <x v="3247"/>
    <d v="2015-07-12T10:25:12"/>
    <x v="0"/>
  </r>
  <r>
    <n v="3248"/>
    <s v="Honest Accomplice Theatre 2015-16 Season"/>
    <s v="Honest Accomplice Theatre produces theatre for social change."/>
    <n v="10000"/>
    <n v="56"/>
    <x v="0"/>
    <s v="US"/>
    <s v="USD"/>
    <n v="1428178757"/>
    <n v="1425590357"/>
    <b v="1"/>
    <n v="200"/>
    <b v="1"/>
    <s v="theater/plays"/>
    <n v="1"/>
    <n v="0.28000000000000003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10000"/>
    <n v="56"/>
    <x v="0"/>
    <s v="US"/>
    <s v="USD"/>
    <n v="1434822914"/>
    <n v="1432230914"/>
    <b v="1"/>
    <n v="88"/>
    <b v="1"/>
    <s v="theater/plays"/>
    <n v="1"/>
    <n v="0.64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15000"/>
    <n v="55"/>
    <x v="0"/>
    <s v="US"/>
    <s v="USD"/>
    <n v="1415213324"/>
    <n v="1412617724"/>
    <b v="1"/>
    <n v="213"/>
    <b v="1"/>
    <s v="theater/plays"/>
    <n v="0"/>
    <n v="0.26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0"/>
    <n v="55"/>
    <x v="0"/>
    <s v="US"/>
    <s v="USD"/>
    <n v="1434907966"/>
    <n v="1432315966"/>
    <b v="1"/>
    <n v="20"/>
    <b v="1"/>
    <s v="theater/plays"/>
    <n v="0"/>
    <n v="2.75"/>
    <x v="1"/>
    <s v="plays"/>
    <x v="3251"/>
    <d v="2015-06-21T17:32:46"/>
    <x v="0"/>
  </r>
  <r>
    <n v="3252"/>
    <s v="Modern Love"/>
    <s v="How do we navigate the boundaries between friendship, sexual intimacy and obsessive desire?"/>
    <n v="12700"/>
    <n v="55"/>
    <x v="0"/>
    <s v="GB"/>
    <s v="GBP"/>
    <n v="1473247240"/>
    <n v="1470655240"/>
    <b v="1"/>
    <n v="50"/>
    <b v="1"/>
    <s v="theater/plays"/>
    <n v="0"/>
    <n v="1.100000000000000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10000"/>
    <n v="55"/>
    <x v="0"/>
    <s v="US"/>
    <s v="USD"/>
    <n v="1473306300"/>
    <n v="1471701028"/>
    <b v="1"/>
    <n v="115"/>
    <b v="1"/>
    <s v="theater/plays"/>
    <n v="1"/>
    <n v="0.48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8000"/>
    <n v="55"/>
    <x v="0"/>
    <s v="GB"/>
    <s v="GBP"/>
    <n v="1427331809"/>
    <n v="1424743409"/>
    <b v="1"/>
    <n v="186"/>
    <b v="1"/>
    <s v="theater/plays"/>
    <n v="1"/>
    <n v="0.3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8000"/>
    <n v="55"/>
    <x v="0"/>
    <s v="GB"/>
    <s v="GBP"/>
    <n v="1412706375"/>
    <n v="1410114375"/>
    <b v="1"/>
    <n v="18"/>
    <b v="1"/>
    <s v="theater/plays"/>
    <n v="1"/>
    <n v="3.06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4500"/>
    <n v="55"/>
    <x v="0"/>
    <s v="US"/>
    <s v="USD"/>
    <n v="1433995140"/>
    <n v="1432129577"/>
    <b v="1"/>
    <n v="176"/>
    <b v="1"/>
    <s v="theater/plays"/>
    <n v="1"/>
    <n v="0.3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1000"/>
    <n v="55"/>
    <x v="0"/>
    <s v="GB"/>
    <s v="GBP"/>
    <n v="1487769952"/>
    <n v="1485177952"/>
    <b v="0"/>
    <n v="41"/>
    <b v="1"/>
    <s v="theater/plays"/>
    <n v="6"/>
    <n v="1.34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50000"/>
    <n v="53"/>
    <x v="0"/>
    <s v="US"/>
    <s v="USD"/>
    <n v="1420751861"/>
    <n v="1418159861"/>
    <b v="1"/>
    <n v="75"/>
    <b v="1"/>
    <s v="theater/plays"/>
    <n v="0"/>
    <n v="0.7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40000"/>
    <n v="53"/>
    <x v="0"/>
    <s v="US"/>
    <s v="USD"/>
    <n v="1475294340"/>
    <n v="1472753745"/>
    <b v="1"/>
    <n v="97"/>
    <b v="1"/>
    <s v="theater/plays"/>
    <n v="0"/>
    <n v="0.5500000000000000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n v="1445875718"/>
    <b v="1"/>
    <n v="73"/>
    <b v="1"/>
    <s v="theater/plays"/>
    <n v="1"/>
    <n v="0.7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2500"/>
    <n v="53"/>
    <x v="0"/>
    <s v="US"/>
    <s v="USD"/>
    <n v="1437067476"/>
    <n v="1434475476"/>
    <b v="1"/>
    <n v="49"/>
    <b v="1"/>
    <s v="theater/plays"/>
    <n v="2"/>
    <n v="1.08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60000"/>
    <n v="52"/>
    <x v="0"/>
    <s v="US"/>
    <s v="USD"/>
    <n v="1419220800"/>
    <n v="1416555262"/>
    <b v="1"/>
    <n v="134"/>
    <b v="1"/>
    <s v="theater/plays"/>
    <n v="0"/>
    <n v="0.39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12000"/>
    <n v="52"/>
    <x v="0"/>
    <s v="US"/>
    <s v="USD"/>
    <n v="1446238800"/>
    <n v="1444220588"/>
    <b v="1"/>
    <n v="68"/>
    <b v="1"/>
    <s v="theater/plays"/>
    <n v="0"/>
    <n v="0.76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12000"/>
    <n v="52"/>
    <x v="0"/>
    <s v="US"/>
    <s v="USD"/>
    <n v="1422482400"/>
    <n v="1421089938"/>
    <b v="1"/>
    <n v="49"/>
    <b v="1"/>
    <s v="theater/plays"/>
    <n v="0"/>
    <n v="1.06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100000"/>
    <n v="51"/>
    <x v="0"/>
    <s v="IE"/>
    <s v="EUR"/>
    <n v="1449162000"/>
    <n v="1446570315"/>
    <b v="1"/>
    <n v="63"/>
    <b v="1"/>
    <s v="theater/plays"/>
    <n v="0"/>
    <n v="0.8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75000"/>
    <n v="51"/>
    <x v="0"/>
    <s v="US"/>
    <s v="USD"/>
    <n v="1434142800"/>
    <n v="1431435122"/>
    <b v="1"/>
    <n v="163"/>
    <b v="1"/>
    <s v="theater/plays"/>
    <n v="0"/>
    <n v="0.3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0000"/>
    <n v="51"/>
    <x v="0"/>
    <s v="US"/>
    <s v="USD"/>
    <n v="1437156660"/>
    <n v="1434564660"/>
    <b v="1"/>
    <n v="288"/>
    <b v="1"/>
    <s v="theater/plays"/>
    <n v="1"/>
    <n v="0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8500"/>
    <n v="51"/>
    <x v="0"/>
    <s v="US"/>
    <s v="USD"/>
    <n v="1472074928"/>
    <n v="1470692528"/>
    <b v="1"/>
    <n v="42"/>
    <b v="1"/>
    <s v="theater/plays"/>
    <n v="1"/>
    <n v="1.2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5000"/>
    <n v="51"/>
    <x v="0"/>
    <s v="GB"/>
    <s v="GBP"/>
    <n v="1434452400"/>
    <n v="1431509397"/>
    <b v="1"/>
    <n v="70"/>
    <b v="1"/>
    <s v="theater/plays"/>
    <n v="1"/>
    <n v="0.73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5000"/>
    <n v="51"/>
    <x v="0"/>
    <s v="GB"/>
    <s v="GBP"/>
    <n v="1436705265"/>
    <n v="1434113265"/>
    <b v="1"/>
    <n v="30"/>
    <b v="1"/>
    <s v="theater/plays"/>
    <n v="1"/>
    <n v="1.7"/>
    <x v="1"/>
    <s v="plays"/>
    <x v="3270"/>
    <d v="2015-07-12T12:47:45"/>
    <x v="0"/>
  </r>
  <r>
    <n v="3271"/>
    <s v="Saxon Court at Southwark Playhouse"/>
    <s v="A razor sharp satire to darken your Christmas."/>
    <n v="1600"/>
    <n v="51"/>
    <x v="0"/>
    <s v="GB"/>
    <s v="GBP"/>
    <n v="1414927775"/>
    <n v="1412332175"/>
    <b v="1"/>
    <n v="51"/>
    <b v="1"/>
    <s v="theater/plays"/>
    <n v="3"/>
    <n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500"/>
    <n v="51"/>
    <x v="0"/>
    <s v="US"/>
    <s v="USD"/>
    <n v="1446814809"/>
    <n v="1444219209"/>
    <b v="1"/>
    <n v="145"/>
    <b v="1"/>
    <s v="theater/plays"/>
    <n v="3"/>
    <n v="0.3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600"/>
    <n v="51"/>
    <x v="0"/>
    <s v="US"/>
    <s v="USD"/>
    <n v="1473879600"/>
    <n v="1472498042"/>
    <b v="1"/>
    <n v="21"/>
    <b v="1"/>
    <s v="theater/plays"/>
    <n v="9"/>
    <n v="2.4300000000000002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850000"/>
    <n v="50"/>
    <x v="0"/>
    <s v="US"/>
    <s v="USD"/>
    <n v="1458075600"/>
    <n v="1454259272"/>
    <b v="1"/>
    <n v="286"/>
    <b v="1"/>
    <s v="theater/plays"/>
    <n v="0"/>
    <n v="0.17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550000"/>
    <n v="50"/>
    <x v="0"/>
    <s v="US"/>
    <s v="USD"/>
    <n v="1423456200"/>
    <n v="1421183271"/>
    <b v="1"/>
    <n v="12"/>
    <b v="1"/>
    <s v="theater/plays"/>
    <n v="0"/>
    <n v="4.17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240000"/>
    <n v="50"/>
    <x v="0"/>
    <s v="CA"/>
    <s v="CAD"/>
    <n v="1459483140"/>
    <n v="1456526879"/>
    <b v="1"/>
    <n v="100"/>
    <b v="1"/>
    <s v="theater/plays"/>
    <n v="0"/>
    <n v="0.5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100000"/>
    <n v="50"/>
    <x v="0"/>
    <s v="GB"/>
    <s v="GBP"/>
    <n v="1416331406"/>
    <n v="1413735806"/>
    <b v="1"/>
    <n v="100"/>
    <b v="1"/>
    <s v="theater/plays"/>
    <n v="0"/>
    <n v="0.5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50000"/>
    <n v="50"/>
    <x v="0"/>
    <s v="GB"/>
    <s v="GBP"/>
    <n v="1433017303"/>
    <n v="1430425303"/>
    <b v="1"/>
    <n v="34"/>
    <b v="1"/>
    <s v="theater/plays"/>
    <n v="0"/>
    <n v="1.47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45000"/>
    <n v="50"/>
    <x v="0"/>
    <s v="US"/>
    <s v="USD"/>
    <n v="1459474059"/>
    <n v="1456885659"/>
    <b v="0"/>
    <n v="63"/>
    <b v="1"/>
    <s v="theater/plays"/>
    <n v="0"/>
    <n v="0.79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30000"/>
    <n v="50"/>
    <x v="0"/>
    <s v="US"/>
    <s v="USD"/>
    <n v="1433134800"/>
    <n v="1430158198"/>
    <b v="0"/>
    <n v="30"/>
    <b v="1"/>
    <s v="theater/plays"/>
    <n v="0"/>
    <n v="1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30000"/>
    <n v="50"/>
    <x v="0"/>
    <s v="US"/>
    <s v="USD"/>
    <n v="1441153705"/>
    <n v="1438561705"/>
    <b v="0"/>
    <n v="47"/>
    <b v="1"/>
    <s v="theater/plays"/>
    <n v="0"/>
    <n v="1.06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0000"/>
    <n v="50"/>
    <x v="0"/>
    <s v="US"/>
    <s v="USD"/>
    <n v="1461904788"/>
    <n v="1458103188"/>
    <b v="0"/>
    <n v="237"/>
    <b v="1"/>
    <s v="theater/plays"/>
    <n v="0"/>
    <n v="0.2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20000"/>
    <n v="50"/>
    <x v="0"/>
    <s v="GB"/>
    <s v="GBP"/>
    <n v="1455138000"/>
    <n v="1452448298"/>
    <b v="0"/>
    <n v="47"/>
    <b v="1"/>
    <s v="theater/plays"/>
    <n v="0"/>
    <n v="1.06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15000"/>
    <n v="50"/>
    <x v="0"/>
    <s v="US"/>
    <s v="USD"/>
    <n v="1454047140"/>
    <n v="1452546853"/>
    <b v="0"/>
    <n v="15"/>
    <b v="1"/>
    <s v="theater/plays"/>
    <n v="0"/>
    <n v="3.33"/>
    <x v="1"/>
    <s v="plays"/>
    <x v="3284"/>
    <d v="2016-01-29T05:59:00"/>
    <x v="2"/>
  </r>
  <r>
    <n v="3285"/>
    <s v="By Morning"/>
    <s v="A new play by Matthew Gasda"/>
    <n v="15000"/>
    <n v="50"/>
    <x v="0"/>
    <s v="US"/>
    <s v="USD"/>
    <n v="1488258000"/>
    <n v="1485556626"/>
    <b v="0"/>
    <n v="81"/>
    <b v="1"/>
    <s v="theater/plays"/>
    <n v="0"/>
    <n v="0.62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n v="1468699782"/>
    <b v="0"/>
    <n v="122"/>
    <b v="1"/>
    <s v="theater/plays"/>
    <n v="0"/>
    <n v="0.4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14920"/>
    <n v="50"/>
    <x v="0"/>
    <s v="CA"/>
    <s v="CAD"/>
    <n v="1448733628"/>
    <n v="1446573628"/>
    <b v="0"/>
    <n v="34"/>
    <b v="1"/>
    <s v="theater/plays"/>
    <n v="0"/>
    <n v="1.47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2000"/>
    <n v="50"/>
    <x v="0"/>
    <s v="GB"/>
    <s v="GBP"/>
    <n v="1466463600"/>
    <n v="1463337315"/>
    <b v="0"/>
    <n v="207"/>
    <b v="1"/>
    <s v="theater/plays"/>
    <n v="0"/>
    <n v="0.2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10000"/>
    <n v="50"/>
    <x v="0"/>
    <s v="GB"/>
    <s v="GBP"/>
    <n v="1487580602"/>
    <n v="1485161402"/>
    <b v="0"/>
    <n v="25"/>
    <b v="1"/>
    <s v="theater/plays"/>
    <n v="1"/>
    <n v="2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8000"/>
    <n v="50"/>
    <x v="0"/>
    <s v="GB"/>
    <s v="GBP"/>
    <n v="1489234891"/>
    <n v="1486642891"/>
    <b v="0"/>
    <n v="72"/>
    <b v="1"/>
    <s v="theater/plays"/>
    <n v="1"/>
    <n v="0.69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7000"/>
    <n v="50"/>
    <x v="0"/>
    <s v="US"/>
    <s v="USD"/>
    <n v="1442462340"/>
    <n v="1439743900"/>
    <b v="0"/>
    <n v="14"/>
    <b v="1"/>
    <s v="theater/plays"/>
    <n v="1"/>
    <n v="3.57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5500"/>
    <n v="50"/>
    <x v="0"/>
    <s v="GB"/>
    <s v="GBP"/>
    <n v="1449257348"/>
    <n v="1444069748"/>
    <b v="0"/>
    <n v="15"/>
    <b v="1"/>
    <s v="theater/plays"/>
    <n v="1"/>
    <n v="3.33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5000"/>
    <n v="50"/>
    <x v="0"/>
    <s v="NZ"/>
    <s v="NZD"/>
    <n v="1488622352"/>
    <n v="1486030352"/>
    <b v="0"/>
    <n v="91"/>
    <b v="1"/>
    <s v="theater/plays"/>
    <n v="1"/>
    <n v="0.55000000000000004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5000"/>
    <n v="50"/>
    <x v="0"/>
    <s v="GB"/>
    <s v="GBP"/>
    <n v="1434459554"/>
    <n v="1431867554"/>
    <b v="0"/>
    <n v="24"/>
    <b v="1"/>
    <s v="theater/plays"/>
    <n v="1"/>
    <n v="2.0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5000"/>
    <n v="50"/>
    <x v="0"/>
    <s v="GB"/>
    <s v="GBP"/>
    <n v="1474886229"/>
    <n v="1472294229"/>
    <b v="0"/>
    <n v="27"/>
    <b v="1"/>
    <s v="theater/plays"/>
    <n v="1"/>
    <n v="1.85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4500"/>
    <n v="50"/>
    <x v="0"/>
    <s v="GB"/>
    <s v="GBP"/>
    <n v="1448229600"/>
    <n v="1446401372"/>
    <b v="0"/>
    <n v="47"/>
    <b v="1"/>
    <s v="theater/plays"/>
    <n v="1"/>
    <n v="1.06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3500"/>
    <n v="50"/>
    <x v="0"/>
    <s v="GB"/>
    <s v="GBP"/>
    <n v="1438037940"/>
    <n v="1436380256"/>
    <b v="0"/>
    <n v="44"/>
    <b v="1"/>
    <s v="theater/plays"/>
    <n v="1"/>
    <n v="1.139999999999999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3000"/>
    <n v="50"/>
    <x v="0"/>
    <s v="US"/>
    <s v="USD"/>
    <n v="1442102400"/>
    <n v="1440370768"/>
    <b v="0"/>
    <n v="72"/>
    <b v="1"/>
    <s v="theater/plays"/>
    <n v="2"/>
    <n v="0.6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1500"/>
    <n v="50"/>
    <x v="0"/>
    <s v="US"/>
    <s v="USD"/>
    <n v="1444860063"/>
    <n v="1442268063"/>
    <b v="0"/>
    <n v="63"/>
    <b v="1"/>
    <s v="theater/plays"/>
    <n v="3"/>
    <n v="0.79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1500"/>
    <n v="50"/>
    <x v="0"/>
    <s v="US"/>
    <s v="USD"/>
    <n v="1430329862"/>
    <n v="1428515462"/>
    <b v="0"/>
    <n v="88"/>
    <b v="1"/>
    <s v="theater/plays"/>
    <n v="3"/>
    <n v="0.56999999999999995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1500"/>
    <n v="50"/>
    <x v="0"/>
    <s v="US"/>
    <s v="USD"/>
    <n v="1470034740"/>
    <n v="1466185176"/>
    <b v="0"/>
    <n v="70"/>
    <b v="1"/>
    <s v="theater/plays"/>
    <n v="3"/>
    <n v="0.71"/>
    <x v="1"/>
    <s v="plays"/>
    <x v="3301"/>
    <d v="2016-08-01T06:59:00"/>
    <x v="2"/>
  </r>
  <r>
    <n v="3302"/>
    <s v="El muro de BorÃ­s KiÃ©n"/>
    <s v="FilosofÃ­a de los anÃ³nimos"/>
    <n v="1000"/>
    <n v="50"/>
    <x v="0"/>
    <s v="ES"/>
    <s v="EUR"/>
    <n v="1481099176"/>
    <n v="1478507176"/>
    <b v="0"/>
    <n v="50"/>
    <b v="1"/>
    <s v="theater/plays"/>
    <n v="5"/>
    <n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000"/>
    <n v="50"/>
    <x v="0"/>
    <s v="US"/>
    <s v="USD"/>
    <n v="1427553484"/>
    <n v="1424533084"/>
    <b v="0"/>
    <n v="35"/>
    <b v="1"/>
    <s v="theater/plays"/>
    <n v="5"/>
    <n v="1.43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000"/>
    <n v="50"/>
    <x v="0"/>
    <s v="US"/>
    <s v="USD"/>
    <n v="1482418752"/>
    <n v="1479826752"/>
    <b v="0"/>
    <n v="175"/>
    <b v="1"/>
    <s v="theater/plays"/>
    <n v="5"/>
    <n v="0.28999999999999998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500"/>
    <n v="50"/>
    <x v="0"/>
    <s v="US"/>
    <s v="USD"/>
    <n v="1438374748"/>
    <n v="1435782748"/>
    <b v="0"/>
    <n v="20"/>
    <b v="1"/>
    <s v="theater/plays"/>
    <n v="10"/>
    <n v="2.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20000"/>
    <n v="48"/>
    <x v="0"/>
    <s v="US"/>
    <s v="USD"/>
    <n v="1465527600"/>
    <n v="1462252542"/>
    <b v="0"/>
    <n v="54"/>
    <b v="1"/>
    <s v="theater/plays"/>
    <n v="0"/>
    <n v="0.89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80000"/>
    <n v="47.69"/>
    <x v="0"/>
    <s v="US"/>
    <s v="USD"/>
    <n v="1463275339"/>
    <n v="1460683339"/>
    <b v="0"/>
    <n v="20"/>
    <b v="1"/>
    <s v="theater/plays"/>
    <n v="0"/>
    <n v="2.38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100000"/>
    <n v="47"/>
    <x v="0"/>
    <s v="US"/>
    <s v="USD"/>
    <n v="1460581365"/>
    <n v="1458766965"/>
    <b v="0"/>
    <n v="57"/>
    <b v="1"/>
    <s v="theater/plays"/>
    <n v="0"/>
    <n v="0.82"/>
    <x v="1"/>
    <s v="plays"/>
    <x v="3308"/>
    <d v="2016-04-13T21:02:45"/>
    <x v="2"/>
  </r>
  <r>
    <n v="3309"/>
    <s v="Collision Course"/>
    <s v="Two unlikely friends, a garage, tinned beans &amp; the end of the world."/>
    <n v="1000"/>
    <n v="47"/>
    <x v="0"/>
    <s v="GB"/>
    <s v="GBP"/>
    <n v="1476632178"/>
    <n v="1473953778"/>
    <b v="0"/>
    <n v="31"/>
    <b v="1"/>
    <s v="theater/plays"/>
    <n v="5"/>
    <n v="1.52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117000"/>
    <n v="45"/>
    <x v="0"/>
    <s v="US"/>
    <s v="USD"/>
    <n v="1444169825"/>
    <n v="1441577825"/>
    <b v="0"/>
    <n v="31"/>
    <b v="1"/>
    <s v="theater/plays"/>
    <n v="0"/>
    <n v="1.45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65000"/>
    <n v="45"/>
    <x v="0"/>
    <s v="US"/>
    <s v="USD"/>
    <n v="1445065210"/>
    <n v="1442473210"/>
    <b v="0"/>
    <n v="45"/>
    <b v="1"/>
    <s v="theater/plays"/>
    <n v="0"/>
    <n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30000"/>
    <n v="45"/>
    <x v="0"/>
    <s v="US"/>
    <s v="USD"/>
    <n v="1478901600"/>
    <n v="1477077946"/>
    <b v="0"/>
    <n v="41"/>
    <b v="1"/>
    <s v="theater/plays"/>
    <n v="0"/>
    <n v="1.100000000000000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10000"/>
    <n v="45"/>
    <x v="0"/>
    <s v="US"/>
    <s v="USD"/>
    <n v="1453856400"/>
    <n v="1452664317"/>
    <b v="0"/>
    <n v="29"/>
    <b v="1"/>
    <s v="theater/plays"/>
    <n v="0"/>
    <n v="1.55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7500"/>
    <n v="45"/>
    <x v="0"/>
    <s v="GB"/>
    <s v="GBP"/>
    <n v="1431115500"/>
    <n v="1428733511"/>
    <b v="0"/>
    <n v="58"/>
    <b v="1"/>
    <s v="theater/plays"/>
    <n v="1"/>
    <n v="0.78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5000"/>
    <n v="45"/>
    <x v="0"/>
    <s v="GB"/>
    <s v="GBP"/>
    <n v="1462519041"/>
    <n v="1459927041"/>
    <b v="0"/>
    <n v="89"/>
    <b v="1"/>
    <s v="theater/plays"/>
    <n v="1"/>
    <n v="0.5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4000"/>
    <n v="45"/>
    <x v="0"/>
    <s v="US"/>
    <s v="USD"/>
    <n v="1407506040"/>
    <n v="1404680075"/>
    <b v="0"/>
    <n v="125"/>
    <b v="1"/>
    <s v="theater/plays"/>
    <n v="1"/>
    <n v="0.36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3500"/>
    <n v="45"/>
    <x v="0"/>
    <s v="US"/>
    <s v="USD"/>
    <n v="1465347424"/>
    <n v="1462755424"/>
    <b v="0"/>
    <n v="18"/>
    <b v="1"/>
    <s v="theater/plays"/>
    <n v="1"/>
    <n v="2.5"/>
    <x v="1"/>
    <s v="plays"/>
    <x v="3317"/>
    <d v="2016-06-08T00:57:04"/>
    <x v="2"/>
  </r>
  <r>
    <n v="3318"/>
    <s v="ROOMIES - Atlantic Canada Tour 2016-17"/>
    <s v="Help us strengthen and inspire disability arts in Atlantic Canada"/>
    <n v="3000"/>
    <n v="45"/>
    <x v="0"/>
    <s v="CA"/>
    <s v="CAD"/>
    <n v="1460341800"/>
    <n v="1456902893"/>
    <b v="0"/>
    <n v="32"/>
    <b v="1"/>
    <s v="theater/plays"/>
    <n v="2"/>
    <n v="1.4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2750"/>
    <n v="45"/>
    <x v="0"/>
    <s v="GB"/>
    <s v="GBP"/>
    <n v="1422712986"/>
    <n v="1418824986"/>
    <b v="0"/>
    <n v="16"/>
    <b v="1"/>
    <s v="theater/plays"/>
    <n v="2"/>
    <n v="2.8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200"/>
    <n v="45"/>
    <x v="0"/>
    <s v="US"/>
    <s v="USD"/>
    <n v="1466557557"/>
    <n v="1463965557"/>
    <b v="0"/>
    <n v="38"/>
    <b v="1"/>
    <s v="theater/plays"/>
    <n v="2"/>
    <n v="1.18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2000"/>
    <n v="45"/>
    <x v="0"/>
    <s v="US"/>
    <s v="USD"/>
    <n v="1413431940"/>
    <n v="1412216665"/>
    <b v="0"/>
    <n v="15"/>
    <b v="1"/>
    <s v="theater/plays"/>
    <n v="2"/>
    <n v="3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1400"/>
    <n v="45"/>
    <x v="0"/>
    <s v="US"/>
    <s v="USD"/>
    <n v="1466567700"/>
    <n v="1464653696"/>
    <b v="0"/>
    <n v="23"/>
    <b v="1"/>
    <s v="theater/plays"/>
    <n v="3"/>
    <n v="1.96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n v="1472201208"/>
    <b v="0"/>
    <n v="49"/>
    <b v="1"/>
    <s v="theater/plays"/>
    <n v="5"/>
    <n v="0.92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000"/>
    <n v="45"/>
    <x v="0"/>
    <s v="IE"/>
    <s v="EUR"/>
    <n v="1465135190"/>
    <n v="1463925590"/>
    <b v="0"/>
    <n v="10"/>
    <b v="1"/>
    <s v="theater/plays"/>
    <n v="5"/>
    <n v="4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600"/>
    <n v="45"/>
    <x v="0"/>
    <s v="GB"/>
    <s v="GBP"/>
    <n v="1428256277"/>
    <n v="1425235877"/>
    <b v="0"/>
    <n v="15"/>
    <b v="1"/>
    <s v="theater/plays"/>
    <n v="8"/>
    <n v="3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300"/>
    <n v="42.25"/>
    <x v="0"/>
    <s v="US"/>
    <s v="USD"/>
    <n v="1425830905"/>
    <n v="1423242505"/>
    <b v="0"/>
    <n v="57"/>
    <b v="1"/>
    <s v="theater/plays"/>
    <n v="14"/>
    <n v="0.74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25000"/>
    <n v="42"/>
    <x v="0"/>
    <s v="GB"/>
    <s v="GBP"/>
    <n v="1462697966"/>
    <n v="1460105966"/>
    <b v="0"/>
    <n v="33"/>
    <b v="1"/>
    <s v="theater/plays"/>
    <n v="0"/>
    <n v="1.27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000"/>
    <n v="42"/>
    <x v="0"/>
    <s v="US"/>
    <s v="USD"/>
    <n v="1404522000"/>
    <n v="1404308883"/>
    <b v="0"/>
    <n v="9"/>
    <b v="1"/>
    <s v="theater/plays"/>
    <n v="4"/>
    <n v="4.6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00"/>
    <n v="41"/>
    <x v="0"/>
    <s v="GB"/>
    <s v="GBP"/>
    <n v="1406502000"/>
    <n v="1405583108"/>
    <b v="0"/>
    <n v="26"/>
    <b v="1"/>
    <s v="theater/plays"/>
    <n v="0"/>
    <n v="1.58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2000"/>
    <n v="41"/>
    <x v="0"/>
    <s v="GB"/>
    <s v="GBP"/>
    <n v="1427919468"/>
    <n v="1425331068"/>
    <b v="0"/>
    <n v="69"/>
    <b v="1"/>
    <s v="theater/plays"/>
    <n v="2"/>
    <n v="0.59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1000"/>
    <n v="41"/>
    <x v="0"/>
    <s v="US"/>
    <s v="USD"/>
    <n v="1444149886"/>
    <n v="1441125886"/>
    <b v="0"/>
    <n v="65"/>
    <b v="1"/>
    <s v="theater/plays"/>
    <n v="4"/>
    <n v="0.63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54000"/>
    <n v="40"/>
    <x v="0"/>
    <s v="US"/>
    <s v="USD"/>
    <n v="1405802330"/>
    <n v="1403210330"/>
    <b v="0"/>
    <n v="83"/>
    <b v="1"/>
    <s v="theater/plays"/>
    <n v="0"/>
    <n v="0.48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50000"/>
    <n v="40"/>
    <x v="0"/>
    <s v="US"/>
    <s v="USD"/>
    <n v="1434384880"/>
    <n v="1432484080"/>
    <b v="0"/>
    <n v="111"/>
    <b v="1"/>
    <s v="theater/plays"/>
    <n v="0"/>
    <n v="0.36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10000"/>
    <n v="40"/>
    <x v="0"/>
    <s v="US"/>
    <s v="USD"/>
    <n v="1438259422"/>
    <n v="1435667422"/>
    <b v="0"/>
    <n v="46"/>
    <b v="1"/>
    <s v="theater/plays"/>
    <n v="0"/>
    <n v="0.87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8000"/>
    <n v="40"/>
    <x v="0"/>
    <s v="GB"/>
    <s v="GBP"/>
    <n v="1407106800"/>
    <n v="1404749446"/>
    <b v="0"/>
    <n v="63"/>
    <b v="1"/>
    <s v="theater/plays"/>
    <n v="1"/>
    <n v="0.63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5000"/>
    <n v="40"/>
    <x v="0"/>
    <s v="GB"/>
    <s v="GBP"/>
    <n v="1459845246"/>
    <n v="1457429646"/>
    <b v="0"/>
    <n v="9"/>
    <b v="1"/>
    <s v="theater/plays"/>
    <n v="1"/>
    <n v="4.4400000000000004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5000"/>
    <n v="40"/>
    <x v="0"/>
    <s v="GB"/>
    <s v="GBP"/>
    <n v="1412974800"/>
    <n v="1411109167"/>
    <b v="0"/>
    <n v="34"/>
    <b v="1"/>
    <s v="theater/plays"/>
    <n v="1"/>
    <n v="1.18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3500"/>
    <n v="40"/>
    <x v="0"/>
    <s v="US"/>
    <s v="USD"/>
    <n v="1487944080"/>
    <n v="1486129680"/>
    <b v="0"/>
    <n v="112"/>
    <b v="1"/>
    <s v="theater/plays"/>
    <n v="1"/>
    <n v="0.36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3000"/>
    <n v="40"/>
    <x v="0"/>
    <s v="US"/>
    <s v="USD"/>
    <n v="1469721518"/>
    <n v="1467129518"/>
    <b v="0"/>
    <n v="47"/>
    <b v="1"/>
    <s v="theater/plays"/>
    <n v="1"/>
    <n v="0.85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n v="1478906554"/>
    <b v="0"/>
    <n v="38"/>
    <b v="1"/>
    <s v="theater/plays"/>
    <n v="1"/>
    <n v="1.05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2750"/>
    <n v="40"/>
    <x v="0"/>
    <s v="GB"/>
    <s v="GBP"/>
    <n v="1465750800"/>
    <n v="1463771421"/>
    <b v="0"/>
    <n v="28"/>
    <b v="1"/>
    <s v="theater/plays"/>
    <n v="1"/>
    <n v="1.43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2500"/>
    <n v="40"/>
    <x v="0"/>
    <s v="US"/>
    <s v="USD"/>
    <n v="1427864340"/>
    <n v="1425020810"/>
    <b v="0"/>
    <n v="78"/>
    <b v="1"/>
    <s v="theater/plays"/>
    <n v="2"/>
    <n v="0.5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1500"/>
    <n v="40"/>
    <x v="0"/>
    <s v="GB"/>
    <s v="GBP"/>
    <n v="1460553480"/>
    <n v="1458770384"/>
    <b v="0"/>
    <n v="23"/>
    <b v="1"/>
    <s v="theater/plays"/>
    <n v="3"/>
    <n v="1.74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1500"/>
    <n v="40"/>
    <x v="0"/>
    <s v="US"/>
    <s v="USD"/>
    <n v="1409374093"/>
    <n v="1406782093"/>
    <b v="0"/>
    <n v="40"/>
    <b v="1"/>
    <s v="theater/plays"/>
    <n v="3"/>
    <n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60000"/>
    <n v="39"/>
    <x v="0"/>
    <s v="US"/>
    <s v="USD"/>
    <n v="1429317420"/>
    <n v="1424226768"/>
    <b v="0"/>
    <n v="13"/>
    <b v="1"/>
    <s v="theater/plays"/>
    <n v="0"/>
    <n v="3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5000"/>
    <n v="39"/>
    <x v="0"/>
    <s v="US"/>
    <s v="USD"/>
    <n v="1424910910"/>
    <n v="1424306110"/>
    <b v="0"/>
    <n v="18"/>
    <b v="1"/>
    <s v="theater/plays"/>
    <n v="1"/>
    <n v="2.1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1000"/>
    <n v="38"/>
    <x v="0"/>
    <s v="GB"/>
    <s v="GBP"/>
    <n v="1462741200"/>
    <n v="1461503654"/>
    <b v="0"/>
    <n v="22"/>
    <b v="1"/>
    <s v="theater/plays"/>
    <n v="4"/>
    <n v="1.73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3500"/>
    <n v="37"/>
    <x v="0"/>
    <s v="US"/>
    <s v="USD"/>
    <n v="1461988740"/>
    <n v="1459949080"/>
    <b v="0"/>
    <n v="79"/>
    <b v="1"/>
    <s v="theater/plays"/>
    <n v="1"/>
    <n v="0.47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5000"/>
    <n v="36"/>
    <x v="0"/>
    <s v="US"/>
    <s v="USD"/>
    <n v="1465837200"/>
    <n v="1463971172"/>
    <b v="0"/>
    <n v="14"/>
    <b v="1"/>
    <s v="theater/plays"/>
    <n v="0"/>
    <n v="2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8000"/>
    <n v="36"/>
    <x v="0"/>
    <s v="LU"/>
    <s v="EUR"/>
    <n v="1448838000"/>
    <n v="1445791811"/>
    <b v="0"/>
    <n v="51"/>
    <b v="1"/>
    <s v="theater/plays"/>
    <n v="0"/>
    <n v="0.7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n v="1402910965"/>
    <b v="0"/>
    <n v="54"/>
    <b v="1"/>
    <s v="theater/plays"/>
    <n v="1"/>
    <n v="0.67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2500"/>
    <n v="36"/>
    <x v="0"/>
    <s v="GB"/>
    <s v="GBP"/>
    <n v="1467414000"/>
    <n v="1462492178"/>
    <b v="0"/>
    <n v="70"/>
    <b v="1"/>
    <s v="theater/plays"/>
    <n v="1"/>
    <n v="0.5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65000"/>
    <n v="35"/>
    <x v="0"/>
    <s v="GB"/>
    <s v="GBP"/>
    <n v="1462230000"/>
    <n v="1461061350"/>
    <b v="0"/>
    <n v="44"/>
    <b v="1"/>
    <s v="theater/plays"/>
    <n v="0"/>
    <n v="0.8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60000"/>
    <n v="35"/>
    <x v="0"/>
    <s v="US"/>
    <s v="USD"/>
    <n v="1446091260"/>
    <n v="1443029206"/>
    <b v="0"/>
    <n v="55"/>
    <b v="1"/>
    <s v="theater/plays"/>
    <n v="0"/>
    <n v="0.64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2500"/>
    <n v="35"/>
    <x v="0"/>
    <s v="GB"/>
    <s v="GBP"/>
    <n v="1462879020"/>
    <n v="1461941527"/>
    <b v="0"/>
    <n v="15"/>
    <b v="1"/>
    <s v="theater/plays"/>
    <n v="0"/>
    <n v="2.33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8000"/>
    <n v="35"/>
    <x v="0"/>
    <s v="GB"/>
    <s v="GBP"/>
    <n v="1468611272"/>
    <n v="1466019272"/>
    <b v="0"/>
    <n v="27"/>
    <b v="1"/>
    <s v="theater/plays"/>
    <n v="0"/>
    <n v="1.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7500"/>
    <n v="35"/>
    <x v="0"/>
    <s v="GB"/>
    <s v="GBP"/>
    <n v="1406887310"/>
    <n v="1404295310"/>
    <b v="0"/>
    <n v="21"/>
    <b v="1"/>
    <s v="theater/plays"/>
    <n v="0"/>
    <n v="1.67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6000"/>
    <n v="35"/>
    <x v="0"/>
    <s v="US"/>
    <s v="USD"/>
    <n v="1416385679"/>
    <n v="1413790079"/>
    <b v="0"/>
    <n v="162"/>
    <b v="1"/>
    <s v="theater/plays"/>
    <n v="1"/>
    <n v="0.22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5000"/>
    <n v="35"/>
    <x v="0"/>
    <s v="US"/>
    <s v="USD"/>
    <n v="1487985734"/>
    <n v="1484097734"/>
    <b v="0"/>
    <n v="23"/>
    <b v="1"/>
    <s v="theater/plays"/>
    <n v="1"/>
    <n v="1.52"/>
    <x v="1"/>
    <s v="plays"/>
    <x v="3359"/>
    <d v="2017-02-25T01:22:14"/>
    <x v="1"/>
  </r>
  <r>
    <n v="3360"/>
    <s v="Pretty Butch"/>
    <s v="World Premiere, an M1 Singapore Fringe Festival 2017 commission."/>
    <n v="4000"/>
    <n v="35"/>
    <x v="0"/>
    <s v="SG"/>
    <s v="SGD"/>
    <n v="1481731140"/>
    <n v="1479866343"/>
    <b v="0"/>
    <n v="72"/>
    <b v="1"/>
    <s v="theater/plays"/>
    <n v="1"/>
    <n v="0.49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2000"/>
    <n v="35"/>
    <x v="0"/>
    <s v="US"/>
    <s v="USD"/>
    <n v="1409587140"/>
    <n v="1408062990"/>
    <b v="0"/>
    <n v="68"/>
    <b v="1"/>
    <s v="theater/plays"/>
    <n v="2"/>
    <n v="0.5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2000"/>
    <n v="35"/>
    <x v="0"/>
    <s v="US"/>
    <s v="USD"/>
    <n v="1425704100"/>
    <n v="1424484717"/>
    <b v="0"/>
    <n v="20"/>
    <b v="1"/>
    <s v="theater/plays"/>
    <n v="2"/>
    <n v="1.7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50"/>
    <n v="35"/>
    <x v="0"/>
    <s v="US"/>
    <s v="USD"/>
    <n v="1408464000"/>
    <n v="1406831445"/>
    <b v="0"/>
    <n v="26"/>
    <b v="1"/>
    <s v="theater/plays"/>
    <n v="5"/>
    <n v="1.35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495"/>
    <n v="34.950000000000003"/>
    <x v="0"/>
    <s v="GB"/>
    <s v="GBP"/>
    <n v="1458075600"/>
    <n v="1456183649"/>
    <b v="0"/>
    <n v="72"/>
    <b v="1"/>
    <s v="theater/plays"/>
    <n v="1"/>
    <n v="0.49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372625"/>
    <n v="34"/>
    <x v="0"/>
    <s v="US"/>
    <s v="USD"/>
    <n v="1449973592"/>
    <n v="1447381592"/>
    <b v="0"/>
    <n v="3"/>
    <b v="1"/>
    <s v="theater/plays"/>
    <n v="0"/>
    <n v="11.33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0"/>
    <n v="34"/>
    <x v="0"/>
    <s v="US"/>
    <s v="USD"/>
    <n v="1431481037"/>
    <n v="1428889037"/>
    <b v="0"/>
    <n v="18"/>
    <b v="1"/>
    <s v="theater/plays"/>
    <n v="1"/>
    <n v="1.8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4000"/>
    <n v="34"/>
    <x v="0"/>
    <s v="GB"/>
    <s v="GBP"/>
    <n v="1438467894"/>
    <n v="1436307894"/>
    <b v="0"/>
    <n v="30"/>
    <b v="1"/>
    <s v="theater/plays"/>
    <n v="1"/>
    <n v="1.129999999999999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3759"/>
    <n v="32"/>
    <x v="0"/>
    <s v="US"/>
    <s v="USD"/>
    <n v="1420088400"/>
    <n v="1416977259"/>
    <b v="0"/>
    <n v="23"/>
    <b v="1"/>
    <s v="theater/plays"/>
    <n v="1"/>
    <n v="1.39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1500"/>
    <n v="32"/>
    <x v="0"/>
    <s v="IE"/>
    <s v="EUR"/>
    <n v="1484441980"/>
    <n v="1479257980"/>
    <b v="0"/>
    <n v="54"/>
    <b v="1"/>
    <s v="theater/plays"/>
    <n v="2"/>
    <n v="0.59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000"/>
    <n v="32"/>
    <x v="0"/>
    <s v="US"/>
    <s v="USD"/>
    <n v="1481961600"/>
    <n v="1479283285"/>
    <b v="0"/>
    <n v="26"/>
    <b v="1"/>
    <s v="theater/plays"/>
    <n v="3"/>
    <n v="1.23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50000"/>
    <n v="31"/>
    <x v="0"/>
    <s v="US"/>
    <s v="USD"/>
    <n v="1449089965"/>
    <n v="1446670765"/>
    <b v="0"/>
    <n v="9"/>
    <b v="1"/>
    <s v="theater/plays"/>
    <n v="0"/>
    <n v="3.44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20000"/>
    <n v="31"/>
    <x v="0"/>
    <s v="US"/>
    <s v="USD"/>
    <n v="1408942740"/>
    <n v="1407157756"/>
    <b v="0"/>
    <n v="27"/>
    <b v="1"/>
    <s v="theater/plays"/>
    <n v="0"/>
    <n v="1.1499999999999999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380000"/>
    <n v="30"/>
    <x v="0"/>
    <s v="GB"/>
    <s v="GBP"/>
    <n v="1437235200"/>
    <n v="1435177840"/>
    <b v="0"/>
    <n v="30"/>
    <b v="1"/>
    <s v="theater/plays"/>
    <n v="0"/>
    <n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125000"/>
    <n v="30"/>
    <x v="0"/>
    <s v="CA"/>
    <s v="CAD"/>
    <n v="1446053616"/>
    <n v="1443461616"/>
    <b v="0"/>
    <n v="52"/>
    <b v="1"/>
    <s v="theater/plays"/>
    <n v="0"/>
    <n v="0.57999999999999996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16000"/>
    <n v="30"/>
    <x v="0"/>
    <s v="GB"/>
    <s v="GBP"/>
    <n v="1400423973"/>
    <n v="1399387173"/>
    <b v="0"/>
    <n v="17"/>
    <b v="1"/>
    <s v="theater/plays"/>
    <n v="0"/>
    <n v="1.76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15000"/>
    <n v="30"/>
    <x v="0"/>
    <s v="US"/>
    <s v="USD"/>
    <n v="1429976994"/>
    <n v="1424796594"/>
    <b v="0"/>
    <n v="19"/>
    <b v="1"/>
    <s v="theater/plays"/>
    <n v="0"/>
    <n v="1.58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5000"/>
    <n v="30"/>
    <x v="0"/>
    <s v="GB"/>
    <s v="GBP"/>
    <n v="1426870560"/>
    <n v="1424280899"/>
    <b v="0"/>
    <n v="77"/>
    <b v="1"/>
    <s v="theater/plays"/>
    <n v="1"/>
    <n v="0.3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000"/>
    <n v="30"/>
    <x v="0"/>
    <s v="GB"/>
    <s v="GBP"/>
    <n v="1409490480"/>
    <n v="1407400306"/>
    <b v="0"/>
    <n v="21"/>
    <b v="1"/>
    <s v="theater/plays"/>
    <n v="1"/>
    <n v="1.43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4480"/>
    <n v="30"/>
    <x v="0"/>
    <s v="GB"/>
    <s v="GBP"/>
    <n v="1440630000"/>
    <n v="1439122800"/>
    <b v="0"/>
    <n v="38"/>
    <b v="1"/>
    <s v="theater/plays"/>
    <n v="1"/>
    <n v="0.79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4000"/>
    <n v="30"/>
    <x v="0"/>
    <s v="US"/>
    <s v="USD"/>
    <n v="1417305178"/>
    <n v="1414277578"/>
    <b v="0"/>
    <n v="28"/>
    <b v="1"/>
    <s v="theater/plays"/>
    <n v="1"/>
    <n v="1.07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3750"/>
    <n v="30"/>
    <x v="0"/>
    <s v="US"/>
    <s v="USD"/>
    <n v="1426044383"/>
    <n v="1423455983"/>
    <b v="0"/>
    <n v="48"/>
    <b v="1"/>
    <s v="theater/plays"/>
    <n v="1"/>
    <n v="0.63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n v="1467973256"/>
    <b v="0"/>
    <n v="46"/>
    <b v="1"/>
    <s v="theater/plays"/>
    <n v="1"/>
    <n v="0.65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550"/>
    <n v="30"/>
    <x v="0"/>
    <s v="US"/>
    <s v="USD"/>
    <n v="1466707620"/>
    <n v="1464979620"/>
    <b v="0"/>
    <n v="30"/>
    <b v="1"/>
    <s v="theater/plays"/>
    <n v="5"/>
    <n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500"/>
    <n v="30"/>
    <x v="0"/>
    <s v="US"/>
    <s v="USD"/>
    <n v="1448074800"/>
    <n v="1444874768"/>
    <b v="0"/>
    <n v="64"/>
    <b v="1"/>
    <s v="theater/plays"/>
    <n v="6"/>
    <n v="0.47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5"/>
    <n v="30"/>
    <x v="0"/>
    <s v="US"/>
    <s v="USD"/>
    <n v="1418244552"/>
    <n v="1415652552"/>
    <b v="0"/>
    <n v="15"/>
    <b v="1"/>
    <s v="theater/plays"/>
    <n v="120"/>
    <n v="2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50000"/>
    <n v="29"/>
    <x v="0"/>
    <s v="US"/>
    <s v="USD"/>
    <n v="1417620506"/>
    <n v="1415028506"/>
    <b v="0"/>
    <n v="41"/>
    <b v="1"/>
    <s v="theater/plays"/>
    <n v="0"/>
    <n v="0.7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11200"/>
    <n v="29"/>
    <x v="0"/>
    <s v="US"/>
    <s v="USD"/>
    <n v="1418581088"/>
    <n v="1415125088"/>
    <b v="0"/>
    <n v="35"/>
    <b v="1"/>
    <s v="theater/plays"/>
    <n v="0"/>
    <n v="0.83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3500"/>
    <n v="29"/>
    <x v="0"/>
    <s v="GB"/>
    <s v="GBP"/>
    <n v="1434625441"/>
    <n v="1432033441"/>
    <b v="0"/>
    <n v="45"/>
    <b v="1"/>
    <s v="theater/plays"/>
    <n v="1"/>
    <n v="0.64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25"/>
    <n v="29"/>
    <x v="0"/>
    <s v="US"/>
    <s v="USD"/>
    <n v="1464960682"/>
    <n v="1462368682"/>
    <b v="0"/>
    <n v="62"/>
    <b v="1"/>
    <s v="theater/plays"/>
    <n v="116"/>
    <n v="0.47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4600"/>
    <n v="28"/>
    <x v="0"/>
    <s v="US"/>
    <s v="USD"/>
    <n v="1405017345"/>
    <n v="1403721345"/>
    <b v="0"/>
    <n v="22"/>
    <b v="1"/>
    <s v="theater/plays"/>
    <n v="1"/>
    <n v="1.27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3333"/>
    <n v="28"/>
    <x v="0"/>
    <s v="US"/>
    <s v="USD"/>
    <n v="1407536880"/>
    <n v="1404997548"/>
    <b v="0"/>
    <n v="18"/>
    <b v="1"/>
    <s v="theater/plays"/>
    <n v="1"/>
    <n v="1.56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4000"/>
    <n v="27"/>
    <x v="0"/>
    <s v="GB"/>
    <s v="GBP"/>
    <n v="1462565855"/>
    <n v="1458245855"/>
    <b v="0"/>
    <n v="12"/>
    <b v="1"/>
    <s v="theater/plays"/>
    <n v="1"/>
    <n v="2.25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8000"/>
    <n v="26.01"/>
    <x v="0"/>
    <s v="US"/>
    <s v="USD"/>
    <n v="1415234760"/>
    <n v="1413065230"/>
    <b v="0"/>
    <n v="44"/>
    <b v="1"/>
    <s v="theater/plays"/>
    <n v="0"/>
    <n v="0.59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800000"/>
    <n v="26"/>
    <x v="0"/>
    <s v="GB"/>
    <s v="GBP"/>
    <n v="1406470645"/>
    <n v="1403878645"/>
    <b v="0"/>
    <n v="27"/>
    <b v="1"/>
    <s v="theater/plays"/>
    <n v="0"/>
    <n v="0.96"/>
    <x v="1"/>
    <s v="plays"/>
    <x v="3394"/>
    <d v="2014-07-27T14:17:25"/>
    <x v="3"/>
  </r>
  <r>
    <n v="3395"/>
    <s v="MIRAMAR"/>
    <s v="Miramar is a a darkly funny play exploring what it is we call â€˜homeâ€™."/>
    <n v="160000"/>
    <n v="26"/>
    <x v="0"/>
    <s v="GB"/>
    <s v="GBP"/>
    <n v="1433009400"/>
    <n v="1431795944"/>
    <b v="0"/>
    <n v="38"/>
    <b v="1"/>
    <s v="theater/plays"/>
    <n v="0"/>
    <n v="0.68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00000"/>
    <n v="26"/>
    <x v="0"/>
    <s v="US"/>
    <s v="USD"/>
    <n v="1401595140"/>
    <n v="1399286589"/>
    <b v="0"/>
    <n v="28"/>
    <b v="1"/>
    <s v="theater/plays"/>
    <n v="0"/>
    <n v="0.93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94875"/>
    <n v="26"/>
    <x v="0"/>
    <s v="GB"/>
    <s v="GBP"/>
    <n v="1455832800"/>
    <n v="1452338929"/>
    <b v="0"/>
    <n v="24"/>
    <b v="1"/>
    <s v="theater/plays"/>
    <n v="0"/>
    <n v="1.08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50000"/>
    <n v="26"/>
    <x v="0"/>
    <s v="US"/>
    <s v="USD"/>
    <n v="1416589200"/>
    <n v="1414605776"/>
    <b v="0"/>
    <n v="65"/>
    <b v="1"/>
    <s v="theater/plays"/>
    <n v="0"/>
    <n v="0.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25000"/>
    <n v="26"/>
    <x v="0"/>
    <s v="GB"/>
    <s v="GBP"/>
    <n v="1424556325"/>
    <n v="1421964325"/>
    <b v="0"/>
    <n v="46"/>
    <b v="1"/>
    <s v="theater/plays"/>
    <n v="0"/>
    <n v="0.56999999999999995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25000"/>
    <n v="26"/>
    <x v="0"/>
    <s v="US"/>
    <s v="USD"/>
    <n v="1409266414"/>
    <n v="1405378414"/>
    <b v="0"/>
    <n v="85"/>
    <b v="1"/>
    <s v="theater/plays"/>
    <n v="0"/>
    <n v="0.3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5000"/>
    <n v="26"/>
    <x v="0"/>
    <s v="GB"/>
    <s v="GBP"/>
    <n v="1438968146"/>
    <n v="1436376146"/>
    <b v="0"/>
    <n v="66"/>
    <b v="1"/>
    <s v="theater/plays"/>
    <n v="0"/>
    <n v="0.39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20000"/>
    <n v="26"/>
    <x v="0"/>
    <s v="US"/>
    <s v="USD"/>
    <n v="1447295460"/>
    <n v="1444747843"/>
    <b v="0"/>
    <n v="165"/>
    <b v="1"/>
    <s v="theater/plays"/>
    <n v="0"/>
    <n v="0.16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3600"/>
    <n v="26"/>
    <x v="0"/>
    <s v="GB"/>
    <s v="GBP"/>
    <n v="1435230324"/>
    <n v="1432638324"/>
    <b v="0"/>
    <n v="17"/>
    <b v="1"/>
    <s v="theater/plays"/>
    <n v="1"/>
    <n v="1.53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2000"/>
    <n v="26"/>
    <x v="0"/>
    <s v="US"/>
    <s v="USD"/>
    <n v="1434542702"/>
    <n v="1432814702"/>
    <b v="0"/>
    <n v="3"/>
    <b v="1"/>
    <s v="theater/plays"/>
    <n v="1"/>
    <n v="8.67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1500"/>
    <n v="26"/>
    <x v="0"/>
    <s v="GB"/>
    <s v="GBP"/>
    <n v="1456876740"/>
    <n v="1455063886"/>
    <b v="0"/>
    <n v="17"/>
    <b v="1"/>
    <s v="theater/plays"/>
    <n v="2"/>
    <n v="1.53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50000"/>
    <n v="25"/>
    <x v="0"/>
    <s v="US"/>
    <s v="USD"/>
    <n v="1405511376"/>
    <n v="1401623376"/>
    <b v="0"/>
    <n v="91"/>
    <b v="1"/>
    <s v="theater/plays"/>
    <n v="0"/>
    <n v="0.27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100000"/>
    <n v="25"/>
    <x v="0"/>
    <s v="GB"/>
    <s v="GBP"/>
    <n v="1404641289"/>
    <n v="1402049289"/>
    <b v="0"/>
    <n v="67"/>
    <b v="1"/>
    <s v="theater/plays"/>
    <n v="0"/>
    <n v="0.3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39000"/>
    <n v="25"/>
    <x v="0"/>
    <s v="US"/>
    <s v="USD"/>
    <n v="1405727304"/>
    <n v="1403135304"/>
    <b v="0"/>
    <n v="18"/>
    <b v="1"/>
    <s v="theater/plays"/>
    <n v="0"/>
    <n v="1.39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35000"/>
    <n v="25"/>
    <x v="0"/>
    <s v="GB"/>
    <s v="GBP"/>
    <n v="1469998680"/>
    <n v="1466710358"/>
    <b v="0"/>
    <n v="21"/>
    <b v="1"/>
    <s v="theater/plays"/>
    <n v="0"/>
    <n v="1.19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26000"/>
    <n v="25"/>
    <x v="0"/>
    <s v="US"/>
    <s v="USD"/>
    <n v="1465196400"/>
    <n v="1462841990"/>
    <b v="0"/>
    <n v="40"/>
    <b v="1"/>
    <s v="theater/plays"/>
    <n v="0"/>
    <n v="0.63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25000"/>
    <n v="25"/>
    <x v="0"/>
    <s v="US"/>
    <s v="USD"/>
    <n v="1444264372"/>
    <n v="1442536372"/>
    <b v="0"/>
    <n v="78"/>
    <b v="1"/>
    <s v="theater/plays"/>
    <n v="0"/>
    <n v="0.32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20000"/>
    <n v="25"/>
    <x v="0"/>
    <s v="GB"/>
    <s v="GBP"/>
    <n v="1411858862"/>
    <n v="1409266862"/>
    <b v="0"/>
    <n v="26"/>
    <b v="1"/>
    <s v="theater/plays"/>
    <n v="0"/>
    <n v="0.96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15000"/>
    <n v="25"/>
    <x v="0"/>
    <s v="US"/>
    <s v="USD"/>
    <n v="1425099540"/>
    <n v="1424280938"/>
    <b v="0"/>
    <n v="14"/>
    <b v="1"/>
    <s v="theater/plays"/>
    <n v="0"/>
    <n v="1.79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15000"/>
    <n v="25"/>
    <x v="0"/>
    <s v="US"/>
    <s v="USD"/>
    <n v="1480579140"/>
    <n v="1478030325"/>
    <b v="0"/>
    <n v="44"/>
    <b v="1"/>
    <s v="theater/plays"/>
    <n v="0"/>
    <n v="0.56999999999999995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8500"/>
    <n v="25"/>
    <x v="0"/>
    <s v="US"/>
    <s v="USD"/>
    <n v="1460935800"/>
    <n v="1459999656"/>
    <b v="0"/>
    <n v="9"/>
    <b v="1"/>
    <s v="theater/plays"/>
    <n v="0"/>
    <n v="2.78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7000"/>
    <n v="25"/>
    <x v="0"/>
    <s v="GB"/>
    <s v="GBP"/>
    <n v="1429813800"/>
    <n v="1427363645"/>
    <b v="0"/>
    <n v="30"/>
    <b v="1"/>
    <s v="theater/plays"/>
    <n v="0"/>
    <n v="0.83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6000"/>
    <n v="25"/>
    <x v="0"/>
    <s v="US"/>
    <s v="USD"/>
    <n v="1414284180"/>
    <n v="1410558948"/>
    <b v="0"/>
    <n v="45"/>
    <b v="1"/>
    <s v="theater/plays"/>
    <n v="0"/>
    <n v="0.56000000000000005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5000"/>
    <n v="25"/>
    <x v="0"/>
    <s v="US"/>
    <s v="USD"/>
    <n v="1400875307"/>
    <n v="1398283307"/>
    <b v="0"/>
    <n v="56"/>
    <b v="1"/>
    <s v="theater/plays"/>
    <n v="1"/>
    <n v="0.4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5000"/>
    <n v="25"/>
    <x v="0"/>
    <s v="IE"/>
    <s v="EUR"/>
    <n v="1459978200"/>
    <n v="1458416585"/>
    <b v="0"/>
    <n v="46"/>
    <b v="1"/>
    <s v="theater/plays"/>
    <n v="1"/>
    <n v="0.54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4500"/>
    <n v="25"/>
    <x v="0"/>
    <s v="GB"/>
    <s v="GBP"/>
    <n v="1455408000"/>
    <n v="1454638202"/>
    <b v="0"/>
    <n v="34"/>
    <b v="1"/>
    <s v="theater/plays"/>
    <n v="1"/>
    <n v="0.74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4000"/>
    <n v="25"/>
    <x v="0"/>
    <s v="US"/>
    <s v="USD"/>
    <n v="1425495563"/>
    <n v="1422903563"/>
    <b v="0"/>
    <n v="98"/>
    <b v="1"/>
    <s v="theater/plays"/>
    <n v="1"/>
    <n v="0.26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500"/>
    <n v="25"/>
    <x v="0"/>
    <s v="GB"/>
    <s v="GBP"/>
    <n v="1450051200"/>
    <n v="1447594176"/>
    <b v="0"/>
    <n v="46"/>
    <b v="1"/>
    <s v="theater/plays"/>
    <n v="1"/>
    <n v="0.54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3250"/>
    <n v="25"/>
    <x v="0"/>
    <s v="US"/>
    <s v="USD"/>
    <n v="1429912341"/>
    <n v="1427320341"/>
    <b v="0"/>
    <n v="10"/>
    <b v="1"/>
    <s v="theater/plays"/>
    <n v="1"/>
    <n v="2.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3000"/>
    <n v="25"/>
    <x v="0"/>
    <s v="US"/>
    <s v="USD"/>
    <n v="1423119540"/>
    <n v="1421252084"/>
    <b v="0"/>
    <n v="76"/>
    <b v="1"/>
    <s v="theater/plays"/>
    <n v="1"/>
    <n v="0.33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"/>
    <n v="25"/>
    <x v="0"/>
    <s v="US"/>
    <s v="USD"/>
    <n v="1412434136"/>
    <n v="1409669336"/>
    <b v="0"/>
    <n v="104"/>
    <b v="1"/>
    <s v="theater/plays"/>
    <n v="1"/>
    <n v="0.24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2750"/>
    <n v="25"/>
    <x v="0"/>
    <s v="US"/>
    <s v="USD"/>
    <n v="1411264800"/>
    <n v="1409620903"/>
    <b v="0"/>
    <n v="87"/>
    <b v="1"/>
    <s v="theater/plays"/>
    <n v="1"/>
    <n v="0.28999999999999998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2500"/>
    <n v="25"/>
    <x v="0"/>
    <s v="GB"/>
    <s v="GBP"/>
    <n v="1404314952"/>
    <n v="1401722952"/>
    <b v="0"/>
    <n v="29"/>
    <b v="1"/>
    <s v="theater/plays"/>
    <n v="1"/>
    <n v="0.86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500"/>
    <n v="25"/>
    <x v="0"/>
    <s v="GB"/>
    <s v="GBP"/>
    <n v="1425142800"/>
    <n v="1422983847"/>
    <b v="0"/>
    <n v="51"/>
    <b v="1"/>
    <s v="theater/plays"/>
    <n v="1"/>
    <n v="0.4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2000"/>
    <n v="25"/>
    <x v="0"/>
    <s v="GB"/>
    <s v="GBP"/>
    <n v="1478046661"/>
    <n v="1476837061"/>
    <b v="0"/>
    <n v="12"/>
    <b v="1"/>
    <s v="theater/plays"/>
    <n v="1"/>
    <n v="2.08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1200"/>
    <n v="25"/>
    <x v="0"/>
    <s v="GB"/>
    <s v="GBP"/>
    <n v="1406760101"/>
    <n v="1404168101"/>
    <b v="0"/>
    <n v="72"/>
    <b v="1"/>
    <s v="theater/plays"/>
    <n v="2"/>
    <n v="0.3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1000"/>
    <n v="25"/>
    <x v="0"/>
    <s v="US"/>
    <s v="USD"/>
    <n v="1408383153"/>
    <n v="1405791153"/>
    <b v="0"/>
    <n v="21"/>
    <b v="1"/>
    <s v="theater/plays"/>
    <n v="3"/>
    <n v="1.19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1000"/>
    <n v="25"/>
    <x v="0"/>
    <s v="US"/>
    <s v="USD"/>
    <n v="1454709600"/>
    <n v="1452520614"/>
    <b v="0"/>
    <n v="42"/>
    <b v="1"/>
    <s v="theater/plays"/>
    <n v="3"/>
    <n v="0.6"/>
    <x v="1"/>
    <s v="plays"/>
    <x v="3432"/>
    <d v="2016-02-05T22:00:00"/>
    <x v="2"/>
  </r>
  <r>
    <n v="3433"/>
    <s v="The Dybbuk"/>
    <s v="death&amp;pretzels presents their first Chicago based project:_x000a_The Dybbuk by S. Ansky"/>
    <n v="500"/>
    <n v="25"/>
    <x v="0"/>
    <s v="US"/>
    <s v="USD"/>
    <n v="1402974000"/>
    <n v="1400290255"/>
    <b v="0"/>
    <n v="71"/>
    <b v="1"/>
    <s v="theater/plays"/>
    <n v="5"/>
    <n v="0.3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500"/>
    <n v="25"/>
    <x v="0"/>
    <s v="US"/>
    <s v="USD"/>
    <n v="1404983269"/>
    <n v="1402391269"/>
    <b v="0"/>
    <n v="168"/>
    <b v="1"/>
    <s v="theater/plays"/>
    <n v="5"/>
    <n v="0.15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200"/>
    <n v="25"/>
    <x v="0"/>
    <s v="US"/>
    <s v="USD"/>
    <n v="1470538800"/>
    <n v="1469112493"/>
    <b v="0"/>
    <n v="19"/>
    <b v="1"/>
    <s v="theater/plays"/>
    <n v="13"/>
    <n v="1.32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00"/>
    <n v="24"/>
    <x v="0"/>
    <s v="US"/>
    <s v="USD"/>
    <n v="1408638480"/>
    <n v="1406811593"/>
    <b v="0"/>
    <n v="37"/>
    <b v="1"/>
    <s v="theater/plays"/>
    <n v="0"/>
    <n v="0.65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1000"/>
    <n v="24"/>
    <x v="0"/>
    <s v="US"/>
    <s v="USD"/>
    <n v="1440003820"/>
    <n v="1437411820"/>
    <b v="0"/>
    <n v="36"/>
    <b v="1"/>
    <s v="theater/plays"/>
    <n v="2"/>
    <n v="0.6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1250"/>
    <n v="23"/>
    <x v="0"/>
    <s v="GB"/>
    <s v="GBP"/>
    <n v="1430600400"/>
    <n v="1428358567"/>
    <b v="0"/>
    <n v="14"/>
    <b v="1"/>
    <s v="theater/plays"/>
    <n v="2"/>
    <n v="1.64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500"/>
    <n v="23"/>
    <x v="0"/>
    <s v="US"/>
    <s v="USD"/>
    <n v="1453179540"/>
    <n v="1452030730"/>
    <b v="0"/>
    <n v="18"/>
    <b v="1"/>
    <s v="theater/plays"/>
    <n v="5"/>
    <n v="1.28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25000"/>
    <n v="22"/>
    <x v="0"/>
    <s v="US"/>
    <s v="USD"/>
    <n v="1405095300"/>
    <n v="1403146628"/>
    <b v="0"/>
    <n v="82"/>
    <b v="1"/>
    <s v="theater/plays"/>
    <n v="0"/>
    <n v="0.27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3000"/>
    <n v="22"/>
    <x v="0"/>
    <s v="US"/>
    <s v="USD"/>
    <n v="1447445820"/>
    <n v="1445077121"/>
    <b v="0"/>
    <n v="43"/>
    <b v="1"/>
    <s v="theater/plays"/>
    <n v="1"/>
    <n v="0.5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0000"/>
    <n v="21"/>
    <x v="0"/>
    <s v="US"/>
    <s v="USD"/>
    <n v="1433016672"/>
    <n v="1430424672"/>
    <b v="0"/>
    <n v="8"/>
    <b v="1"/>
    <s v="theater/plays"/>
    <n v="0"/>
    <n v="2.63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0"/>
    <n v="21"/>
    <x v="0"/>
    <s v="US"/>
    <s v="USD"/>
    <n v="1410266146"/>
    <n v="1407674146"/>
    <b v="0"/>
    <n v="45"/>
    <b v="1"/>
    <s v="theater/plays"/>
    <n v="0"/>
    <n v="0.47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5000"/>
    <n v="21"/>
    <x v="0"/>
    <s v="AU"/>
    <s v="AUD"/>
    <n v="1465394340"/>
    <n v="1464677986"/>
    <b v="0"/>
    <n v="20"/>
    <b v="1"/>
    <s v="theater/plays"/>
    <n v="0"/>
    <n v="1.0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5000"/>
    <n v="21"/>
    <x v="0"/>
    <s v="GB"/>
    <s v="GBP"/>
    <n v="1445604236"/>
    <n v="1443185036"/>
    <b v="0"/>
    <n v="31"/>
    <b v="1"/>
    <s v="theater/plays"/>
    <n v="0"/>
    <n v="0.68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5000"/>
    <n v="21"/>
    <x v="0"/>
    <s v="GB"/>
    <s v="GBP"/>
    <n v="1423138800"/>
    <n v="1421092725"/>
    <b v="0"/>
    <n v="25"/>
    <b v="1"/>
    <s v="theater/plays"/>
    <n v="0"/>
    <n v="0.84"/>
    <x v="1"/>
    <s v="plays"/>
    <x v="3446"/>
    <d v="2015-02-05T12:20:00"/>
    <x v="0"/>
  </r>
  <r>
    <n v="3447"/>
    <s v="The Vagabond Halfback"/>
    <s v="&quot;He was a poet, a vagrant, a philosopher, a lady's man and a hard drinker&quot;"/>
    <n v="3000"/>
    <n v="21"/>
    <x v="0"/>
    <s v="US"/>
    <s v="USD"/>
    <n v="1458332412"/>
    <n v="1454448012"/>
    <b v="0"/>
    <n v="14"/>
    <b v="1"/>
    <s v="theater/plays"/>
    <n v="1"/>
    <n v="1.5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3000"/>
    <n v="21"/>
    <x v="0"/>
    <s v="US"/>
    <s v="USD"/>
    <n v="1418784689"/>
    <n v="1416192689"/>
    <b v="0"/>
    <n v="45"/>
    <b v="1"/>
    <s v="theater/plays"/>
    <n v="1"/>
    <n v="0.47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2000"/>
    <n v="21"/>
    <x v="0"/>
    <s v="US"/>
    <s v="USD"/>
    <n v="1468036800"/>
    <n v="1465607738"/>
    <b v="0"/>
    <n v="20"/>
    <b v="1"/>
    <s v="theater/plays"/>
    <n v="1"/>
    <n v="1.0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2000"/>
    <n v="21"/>
    <x v="0"/>
    <s v="GB"/>
    <s v="GBP"/>
    <n v="1427990071"/>
    <n v="1422809671"/>
    <b v="0"/>
    <n v="39"/>
    <b v="1"/>
    <s v="theater/plays"/>
    <n v="1"/>
    <n v="0.54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180000"/>
    <n v="20"/>
    <x v="0"/>
    <s v="US"/>
    <s v="USD"/>
    <n v="1429636927"/>
    <n v="1427304127"/>
    <b v="0"/>
    <n v="16"/>
    <b v="1"/>
    <s v="theater/plays"/>
    <n v="0"/>
    <n v="1.25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10000"/>
    <n v="20"/>
    <x v="0"/>
    <s v="US"/>
    <s v="USD"/>
    <n v="1406087940"/>
    <n v="1404141626"/>
    <b v="0"/>
    <n v="37"/>
    <b v="1"/>
    <s v="theater/plays"/>
    <n v="0"/>
    <n v="0.54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50000"/>
    <n v="20"/>
    <x v="0"/>
    <s v="GB"/>
    <s v="GBP"/>
    <n v="1471130956"/>
    <n v="1465946956"/>
    <b v="0"/>
    <n v="14"/>
    <b v="1"/>
    <s v="theater/plays"/>
    <n v="0"/>
    <n v="1.43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50000"/>
    <n v="20"/>
    <x v="0"/>
    <s v="GB"/>
    <s v="GBP"/>
    <n v="1406825159"/>
    <n v="1404233159"/>
    <b v="0"/>
    <n v="21"/>
    <b v="1"/>
    <s v="theater/plays"/>
    <n v="0"/>
    <n v="0.95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n v="1473789627"/>
    <b v="0"/>
    <n v="69"/>
    <b v="1"/>
    <s v="theater/plays"/>
    <n v="0"/>
    <n v="0.28999999999999998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7500"/>
    <n v="20"/>
    <x v="0"/>
    <s v="US"/>
    <s v="USD"/>
    <n v="1406876340"/>
    <n v="1404190567"/>
    <b v="0"/>
    <n v="16"/>
    <b v="1"/>
    <s v="theater/plays"/>
    <n v="0"/>
    <n v="1.25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5000"/>
    <n v="20"/>
    <x v="0"/>
    <s v="US"/>
    <s v="USD"/>
    <n v="1423720740"/>
    <n v="1421081857"/>
    <b v="0"/>
    <n v="55"/>
    <b v="1"/>
    <s v="theater/plays"/>
    <n v="0"/>
    <n v="0.36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3000"/>
    <n v="20"/>
    <x v="0"/>
    <s v="US"/>
    <s v="USD"/>
    <n v="1422937620"/>
    <n v="1420606303"/>
    <b v="0"/>
    <n v="27"/>
    <b v="1"/>
    <s v="theater/plays"/>
    <n v="1"/>
    <n v="0.7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2500"/>
    <n v="20"/>
    <x v="0"/>
    <s v="GB"/>
    <s v="GBP"/>
    <n v="1463743860"/>
    <n v="1461151860"/>
    <b v="0"/>
    <n v="36"/>
    <b v="1"/>
    <s v="theater/plays"/>
    <n v="1"/>
    <n v="0.56000000000000005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2000"/>
    <n v="20"/>
    <x v="0"/>
    <s v="GB"/>
    <s v="GBP"/>
    <n v="1408106352"/>
    <n v="1406896752"/>
    <b v="0"/>
    <n v="19"/>
    <b v="1"/>
    <s v="theater/plays"/>
    <n v="1"/>
    <n v="1.05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n v="1475248279"/>
    <b v="0"/>
    <n v="12"/>
    <b v="1"/>
    <s v="theater/plays"/>
    <n v="4"/>
    <n v="1.67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150"/>
    <n v="20"/>
    <x v="0"/>
    <s v="US"/>
    <s v="USD"/>
    <n v="1436551200"/>
    <n v="1435181628"/>
    <b v="0"/>
    <n v="17"/>
    <b v="1"/>
    <s v="theater/plays"/>
    <n v="13"/>
    <n v="1.18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20000"/>
    <n v="19"/>
    <x v="0"/>
    <s v="CA"/>
    <s v="CAD"/>
    <n v="1476158340"/>
    <n v="1472594585"/>
    <b v="0"/>
    <n v="114"/>
    <b v="1"/>
    <s v="theater/plays"/>
    <n v="0"/>
    <n v="0.17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250"/>
    <n v="19"/>
    <x v="0"/>
    <s v="US"/>
    <s v="USD"/>
    <n v="1471921637"/>
    <n v="1469329637"/>
    <b v="0"/>
    <n v="93"/>
    <b v="1"/>
    <s v="theater/plays"/>
    <n v="8"/>
    <n v="0.2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00"/>
    <n v="18"/>
    <x v="0"/>
    <s v="GB"/>
    <s v="GBP"/>
    <n v="1439136000"/>
    <n v="1436972472"/>
    <b v="0"/>
    <n v="36"/>
    <b v="1"/>
    <s v="theater/plays"/>
    <n v="0"/>
    <n v="0.5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5000"/>
    <n v="18"/>
    <x v="0"/>
    <s v="US"/>
    <s v="USD"/>
    <n v="1461108450"/>
    <n v="1455928050"/>
    <b v="0"/>
    <n v="61"/>
    <b v="1"/>
    <s v="theater/plays"/>
    <n v="0"/>
    <n v="0.3"/>
    <x v="1"/>
    <s v="plays"/>
    <x v="3466"/>
    <d v="2016-04-19T23:27:30"/>
    <x v="2"/>
  </r>
  <r>
    <n v="3467"/>
    <s v="Venus in Fur, Los Angeles."/>
    <s v="Venus in Fur, By David Ives."/>
    <n v="1000000"/>
    <n v="17"/>
    <x v="0"/>
    <s v="US"/>
    <s v="USD"/>
    <n v="1426864032"/>
    <n v="1424275632"/>
    <b v="0"/>
    <n v="47"/>
    <b v="1"/>
    <s v="theater/plays"/>
    <n v="0"/>
    <n v="0.36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n v="1471976529"/>
    <b v="0"/>
    <n v="17"/>
    <b v="1"/>
    <s v="theater/plays"/>
    <n v="0"/>
    <n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0000"/>
    <n v="16"/>
    <x v="0"/>
    <s v="US"/>
    <s v="USD"/>
    <n v="1461857045"/>
    <n v="1459265045"/>
    <b v="0"/>
    <n v="63"/>
    <b v="1"/>
    <s v="theater/plays"/>
    <n v="0"/>
    <n v="0.25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1000"/>
    <n v="16"/>
    <x v="0"/>
    <s v="US"/>
    <s v="USD"/>
    <n v="1468618680"/>
    <n v="1465345902"/>
    <b v="0"/>
    <n v="9"/>
    <b v="1"/>
    <s v="theater/plays"/>
    <n v="2"/>
    <n v="1.78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00"/>
    <n v="15"/>
    <x v="0"/>
    <s v="GB"/>
    <s v="GBP"/>
    <n v="1409515200"/>
    <n v="1405971690"/>
    <b v="0"/>
    <n v="30"/>
    <b v="1"/>
    <s v="theater/plays"/>
    <n v="0"/>
    <n v="0.5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0"/>
    <n v="15"/>
    <x v="0"/>
    <s v="US"/>
    <s v="USD"/>
    <n v="1415253540"/>
    <n v="1413432331"/>
    <b v="0"/>
    <n v="23"/>
    <b v="1"/>
    <s v="theater/plays"/>
    <n v="0"/>
    <n v="0.65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18000"/>
    <n v="15"/>
    <x v="0"/>
    <s v="US"/>
    <s v="USD"/>
    <n v="1426883220"/>
    <n v="1425067296"/>
    <b v="0"/>
    <n v="33"/>
    <b v="1"/>
    <s v="theater/plays"/>
    <n v="0"/>
    <n v="0.45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15000"/>
    <n v="15"/>
    <x v="0"/>
    <s v="GB"/>
    <s v="GBP"/>
    <n v="1469016131"/>
    <n v="1466424131"/>
    <b v="0"/>
    <n v="39"/>
    <b v="1"/>
    <s v="theater/plays"/>
    <n v="0"/>
    <n v="0.38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12000"/>
    <n v="15"/>
    <x v="0"/>
    <s v="GB"/>
    <s v="GBP"/>
    <n v="1414972800"/>
    <n v="1412629704"/>
    <b v="0"/>
    <n v="17"/>
    <b v="1"/>
    <s v="theater/plays"/>
    <n v="0"/>
    <n v="0.88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5000"/>
    <n v="15"/>
    <x v="0"/>
    <s v="US"/>
    <s v="USD"/>
    <n v="1414378800"/>
    <n v="1412836990"/>
    <b v="0"/>
    <n v="6"/>
    <b v="1"/>
    <s v="theater/plays"/>
    <n v="0"/>
    <n v="2.5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3000"/>
    <n v="15"/>
    <x v="0"/>
    <s v="US"/>
    <s v="USD"/>
    <n v="1431831600"/>
    <n v="1430761243"/>
    <b v="0"/>
    <n v="39"/>
    <b v="1"/>
    <s v="theater/plays"/>
    <n v="1"/>
    <n v="0.38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1750"/>
    <n v="15"/>
    <x v="0"/>
    <s v="US"/>
    <s v="USD"/>
    <n v="1426539600"/>
    <n v="1424296822"/>
    <b v="0"/>
    <n v="57"/>
    <b v="1"/>
    <s v="theater/plays"/>
    <n v="1"/>
    <n v="0.2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5"/>
    <x v="0"/>
    <s v="GB"/>
    <s v="GBP"/>
    <n v="1403382680"/>
    <n v="1400790680"/>
    <b v="0"/>
    <n v="56"/>
    <b v="1"/>
    <s v="theater/plays"/>
    <n v="1"/>
    <n v="0.27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n v="1434440227"/>
    <b v="0"/>
    <n v="13"/>
    <b v="1"/>
    <s v="theater/plays"/>
    <n v="1"/>
    <n v="1.1499999999999999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"/>
    <n v="15"/>
    <x v="0"/>
    <s v="AU"/>
    <s v="AUD"/>
    <n v="1420178188"/>
    <n v="1418709388"/>
    <b v="0"/>
    <n v="95"/>
    <b v="1"/>
    <s v="theater/plays"/>
    <n v="2"/>
    <n v="0.16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700"/>
    <n v="15"/>
    <x v="0"/>
    <s v="GB"/>
    <s v="GBP"/>
    <n v="1404671466"/>
    <n v="1402079466"/>
    <b v="0"/>
    <n v="80"/>
    <b v="1"/>
    <s v="theater/plays"/>
    <n v="2"/>
    <n v="0.19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450"/>
    <n v="15"/>
    <x v="0"/>
    <s v="US"/>
    <s v="USD"/>
    <n v="1404403381"/>
    <n v="1401811381"/>
    <b v="0"/>
    <n v="133"/>
    <b v="1"/>
    <s v="theater/plays"/>
    <n v="3"/>
    <n v="0.1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150"/>
    <n v="15"/>
    <x v="0"/>
    <s v="US"/>
    <s v="USD"/>
    <n v="1466014499"/>
    <n v="1463422499"/>
    <b v="0"/>
    <n v="44"/>
    <b v="1"/>
    <s v="theater/plays"/>
    <n v="10"/>
    <n v="0.34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3300"/>
    <n v="14.5"/>
    <x v="0"/>
    <s v="US"/>
    <s v="USD"/>
    <n v="1454431080"/>
    <n v="1451839080"/>
    <b v="0"/>
    <n v="30"/>
    <b v="1"/>
    <s v="theater/plays"/>
    <n v="0"/>
    <n v="0.48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125000"/>
    <n v="14"/>
    <x v="0"/>
    <s v="US"/>
    <s v="USD"/>
    <n v="1433314740"/>
    <n v="1430600401"/>
    <b v="0"/>
    <n v="56"/>
    <b v="1"/>
    <s v="theater/plays"/>
    <n v="0"/>
    <n v="0.25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13"/>
    <n v="13"/>
    <x v="0"/>
    <s v="GB"/>
    <s v="GBP"/>
    <n v="1435185252"/>
    <n v="1432593252"/>
    <b v="0"/>
    <n v="66"/>
    <b v="1"/>
    <s v="theater/plays"/>
    <n v="100"/>
    <n v="0.2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10"/>
    <n v="13"/>
    <x v="0"/>
    <s v="US"/>
    <s v="USD"/>
    <n v="1429286400"/>
    <n v="1427221560"/>
    <b v="0"/>
    <n v="29"/>
    <b v="1"/>
    <s v="theater/plays"/>
    <n v="130"/>
    <n v="0.45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100000"/>
    <n v="12"/>
    <x v="0"/>
    <s v="GB"/>
    <s v="GBP"/>
    <n v="1400965200"/>
    <n v="1398352531"/>
    <b v="0"/>
    <n v="72"/>
    <b v="1"/>
    <s v="theater/plays"/>
    <n v="0"/>
    <n v="0.17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68000"/>
    <n v="12"/>
    <x v="0"/>
    <s v="US"/>
    <s v="USD"/>
    <n v="1460574924"/>
    <n v="1457982924"/>
    <b v="0"/>
    <n v="27"/>
    <b v="1"/>
    <s v="theater/plays"/>
    <n v="0"/>
    <n v="0.44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1000"/>
    <n v="12"/>
    <x v="0"/>
    <s v="US"/>
    <s v="USD"/>
    <n v="1431928784"/>
    <n v="1430114384"/>
    <b v="0"/>
    <n v="10"/>
    <b v="1"/>
    <s v="theater/plays"/>
    <n v="1"/>
    <n v="1.2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110000"/>
    <n v="11"/>
    <x v="0"/>
    <s v="US"/>
    <s v="USD"/>
    <n v="1445818397"/>
    <n v="1442794397"/>
    <b v="0"/>
    <n v="35"/>
    <b v="1"/>
    <s v="theater/plays"/>
    <n v="0"/>
    <n v="0.3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88888"/>
    <n v="11"/>
    <x v="0"/>
    <s v="US"/>
    <s v="USD"/>
    <n v="1408252260"/>
    <n v="1406580436"/>
    <b v="0"/>
    <n v="29"/>
    <b v="1"/>
    <s v="theater/plays"/>
    <n v="0"/>
    <n v="0.38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15000"/>
    <n v="11"/>
    <x v="0"/>
    <s v="US"/>
    <s v="USD"/>
    <n v="1480140000"/>
    <n v="1479186575"/>
    <b v="0"/>
    <n v="13"/>
    <b v="1"/>
    <s v="theater/plays"/>
    <n v="0"/>
    <n v="0.85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8000"/>
    <n v="11"/>
    <x v="0"/>
    <s v="CA"/>
    <s v="CAD"/>
    <n v="1414862280"/>
    <n v="1412360309"/>
    <b v="0"/>
    <n v="72"/>
    <b v="1"/>
    <s v="theater/plays"/>
    <n v="0"/>
    <n v="0.15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5000"/>
    <n v="11"/>
    <x v="0"/>
    <s v="US"/>
    <s v="USD"/>
    <n v="1473625166"/>
    <n v="1470169166"/>
    <b v="0"/>
    <n v="78"/>
    <b v="1"/>
    <s v="theater/plays"/>
    <n v="0"/>
    <n v="0.1400000000000000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5000"/>
    <n v="11"/>
    <x v="0"/>
    <s v="US"/>
    <s v="USD"/>
    <n v="1464904800"/>
    <n v="1463852904"/>
    <b v="0"/>
    <n v="49"/>
    <b v="1"/>
    <s v="theater/plays"/>
    <n v="0"/>
    <n v="0.22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5000"/>
    <n v="11"/>
    <x v="0"/>
    <s v="CA"/>
    <s v="CAD"/>
    <n v="1464471840"/>
    <n v="1459309704"/>
    <b v="0"/>
    <n v="42"/>
    <b v="1"/>
    <s v="theater/plays"/>
    <n v="0"/>
    <n v="0.26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5000"/>
    <n v="11"/>
    <x v="0"/>
    <s v="US"/>
    <s v="USD"/>
    <n v="1435733940"/>
    <n v="1431046325"/>
    <b v="0"/>
    <n v="35"/>
    <b v="1"/>
    <s v="theater/plays"/>
    <n v="0"/>
    <n v="0.3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4100"/>
    <n v="11"/>
    <x v="0"/>
    <s v="US"/>
    <s v="USD"/>
    <n v="1457326740"/>
    <n v="1455919438"/>
    <b v="0"/>
    <n v="42"/>
    <b v="1"/>
    <s v="theater/plays"/>
    <n v="0"/>
    <n v="0.26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2000"/>
    <n v="11"/>
    <x v="0"/>
    <s v="GB"/>
    <s v="GBP"/>
    <n v="1441995595"/>
    <n v="1439835595"/>
    <b v="0"/>
    <n v="42"/>
    <b v="1"/>
    <s v="theater/plays"/>
    <n v="1"/>
    <n v="0.26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500000"/>
    <n v="10"/>
    <x v="0"/>
    <s v="US"/>
    <s v="USD"/>
    <n v="1458100740"/>
    <n v="1456862924"/>
    <b v="0"/>
    <n v="31"/>
    <b v="1"/>
    <s v="theater/plays"/>
    <n v="0"/>
    <n v="0.32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175000"/>
    <n v="10"/>
    <x v="0"/>
    <s v="GB"/>
    <s v="GBP"/>
    <n v="1469359728"/>
    <n v="1466767728"/>
    <b v="0"/>
    <n v="38"/>
    <b v="1"/>
    <s v="theater/plays"/>
    <n v="0"/>
    <n v="0.26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70000"/>
    <n v="10"/>
    <x v="0"/>
    <s v="US"/>
    <s v="USD"/>
    <n v="1447959491"/>
    <n v="1445363891"/>
    <b v="0"/>
    <n v="8"/>
    <b v="1"/>
    <s v="theater/plays"/>
    <n v="0"/>
    <n v="1.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50000"/>
    <n v="10"/>
    <x v="0"/>
    <s v="US"/>
    <s v="USD"/>
    <n v="1399953600"/>
    <n v="1398983245"/>
    <b v="0"/>
    <n v="39"/>
    <b v="1"/>
    <s v="theater/plays"/>
    <n v="0"/>
    <n v="0.26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42500"/>
    <n v="10"/>
    <x v="0"/>
    <s v="US"/>
    <s v="USD"/>
    <n v="1408815440"/>
    <n v="1404927440"/>
    <b v="0"/>
    <n v="29"/>
    <b v="1"/>
    <s v="theater/plays"/>
    <n v="0"/>
    <n v="0.34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38000"/>
    <n v="10"/>
    <x v="0"/>
    <s v="US"/>
    <s v="USD"/>
    <n v="1464732537"/>
    <n v="1462140537"/>
    <b v="0"/>
    <n v="72"/>
    <b v="1"/>
    <s v="theater/plays"/>
    <n v="0"/>
    <n v="0.1400000000000000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30000"/>
    <n v="10"/>
    <x v="0"/>
    <s v="GB"/>
    <s v="GBP"/>
    <n v="1462914000"/>
    <n v="1460914253"/>
    <b v="0"/>
    <n v="15"/>
    <b v="1"/>
    <s v="theater/plays"/>
    <n v="0"/>
    <n v="0.67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25000"/>
    <n v="10"/>
    <x v="0"/>
    <s v="US"/>
    <s v="USD"/>
    <n v="1416545700"/>
    <n v="1415392666"/>
    <b v="0"/>
    <n v="33"/>
    <b v="1"/>
    <s v="theater/plays"/>
    <n v="0"/>
    <n v="0.3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25000"/>
    <n v="10"/>
    <x v="0"/>
    <s v="US"/>
    <s v="USD"/>
    <n v="1404312846"/>
    <n v="1402584846"/>
    <b v="0"/>
    <n v="15"/>
    <b v="1"/>
    <s v="theater/plays"/>
    <n v="0"/>
    <n v="0.67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22000"/>
    <n v="10"/>
    <x v="0"/>
    <s v="GB"/>
    <s v="GBP"/>
    <n v="1415385000"/>
    <n v="1413406695"/>
    <b v="0"/>
    <n v="19"/>
    <b v="1"/>
    <s v="theater/plays"/>
    <n v="0"/>
    <n v="0.53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20000"/>
    <n v="10"/>
    <x v="0"/>
    <s v="GB"/>
    <s v="GBP"/>
    <n v="1429789992"/>
    <n v="1424609592"/>
    <b v="0"/>
    <n v="17"/>
    <b v="1"/>
    <s v="theater/plays"/>
    <n v="0"/>
    <n v="0.59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0000"/>
    <n v="10"/>
    <x v="0"/>
    <s v="US"/>
    <s v="USD"/>
    <n v="1401857940"/>
    <n v="1400725112"/>
    <b v="0"/>
    <n v="44"/>
    <b v="1"/>
    <s v="theater/plays"/>
    <n v="0"/>
    <n v="0.23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18000"/>
    <n v="10"/>
    <x v="0"/>
    <s v="US"/>
    <s v="USD"/>
    <n v="1422853140"/>
    <n v="1421439552"/>
    <b v="0"/>
    <n v="10"/>
    <b v="1"/>
    <s v="theater/plays"/>
    <n v="0"/>
    <n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11999"/>
    <n v="10"/>
    <x v="0"/>
    <s v="US"/>
    <s v="USD"/>
    <n v="1433097171"/>
    <n v="1430505171"/>
    <b v="0"/>
    <n v="46"/>
    <b v="1"/>
    <s v="theater/plays"/>
    <n v="0"/>
    <n v="0.22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10000"/>
    <n v="10"/>
    <x v="0"/>
    <s v="US"/>
    <s v="USD"/>
    <n v="1410145200"/>
    <n v="1407197670"/>
    <b v="0"/>
    <n v="11"/>
    <b v="1"/>
    <s v="theater/plays"/>
    <n v="0"/>
    <n v="0.9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10000"/>
    <n v="10"/>
    <x v="0"/>
    <s v="GB"/>
    <s v="GBP"/>
    <n v="1404471600"/>
    <n v="1401910634"/>
    <b v="0"/>
    <n v="13"/>
    <b v="1"/>
    <s v="theater/plays"/>
    <n v="0"/>
    <n v="0.77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0000"/>
    <n v="10"/>
    <x v="0"/>
    <s v="US"/>
    <s v="USD"/>
    <n v="1412259660"/>
    <n v="1410461299"/>
    <b v="0"/>
    <n v="33"/>
    <b v="1"/>
    <s v="theater/plays"/>
    <n v="0"/>
    <n v="0.3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8000"/>
    <n v="10"/>
    <x v="0"/>
    <s v="GB"/>
    <s v="GBP"/>
    <n v="1425478950"/>
    <n v="1422886950"/>
    <b v="0"/>
    <n v="28"/>
    <b v="1"/>
    <s v="theater/plays"/>
    <n v="0"/>
    <n v="0.36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6000"/>
    <n v="10"/>
    <x v="0"/>
    <s v="GB"/>
    <s v="GBP"/>
    <n v="1441547220"/>
    <n v="1439322412"/>
    <b v="0"/>
    <n v="21"/>
    <b v="1"/>
    <s v="theater/plays"/>
    <n v="0"/>
    <n v="0.48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5050"/>
    <n v="10"/>
    <x v="0"/>
    <s v="US"/>
    <s v="USD"/>
    <n v="1411980020"/>
    <n v="1409388020"/>
    <b v="0"/>
    <n v="13"/>
    <b v="1"/>
    <s v="theater/plays"/>
    <n v="0"/>
    <n v="0.77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5000"/>
    <n v="10"/>
    <x v="0"/>
    <s v="GB"/>
    <s v="GBP"/>
    <n v="1442311560"/>
    <n v="1439924246"/>
    <b v="0"/>
    <n v="34"/>
    <b v="1"/>
    <s v="theater/plays"/>
    <n v="0"/>
    <n v="0.28999999999999998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5000"/>
    <n v="10"/>
    <x v="0"/>
    <s v="GB"/>
    <s v="GBP"/>
    <n v="1474844400"/>
    <n v="1469871148"/>
    <b v="0"/>
    <n v="80"/>
    <b v="1"/>
    <s v="theater/plays"/>
    <n v="0"/>
    <n v="0.1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5000"/>
    <n v="10"/>
    <x v="0"/>
    <s v="US"/>
    <s v="USD"/>
    <n v="1410580800"/>
    <n v="1409336373"/>
    <b v="0"/>
    <n v="74"/>
    <b v="1"/>
    <s v="theater/plays"/>
    <n v="0"/>
    <n v="0.1400000000000000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0"/>
    <n v="10"/>
    <x v="0"/>
    <s v="US"/>
    <s v="USD"/>
    <n v="1439136000"/>
    <n v="1438188106"/>
    <b v="0"/>
    <n v="7"/>
    <b v="1"/>
    <s v="theater/plays"/>
    <n v="0"/>
    <n v="1.43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5000"/>
    <n v="10"/>
    <x v="0"/>
    <s v="US"/>
    <s v="USD"/>
    <n v="1461823140"/>
    <n v="1459411371"/>
    <b v="0"/>
    <n v="34"/>
    <b v="1"/>
    <s v="theater/plays"/>
    <n v="0"/>
    <n v="0.28999999999999998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5000"/>
    <n v="10"/>
    <x v="0"/>
    <s v="US"/>
    <s v="USD"/>
    <n v="1436587140"/>
    <n v="1434069205"/>
    <b v="0"/>
    <n v="86"/>
    <b v="1"/>
    <s v="theater/plays"/>
    <n v="0"/>
    <n v="0.12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4400"/>
    <n v="10"/>
    <x v="0"/>
    <s v="GB"/>
    <s v="GBP"/>
    <n v="1484740918"/>
    <n v="1483012918"/>
    <b v="0"/>
    <n v="37"/>
    <b v="1"/>
    <s v="theater/plays"/>
    <n v="0"/>
    <n v="0.27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3500"/>
    <n v="10"/>
    <x v="0"/>
    <s v="US"/>
    <s v="USD"/>
    <n v="1436749200"/>
    <n v="1434997018"/>
    <b v="0"/>
    <n v="18"/>
    <b v="1"/>
    <s v="theater/plays"/>
    <n v="0"/>
    <n v="0.56000000000000005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3500"/>
    <n v="10"/>
    <x v="0"/>
    <s v="GB"/>
    <s v="GBP"/>
    <n v="1460318400"/>
    <n v="1457881057"/>
    <b v="0"/>
    <n v="22"/>
    <b v="1"/>
    <s v="theater/plays"/>
    <n v="0"/>
    <n v="0.45"/>
    <x v="1"/>
    <s v="plays"/>
    <x v="3530"/>
    <d v="2016-04-10T20:00:00"/>
    <x v="2"/>
  </r>
  <r>
    <n v="3531"/>
    <s v="The Reinvention of Lily Johnson"/>
    <s v="A political comedy for a crazy election year"/>
    <n v="3000"/>
    <n v="10"/>
    <x v="0"/>
    <s v="US"/>
    <s v="USD"/>
    <n v="1467301334"/>
    <n v="1464709334"/>
    <b v="0"/>
    <n v="26"/>
    <b v="1"/>
    <s v="theater/plays"/>
    <n v="0"/>
    <n v="0.38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3000"/>
    <n v="10"/>
    <x v="0"/>
    <s v="US"/>
    <s v="USD"/>
    <n v="1411012740"/>
    <n v="1409667827"/>
    <b v="0"/>
    <n v="27"/>
    <b v="1"/>
    <s v="theater/plays"/>
    <n v="0"/>
    <n v="0.37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3000"/>
    <n v="10"/>
    <x v="0"/>
    <s v="US"/>
    <s v="USD"/>
    <n v="1447269367"/>
    <n v="1444673767"/>
    <b v="0"/>
    <n v="8"/>
    <b v="1"/>
    <s v="theater/plays"/>
    <n v="0"/>
    <n v="1.25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2500"/>
    <n v="10"/>
    <x v="0"/>
    <s v="US"/>
    <s v="USD"/>
    <n v="1443711623"/>
    <n v="1440687623"/>
    <b v="0"/>
    <n v="204"/>
    <b v="1"/>
    <s v="theater/plays"/>
    <n v="0"/>
    <n v="0.05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250"/>
    <n v="10"/>
    <x v="0"/>
    <s v="GB"/>
    <s v="GBP"/>
    <n v="1443808800"/>
    <n v="1441120910"/>
    <b v="0"/>
    <n v="46"/>
    <b v="1"/>
    <s v="theater/plays"/>
    <n v="0"/>
    <n v="0.22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2000"/>
    <n v="10"/>
    <x v="0"/>
    <s v="GB"/>
    <s v="GBP"/>
    <n v="1450612740"/>
    <n v="1448040425"/>
    <b v="0"/>
    <n v="17"/>
    <b v="1"/>
    <s v="theater/plays"/>
    <n v="1"/>
    <n v="0.59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1500"/>
    <n v="10"/>
    <x v="0"/>
    <s v="CA"/>
    <s v="CAD"/>
    <n v="1416211140"/>
    <n v="1413016216"/>
    <b v="0"/>
    <n v="28"/>
    <b v="1"/>
    <s v="theater/plays"/>
    <n v="1"/>
    <n v="0.36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1500"/>
    <n v="10"/>
    <x v="0"/>
    <s v="GB"/>
    <s v="GBP"/>
    <n v="1471428340"/>
    <n v="1469009140"/>
    <b v="0"/>
    <n v="83"/>
    <b v="1"/>
    <s v="theater/plays"/>
    <n v="1"/>
    <n v="0.12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1500"/>
    <n v="10"/>
    <x v="0"/>
    <s v="US"/>
    <s v="USD"/>
    <n v="1473358122"/>
    <n v="1471543722"/>
    <b v="0"/>
    <n v="13"/>
    <b v="1"/>
    <s v="theater/plays"/>
    <n v="1"/>
    <n v="0.77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1250"/>
    <n v="10"/>
    <x v="0"/>
    <s v="GB"/>
    <s v="GBP"/>
    <n v="1466899491"/>
    <n v="1464307491"/>
    <b v="0"/>
    <n v="8"/>
    <b v="1"/>
    <s v="theater/plays"/>
    <n v="1"/>
    <n v="1.25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000"/>
    <n v="10"/>
    <x v="0"/>
    <s v="GB"/>
    <s v="GBP"/>
    <n v="1441042275"/>
    <n v="1438882275"/>
    <b v="0"/>
    <n v="32"/>
    <b v="1"/>
    <s v="theater/plays"/>
    <n v="1"/>
    <n v="0.3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1000"/>
    <n v="10"/>
    <x v="0"/>
    <s v="US"/>
    <s v="USD"/>
    <n v="1410099822"/>
    <n v="1404915822"/>
    <b v="0"/>
    <n v="85"/>
    <b v="1"/>
    <s v="theater/plays"/>
    <n v="1"/>
    <n v="0.12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800"/>
    <n v="10"/>
    <x v="0"/>
    <s v="DE"/>
    <s v="EUR"/>
    <n v="1435255659"/>
    <n v="1432663659"/>
    <b v="0"/>
    <n v="29"/>
    <b v="1"/>
    <s v="theater/plays"/>
    <n v="1"/>
    <n v="0.3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750"/>
    <n v="10"/>
    <x v="0"/>
    <s v="US"/>
    <s v="USD"/>
    <n v="1425758257"/>
    <n v="1423166257"/>
    <b v="0"/>
    <n v="24"/>
    <b v="1"/>
    <s v="theater/plays"/>
    <n v="1"/>
    <n v="0.42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650"/>
    <n v="10"/>
    <x v="0"/>
    <s v="US"/>
    <s v="USD"/>
    <n v="1428780159"/>
    <n v="1426188159"/>
    <b v="0"/>
    <n v="8"/>
    <b v="1"/>
    <s v="theater/plays"/>
    <n v="2"/>
    <n v="1.25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600"/>
    <n v="10"/>
    <x v="0"/>
    <s v="US"/>
    <s v="USD"/>
    <n v="1427860740"/>
    <n v="1426002684"/>
    <b v="0"/>
    <n v="19"/>
    <b v="1"/>
    <s v="theater/plays"/>
    <n v="2"/>
    <n v="0.53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500"/>
    <n v="10"/>
    <x v="0"/>
    <s v="US"/>
    <s v="USD"/>
    <n v="1463198340"/>
    <n v="1461117201"/>
    <b v="0"/>
    <n v="336"/>
    <b v="1"/>
    <s v="theater/plays"/>
    <n v="2"/>
    <n v="0.03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00"/>
    <n v="10"/>
    <x v="0"/>
    <s v="US"/>
    <s v="USD"/>
    <n v="1457139600"/>
    <n v="1455230214"/>
    <b v="0"/>
    <n v="13"/>
    <b v="1"/>
    <s v="theater/plays"/>
    <n v="5"/>
    <n v="0.77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"/>
    <n v="10"/>
    <x v="0"/>
    <s v="GB"/>
    <s v="GBP"/>
    <n v="1441358873"/>
    <n v="1438939673"/>
    <b v="0"/>
    <n v="42"/>
    <b v="1"/>
    <s v="theater/plays"/>
    <n v="10"/>
    <n v="0.24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10"/>
    <n v="10"/>
    <x v="0"/>
    <s v="GB"/>
    <s v="GBP"/>
    <n v="1462224398"/>
    <n v="1459632398"/>
    <b v="0"/>
    <n v="64"/>
    <b v="1"/>
    <s v="theater/plays"/>
    <n v="100"/>
    <n v="0.16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5"/>
    <n v="10"/>
    <x v="0"/>
    <s v="US"/>
    <s v="USD"/>
    <n v="1400796420"/>
    <n v="1398342170"/>
    <b v="0"/>
    <n v="25"/>
    <b v="1"/>
    <s v="theater/plays"/>
    <n v="200"/>
    <n v="0.4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10000"/>
    <n v="9"/>
    <x v="0"/>
    <s v="GB"/>
    <s v="GBP"/>
    <n v="1403964324"/>
    <n v="1401372324"/>
    <b v="0"/>
    <n v="20"/>
    <b v="1"/>
    <s v="theater/plays"/>
    <n v="0"/>
    <n v="0.4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200000"/>
    <n v="8"/>
    <x v="0"/>
    <s v="US"/>
    <s v="USD"/>
    <n v="1439337600"/>
    <n v="1436575280"/>
    <b v="0"/>
    <n v="104"/>
    <b v="1"/>
    <s v="theater/plays"/>
    <n v="0"/>
    <n v="0.08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60000"/>
    <n v="8"/>
    <x v="0"/>
    <s v="US"/>
    <s v="USD"/>
    <n v="1423674000"/>
    <n v="1421025159"/>
    <b v="0"/>
    <n v="53"/>
    <b v="1"/>
    <s v="theater/plays"/>
    <n v="0"/>
    <n v="0.15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995"/>
    <n v="8"/>
    <x v="0"/>
    <s v="IT"/>
    <s v="EUR"/>
    <n v="1479382594"/>
    <n v="1476786994"/>
    <b v="0"/>
    <n v="14"/>
    <b v="1"/>
    <s v="theater/plays"/>
    <n v="0"/>
    <n v="0.56999999999999995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1000"/>
    <n v="8"/>
    <x v="0"/>
    <s v="GB"/>
    <s v="GBP"/>
    <n v="1408289724"/>
    <n v="1403105724"/>
    <b v="0"/>
    <n v="20"/>
    <b v="1"/>
    <s v="theater/plays"/>
    <n v="1"/>
    <n v="0.4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500"/>
    <n v="8"/>
    <x v="0"/>
    <s v="US"/>
    <s v="USD"/>
    <n v="1399271911"/>
    <n v="1396334311"/>
    <b v="0"/>
    <n v="558"/>
    <b v="1"/>
    <s v="theater/plays"/>
    <n v="2"/>
    <n v="0.0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28000"/>
    <n v="7"/>
    <x v="0"/>
    <s v="GB"/>
    <s v="GBP"/>
    <n v="1435352400"/>
    <n v="1431718575"/>
    <b v="0"/>
    <n v="22"/>
    <b v="1"/>
    <s v="theater/plays"/>
    <n v="0"/>
    <n v="0.32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20000"/>
    <n v="7"/>
    <x v="0"/>
    <s v="AU"/>
    <s v="AUD"/>
    <n v="1438333080"/>
    <n v="1436408308"/>
    <b v="0"/>
    <n v="24"/>
    <b v="1"/>
    <s v="theater/plays"/>
    <n v="0"/>
    <n v="0.28999999999999998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000"/>
    <n v="7"/>
    <x v="0"/>
    <s v="CA"/>
    <s v="CAD"/>
    <n v="1432694700"/>
    <n v="1429651266"/>
    <b v="0"/>
    <n v="74"/>
    <b v="1"/>
    <s v="theater/plays"/>
    <n v="0"/>
    <n v="0.0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50000"/>
    <n v="6"/>
    <x v="0"/>
    <s v="US"/>
    <s v="USD"/>
    <n v="1438799760"/>
    <n v="1437236378"/>
    <b v="0"/>
    <n v="54"/>
    <b v="1"/>
    <s v="theater/plays"/>
    <n v="0"/>
    <n v="0.1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20000"/>
    <n v="6"/>
    <x v="0"/>
    <s v="GB"/>
    <s v="GBP"/>
    <n v="1457906400"/>
    <n v="1457115427"/>
    <b v="0"/>
    <n v="31"/>
    <b v="1"/>
    <s v="theater/plays"/>
    <n v="0"/>
    <n v="0.19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18000"/>
    <n v="6"/>
    <x v="0"/>
    <s v="GB"/>
    <s v="GBP"/>
    <n v="1470078000"/>
    <n v="1467648456"/>
    <b v="0"/>
    <n v="25"/>
    <b v="1"/>
    <s v="theater/plays"/>
    <n v="0"/>
    <n v="0.24"/>
    <x v="1"/>
    <s v="plays"/>
    <x v="3563"/>
    <d v="2016-08-01T19:00:00"/>
    <x v="2"/>
  </r>
  <r>
    <n v="3564"/>
    <s v="The Pillowman Aberdeen"/>
    <s v="Multi Award-Winng play THE PILLOWMAN coming to the Arts Centre Theatre, Aberdeen"/>
    <n v="7000"/>
    <n v="6"/>
    <x v="0"/>
    <s v="GB"/>
    <s v="GBP"/>
    <n v="1444060800"/>
    <n v="1440082649"/>
    <b v="0"/>
    <n v="17"/>
    <b v="1"/>
    <s v="theater/plays"/>
    <n v="0"/>
    <n v="0.35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5000"/>
    <n v="6"/>
    <x v="0"/>
    <s v="US"/>
    <s v="USD"/>
    <n v="1420048208"/>
    <n v="1417456208"/>
    <b v="0"/>
    <n v="12"/>
    <b v="1"/>
    <s v="theater/plays"/>
    <n v="0"/>
    <n v="0.5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3000"/>
    <n v="6"/>
    <x v="0"/>
    <s v="GB"/>
    <s v="GBP"/>
    <n v="1422015083"/>
    <n v="1419423083"/>
    <b v="0"/>
    <n v="38"/>
    <b v="1"/>
    <s v="theater/plays"/>
    <n v="0"/>
    <n v="0.16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750"/>
    <n v="6"/>
    <x v="0"/>
    <s v="GB"/>
    <s v="GBP"/>
    <n v="1433964444"/>
    <n v="1431372444"/>
    <b v="0"/>
    <n v="41"/>
    <b v="1"/>
    <s v="theater/plays"/>
    <n v="1"/>
    <n v="0.15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500"/>
    <n v="6"/>
    <x v="0"/>
    <s v="US"/>
    <s v="USD"/>
    <n v="1410975994"/>
    <n v="1408383994"/>
    <b v="0"/>
    <n v="19"/>
    <b v="1"/>
    <s v="theater/plays"/>
    <n v="1"/>
    <n v="0.3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75000"/>
    <n v="5"/>
    <x v="0"/>
    <s v="US"/>
    <s v="USD"/>
    <n v="1420734696"/>
    <n v="1418142696"/>
    <b v="0"/>
    <n v="41"/>
    <b v="1"/>
    <s v="theater/plays"/>
    <n v="0"/>
    <n v="0.12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50000"/>
    <n v="5"/>
    <x v="0"/>
    <s v="US"/>
    <s v="USD"/>
    <n v="1420009200"/>
    <n v="1417593483"/>
    <b v="0"/>
    <n v="26"/>
    <b v="1"/>
    <s v="theater/plays"/>
    <n v="0"/>
    <n v="0.19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50000"/>
    <n v="5"/>
    <x v="0"/>
    <s v="GB"/>
    <s v="GBP"/>
    <n v="1414701413"/>
    <n v="1412109413"/>
    <b v="0"/>
    <n v="25"/>
    <b v="1"/>
    <s v="theater/plays"/>
    <n v="0"/>
    <n v="0.2"/>
    <x v="1"/>
    <s v="plays"/>
    <x v="3571"/>
    <d v="2014-10-30T20:36:53"/>
    <x v="3"/>
  </r>
  <r>
    <n v="3572"/>
    <s v="Monster"/>
    <s v="A darkly comic one woman show by Abram Rooney as part of The Camden Fringe 2015."/>
    <n v="30000"/>
    <n v="5"/>
    <x v="0"/>
    <s v="GB"/>
    <s v="GBP"/>
    <n v="1434894082"/>
    <n v="1432302082"/>
    <b v="0"/>
    <n v="9"/>
    <b v="1"/>
    <s v="theater/plays"/>
    <n v="0"/>
    <n v="0.56000000000000005"/>
    <x v="1"/>
    <s v="plays"/>
    <x v="3572"/>
    <d v="2015-06-21T13:41:22"/>
    <x v="0"/>
  </r>
  <r>
    <n v="3573"/>
    <s v="Licensed To Ill"/>
    <s v="London based theatre makers collaborating to create a new show about the history of HipHop."/>
    <n v="25000"/>
    <n v="5"/>
    <x v="0"/>
    <s v="GB"/>
    <s v="GBP"/>
    <n v="1415440846"/>
    <n v="1412845246"/>
    <b v="0"/>
    <n v="78"/>
    <b v="1"/>
    <s v="theater/plays"/>
    <n v="0"/>
    <n v="0.06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20000"/>
    <n v="5"/>
    <x v="0"/>
    <s v="US"/>
    <s v="USD"/>
    <n v="1415921848"/>
    <n v="1413326248"/>
    <b v="0"/>
    <n v="45"/>
    <b v="1"/>
    <s v="theater/plays"/>
    <n v="0"/>
    <n v="0.1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2999"/>
    <n v="5"/>
    <x v="0"/>
    <s v="US"/>
    <s v="USD"/>
    <n v="1470887940"/>
    <n v="1468176527"/>
    <b v="0"/>
    <n v="102"/>
    <b v="1"/>
    <s v="theater/plays"/>
    <n v="0"/>
    <n v="0.05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00"/>
    <n v="5"/>
    <x v="0"/>
    <s v="US"/>
    <s v="USD"/>
    <n v="1480947054"/>
    <n v="1475759454"/>
    <b v="0"/>
    <n v="5"/>
    <b v="1"/>
    <s v="theater/plays"/>
    <n v="0"/>
    <n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10000"/>
    <n v="5"/>
    <x v="0"/>
    <s v="US"/>
    <s v="USD"/>
    <n v="1430029680"/>
    <n v="1427741583"/>
    <b v="0"/>
    <n v="27"/>
    <b v="1"/>
    <s v="theater/plays"/>
    <n v="0"/>
    <n v="0.1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8000"/>
    <n v="5"/>
    <x v="0"/>
    <s v="GB"/>
    <s v="GBP"/>
    <n v="1462037777"/>
    <n v="1459445777"/>
    <b v="0"/>
    <n v="37"/>
    <b v="1"/>
    <s v="theater/plays"/>
    <n v="0"/>
    <n v="0.1400000000000000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7500"/>
    <n v="5"/>
    <x v="0"/>
    <s v="GB"/>
    <s v="GBP"/>
    <n v="1459444656"/>
    <n v="1456856256"/>
    <b v="0"/>
    <n v="14"/>
    <b v="1"/>
    <s v="theater/plays"/>
    <n v="0"/>
    <n v="0.36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5000"/>
    <n v="5"/>
    <x v="0"/>
    <s v="US"/>
    <s v="USD"/>
    <n v="1425185940"/>
    <n v="1421900022"/>
    <b v="0"/>
    <n v="27"/>
    <b v="1"/>
    <s v="theater/plays"/>
    <n v="0"/>
    <n v="0.19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5000"/>
    <n v="5"/>
    <x v="0"/>
    <s v="GB"/>
    <s v="GBP"/>
    <n v="1406719110"/>
    <n v="1405509510"/>
    <b v="0"/>
    <n v="45"/>
    <b v="1"/>
    <s v="theater/plays"/>
    <n v="0"/>
    <n v="0.1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5000"/>
    <n v="5"/>
    <x v="0"/>
    <s v="US"/>
    <s v="USD"/>
    <n v="1459822682"/>
    <n v="1458613082"/>
    <b v="0"/>
    <n v="49"/>
    <b v="1"/>
    <s v="theater/plays"/>
    <n v="0"/>
    <n v="0.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4290"/>
    <n v="5"/>
    <x v="0"/>
    <s v="US"/>
    <s v="USD"/>
    <n v="1460970805"/>
    <n v="1455790405"/>
    <b v="0"/>
    <n v="24"/>
    <b v="1"/>
    <s v="theater/plays"/>
    <n v="0"/>
    <n v="0.2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n v="1434180944"/>
    <b v="0"/>
    <n v="112"/>
    <b v="1"/>
    <s v="theater/plays"/>
    <n v="0"/>
    <n v="0.0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000"/>
    <n v="5"/>
    <x v="0"/>
    <s v="US"/>
    <s v="USD"/>
    <n v="1419181890"/>
    <n v="1416589890"/>
    <b v="0"/>
    <n v="23"/>
    <b v="1"/>
    <s v="theater/plays"/>
    <n v="0"/>
    <n v="0.22"/>
    <x v="1"/>
    <s v="plays"/>
    <x v="3585"/>
    <d v="2014-12-21T17:11:30"/>
    <x v="3"/>
  </r>
  <r>
    <n v="3586"/>
    <s v="Actors &amp; Musicians who are Blind or Autistic"/>
    <s v="See Theatre In A New Light"/>
    <n v="3000"/>
    <n v="5"/>
    <x v="0"/>
    <s v="US"/>
    <s v="USD"/>
    <n v="1474649070"/>
    <n v="1469465070"/>
    <b v="0"/>
    <n v="54"/>
    <b v="1"/>
    <s v="theater/plays"/>
    <n v="0"/>
    <n v="0.0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2100"/>
    <n v="5"/>
    <x v="0"/>
    <s v="GB"/>
    <s v="GBP"/>
    <n v="1467054000"/>
    <n v="1463144254"/>
    <b v="0"/>
    <n v="28"/>
    <b v="1"/>
    <s v="theater/plays"/>
    <n v="0"/>
    <n v="0.18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0"/>
    <n v="5"/>
    <x v="0"/>
    <s v="GB"/>
    <s v="GBP"/>
    <n v="1430348400"/>
    <n v="1428436410"/>
    <b v="0"/>
    <n v="11"/>
    <b v="1"/>
    <s v="theater/plays"/>
    <n v="0"/>
    <n v="0.45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2000"/>
    <n v="5"/>
    <x v="0"/>
    <s v="US"/>
    <s v="USD"/>
    <n v="1432654347"/>
    <n v="1430494347"/>
    <b v="0"/>
    <n v="62"/>
    <b v="1"/>
    <s v="theater/plays"/>
    <n v="0"/>
    <n v="0.08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2000"/>
    <n v="5"/>
    <x v="0"/>
    <s v="GB"/>
    <s v="GBP"/>
    <n v="1413792034"/>
    <n v="1411200034"/>
    <b v="0"/>
    <n v="73"/>
    <b v="1"/>
    <s v="theater/plays"/>
    <n v="0"/>
    <n v="7.0000000000000007E-2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2000"/>
    <n v="5"/>
    <x v="0"/>
    <s v="US"/>
    <s v="USD"/>
    <n v="1422075540"/>
    <n v="1419979544"/>
    <b v="0"/>
    <n v="18"/>
    <b v="1"/>
    <s v="theater/plays"/>
    <n v="0"/>
    <n v="0.28000000000000003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1500"/>
    <n v="5"/>
    <x v="0"/>
    <s v="US"/>
    <s v="USD"/>
    <n v="1423630740"/>
    <n v="1418673307"/>
    <b v="0"/>
    <n v="35"/>
    <b v="1"/>
    <s v="theater/plays"/>
    <n v="0"/>
    <n v="0.1400000000000000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1000"/>
    <n v="5"/>
    <x v="0"/>
    <s v="US"/>
    <s v="USD"/>
    <n v="1420489560"/>
    <n v="1417469639"/>
    <b v="0"/>
    <n v="43"/>
    <b v="1"/>
    <s v="theater/plays"/>
    <n v="1"/>
    <n v="0.12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000"/>
    <n v="5"/>
    <x v="0"/>
    <s v="US"/>
    <s v="USD"/>
    <n v="1472952982"/>
    <n v="1470792982"/>
    <b v="0"/>
    <n v="36"/>
    <b v="1"/>
    <s v="theater/plays"/>
    <n v="1"/>
    <n v="0.14000000000000001"/>
    <x v="1"/>
    <s v="plays"/>
    <x v="3594"/>
    <d v="2016-09-04T01:36:22"/>
    <x v="2"/>
  </r>
  <r>
    <n v="3595"/>
    <s v="The Flu Season"/>
    <s v="A new theatre company staging Will Eno's The Flu Season in Seattle"/>
    <n v="1000"/>
    <n v="5"/>
    <x v="0"/>
    <s v="US"/>
    <s v="USD"/>
    <n v="1426229940"/>
    <n v="1423959123"/>
    <b v="0"/>
    <n v="62"/>
    <b v="1"/>
    <s v="theater/plays"/>
    <n v="1"/>
    <n v="0.08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911"/>
    <n v="5"/>
    <x v="0"/>
    <s v="CA"/>
    <s v="CAD"/>
    <n v="1409072982"/>
    <n v="1407258582"/>
    <b v="0"/>
    <n v="15"/>
    <b v="1"/>
    <s v="theater/plays"/>
    <n v="1"/>
    <n v="0.33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780"/>
    <n v="5"/>
    <x v="0"/>
    <s v="US"/>
    <s v="USD"/>
    <n v="1456984740"/>
    <n v="1455717790"/>
    <b v="0"/>
    <n v="33"/>
    <b v="1"/>
    <s v="theater/plays"/>
    <n v="1"/>
    <n v="0.15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500"/>
    <n v="5"/>
    <x v="0"/>
    <s v="US"/>
    <s v="USD"/>
    <n v="1409720340"/>
    <n v="1408129822"/>
    <b v="0"/>
    <n v="27"/>
    <b v="1"/>
    <s v="theater/plays"/>
    <n v="1"/>
    <n v="0.19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110000"/>
    <n v="4"/>
    <x v="0"/>
    <s v="US"/>
    <s v="USD"/>
    <n v="1440892800"/>
    <n v="1438715077"/>
    <b v="0"/>
    <n v="17"/>
    <b v="1"/>
    <s v="theater/plays"/>
    <n v="0"/>
    <n v="0.24"/>
    <x v="1"/>
    <s v="plays"/>
    <x v="3599"/>
    <d v="2015-08-30T00:00:00"/>
    <x v="0"/>
  </r>
  <r>
    <n v="3600"/>
    <s v="Pariah"/>
    <s v="The First Play From The Man Who Brought You The Black James Bond!"/>
    <n v="50000"/>
    <n v="4"/>
    <x v="0"/>
    <s v="US"/>
    <s v="USD"/>
    <n v="1476390164"/>
    <n v="1473970964"/>
    <b v="0"/>
    <n v="4"/>
    <b v="1"/>
    <s v="theater/plays"/>
    <n v="0"/>
    <n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n v="1418860682"/>
    <b v="0"/>
    <n v="53"/>
    <b v="1"/>
    <s v="theater/plays"/>
    <n v="0"/>
    <n v="0.08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1000"/>
    <n v="4"/>
    <x v="0"/>
    <s v="US"/>
    <s v="USD"/>
    <n v="1463520479"/>
    <n v="1458336479"/>
    <b v="0"/>
    <n v="49"/>
    <b v="1"/>
    <s v="theater/plays"/>
    <n v="0"/>
    <n v="0.08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00"/>
    <n v="3"/>
    <x v="0"/>
    <s v="US"/>
    <s v="USD"/>
    <n v="1446759880"/>
    <n v="1444164280"/>
    <b v="0"/>
    <n v="57"/>
    <b v="1"/>
    <s v="theater/plays"/>
    <n v="0"/>
    <n v="0.05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110000"/>
    <n v="3"/>
    <x v="0"/>
    <s v="US"/>
    <s v="USD"/>
    <n v="1461913140"/>
    <n v="1461370956"/>
    <b v="0"/>
    <n v="69"/>
    <b v="1"/>
    <s v="theater/plays"/>
    <n v="0"/>
    <n v="0.04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50000"/>
    <n v="3"/>
    <x v="0"/>
    <s v="GB"/>
    <s v="GBP"/>
    <n v="1455390126"/>
    <n v="1452798126"/>
    <b v="0"/>
    <n v="15"/>
    <b v="1"/>
    <s v="theater/plays"/>
    <n v="0"/>
    <n v="0.2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22000"/>
    <n v="3"/>
    <x v="0"/>
    <s v="GB"/>
    <s v="GBP"/>
    <n v="1471185057"/>
    <n v="1468593057"/>
    <b v="0"/>
    <n v="64"/>
    <b v="1"/>
    <s v="theater/plays"/>
    <n v="0"/>
    <n v="0.05"/>
    <x v="1"/>
    <s v="plays"/>
    <x v="3606"/>
    <d v="2016-08-14T14:30:57"/>
    <x v="2"/>
  </r>
  <r>
    <n v="3607"/>
    <s v="E15 at The Pleasance and CPT"/>
    <s v="'E15' is a verbatim project that looks at the story of the Focus E15 Campaign"/>
    <n v="18000"/>
    <n v="3"/>
    <x v="0"/>
    <s v="GB"/>
    <s v="GBP"/>
    <n v="1450137600"/>
    <n v="1448924882"/>
    <b v="0"/>
    <n v="20"/>
    <b v="1"/>
    <s v="theater/plays"/>
    <n v="0"/>
    <n v="0.15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17500"/>
    <n v="3"/>
    <x v="0"/>
    <s v="GB"/>
    <s v="GBP"/>
    <n v="1466172000"/>
    <n v="1463418090"/>
    <b v="0"/>
    <n v="27"/>
    <b v="1"/>
    <s v="theater/plays"/>
    <n v="0"/>
    <n v="0.1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0000"/>
    <n v="3"/>
    <x v="0"/>
    <s v="GB"/>
    <s v="GBP"/>
    <n v="1459378085"/>
    <n v="1456789685"/>
    <b v="0"/>
    <n v="21"/>
    <b v="1"/>
    <s v="theater/plays"/>
    <n v="0"/>
    <n v="0.1400000000000000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5000"/>
    <n v="3"/>
    <x v="0"/>
    <s v="GB"/>
    <s v="GBP"/>
    <n v="1439806936"/>
    <n v="1437214936"/>
    <b v="0"/>
    <n v="31"/>
    <b v="1"/>
    <s v="theater/plays"/>
    <n v="0"/>
    <n v="0.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n v="1425891201"/>
    <b v="0"/>
    <n v="51"/>
    <b v="1"/>
    <s v="theater/plays"/>
    <n v="0"/>
    <n v="0.06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1500"/>
    <n v="3"/>
    <x v="0"/>
    <s v="CA"/>
    <s v="CAD"/>
    <n v="1402334811"/>
    <n v="1401470811"/>
    <b v="0"/>
    <n v="57"/>
    <b v="1"/>
    <s v="theater/plays"/>
    <n v="0"/>
    <n v="0.05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50"/>
    <n v="3"/>
    <x v="0"/>
    <s v="US"/>
    <s v="USD"/>
    <n v="1403964574"/>
    <n v="1401372574"/>
    <b v="0"/>
    <n v="20"/>
    <b v="1"/>
    <s v="theater/plays"/>
    <n v="2"/>
    <n v="0.1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110"/>
    <n v="3"/>
    <x v="0"/>
    <s v="US"/>
    <s v="USD"/>
    <n v="1434675616"/>
    <n v="1432083616"/>
    <b v="0"/>
    <n v="71"/>
    <b v="1"/>
    <s v="theater/plays"/>
    <n v="3"/>
    <n v="0.04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1000000"/>
    <n v="2"/>
    <x v="0"/>
    <s v="GB"/>
    <s v="GBP"/>
    <n v="1449756896"/>
    <n v="1447164896"/>
    <b v="0"/>
    <n v="72"/>
    <b v="1"/>
    <s v="theater/plays"/>
    <n v="0"/>
    <n v="0.03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100000"/>
    <n v="2"/>
    <x v="0"/>
    <s v="GB"/>
    <s v="GBP"/>
    <n v="1426801664"/>
    <n v="1424213264"/>
    <b v="0"/>
    <n v="45"/>
    <b v="1"/>
    <s v="theater/plays"/>
    <n v="0"/>
    <n v="0.04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60000"/>
    <n v="2"/>
    <x v="0"/>
    <s v="GB"/>
    <s v="GBP"/>
    <n v="1488240000"/>
    <n v="1486996729"/>
    <b v="0"/>
    <n v="51"/>
    <b v="1"/>
    <s v="theater/plays"/>
    <n v="0"/>
    <n v="0.04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30000"/>
    <n v="2"/>
    <x v="0"/>
    <s v="GB"/>
    <s v="GBP"/>
    <n v="1433343850"/>
    <n v="1430751850"/>
    <b v="0"/>
    <n v="56"/>
    <b v="1"/>
    <s v="theater/plays"/>
    <n v="0"/>
    <n v="0.04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25000"/>
    <n v="2"/>
    <x v="0"/>
    <s v="US"/>
    <s v="USD"/>
    <n v="1479592800"/>
    <n v="1476760226"/>
    <b v="0"/>
    <n v="17"/>
    <b v="1"/>
    <s v="theater/plays"/>
    <n v="0"/>
    <n v="0.12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8950"/>
    <n v="2"/>
    <x v="0"/>
    <s v="US"/>
    <s v="USD"/>
    <n v="1425528000"/>
    <n v="1422916261"/>
    <b v="0"/>
    <n v="197"/>
    <b v="1"/>
    <s v="theater/plays"/>
    <n v="0"/>
    <n v="0.0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14000"/>
    <n v="2"/>
    <x v="0"/>
    <s v="US"/>
    <s v="USD"/>
    <n v="1475269200"/>
    <n v="1473200844"/>
    <b v="0"/>
    <n v="70"/>
    <b v="1"/>
    <s v="theater/plays"/>
    <n v="0"/>
    <n v="0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2000"/>
    <n v="2"/>
    <x v="0"/>
    <s v="US"/>
    <s v="USD"/>
    <n v="1411874580"/>
    <n v="1409030371"/>
    <b v="0"/>
    <n v="21"/>
    <b v="1"/>
    <s v="theater/plays"/>
    <n v="0"/>
    <n v="0.1"/>
    <x v="1"/>
    <s v="plays"/>
    <x v="3622"/>
    <d v="2014-09-28T03:23:00"/>
    <x v="3"/>
  </r>
  <r>
    <n v="3623"/>
    <s v="Since I've Been Here"/>
    <s v="An original play exploring the complications of romantic relationships in all forms."/>
    <n v="10000"/>
    <n v="2"/>
    <x v="0"/>
    <s v="US"/>
    <s v="USD"/>
    <n v="1406358000"/>
    <n v="1404841270"/>
    <b v="0"/>
    <n v="34"/>
    <b v="1"/>
    <s v="theater/plays"/>
    <n v="0"/>
    <n v="0.06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5000"/>
    <n v="2"/>
    <x v="0"/>
    <s v="US"/>
    <s v="USD"/>
    <n v="1471977290"/>
    <n v="1466793290"/>
    <b v="0"/>
    <n v="39"/>
    <b v="1"/>
    <s v="theater/plays"/>
    <n v="0"/>
    <n v="0.05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2500"/>
    <n v="2"/>
    <x v="0"/>
    <s v="GB"/>
    <s v="GBP"/>
    <n v="1435851577"/>
    <n v="1433259577"/>
    <b v="0"/>
    <n v="78"/>
    <b v="1"/>
    <s v="theater/plays"/>
    <n v="0"/>
    <n v="0.03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2000"/>
    <n v="2"/>
    <x v="0"/>
    <s v="GB"/>
    <s v="GBP"/>
    <n v="1408204857"/>
    <n v="1406390457"/>
    <b v="0"/>
    <n v="48"/>
    <b v="1"/>
    <s v="theater/plays"/>
    <n v="0"/>
    <n v="0.04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1500"/>
    <n v="2"/>
    <x v="0"/>
    <s v="US"/>
    <s v="USD"/>
    <n v="1463803140"/>
    <n v="1459446487"/>
    <b v="0"/>
    <n v="29"/>
    <b v="1"/>
    <s v="theater/plays"/>
    <n v="0"/>
    <n v="7.0000000000000007E-2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800"/>
    <n v="2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5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794"/>
    <s v="Jack and the Beanstalk, The Family Pantomime December 2015"/>
    <s v="Local boy turned producer returns with a brand new show, another talented cast, dazzling costumes and brand new set! Please support!"/>
    <n v="25000"/>
    <n v="0"/>
    <x v="2"/>
    <s v="GB"/>
    <s v="GBP"/>
    <n v="1433685354"/>
    <n v="1431093354"/>
    <b v="0"/>
    <n v="1"/>
    <b v="0"/>
    <s v="theater/musical"/>
    <n v="0"/>
    <n v="0"/>
    <x v="1"/>
    <s v="musical"/>
    <x v="3630"/>
    <d v="2015-06-07T13:55:54"/>
    <x v="0"/>
  </r>
  <r>
    <n v="3631"/>
    <s v="Evo: An Original Rock Opera"/>
    <s v="A revival of Shadowbox Live's Off-Broadway Rock Opera to uncompromisingly explore the darker urges of humankind. But we need your help!"/>
    <n v="100"/>
    <n v="2"/>
    <x v="2"/>
    <s v="US"/>
    <s v="USD"/>
    <n v="1411444740"/>
    <n v="1409335497"/>
    <b v="0"/>
    <n v="59"/>
    <b v="0"/>
    <s v="theater/musical"/>
    <n v="2"/>
    <n v="0.03"/>
    <x v="1"/>
    <s v="musical"/>
    <x v="3631"/>
    <d v="2014-09-23T03:59:00"/>
    <x v="3"/>
  </r>
  <r>
    <n v="3795"/>
    <s v="Duodeca"/>
    <s v="Poppin Productions are currently entering the development stage of their very first production -  &quot;Duodeca&quot;."/>
    <n v="25000"/>
    <n v="0"/>
    <x v="2"/>
    <s v="GB"/>
    <s v="GBP"/>
    <n v="1440801000"/>
    <n v="1437042490"/>
    <b v="0"/>
    <n v="2"/>
    <b v="0"/>
    <s v="theater/musical"/>
    <n v="0"/>
    <n v="0"/>
    <x v="1"/>
    <s v="musical"/>
    <x v="3632"/>
    <d v="2015-08-28T22:30:00"/>
    <x v="0"/>
  </r>
  <r>
    <n v="3633"/>
    <s v="SMOKEY AND THE BANDIT: THE MUSICAL"/>
    <s v="SMOKEY AND THE BANDIT: THE MUSICAL_x000a_The classic film, characters and music you love, on stage, LIVE!"/>
    <n v="1000000"/>
    <n v="1"/>
    <x v="2"/>
    <s v="US"/>
    <s v="USD"/>
    <n v="1479517200"/>
    <n v="1475765867"/>
    <b v="0"/>
    <n v="31"/>
    <b v="0"/>
    <s v="theater/musical"/>
    <n v="0"/>
    <n v="0.03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250000"/>
    <n v="1"/>
    <x v="2"/>
    <s v="CA"/>
    <s v="CAD"/>
    <n v="1484366340"/>
    <n v="1480219174"/>
    <b v="0"/>
    <n v="18"/>
    <b v="0"/>
    <s v="theater/musical"/>
    <n v="0"/>
    <n v="0.06"/>
    <x v="1"/>
    <s v="musical"/>
    <x v="3634"/>
    <d v="2017-01-14T03:59:00"/>
    <x v="2"/>
  </r>
  <r>
    <n v="3635"/>
    <s v="Mary's Son"/>
    <s v="Mary's Son is a pop opera about Jesus and the hope he brings to all people."/>
    <n v="200000"/>
    <n v="1"/>
    <x v="2"/>
    <s v="US"/>
    <s v="USD"/>
    <n v="1461186676"/>
    <n v="1458594676"/>
    <b v="0"/>
    <n v="10"/>
    <b v="0"/>
    <s v="theater/musical"/>
    <n v="0"/>
    <n v="0.1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75000"/>
    <n v="1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100000"/>
    <n v="1"/>
    <x v="2"/>
    <s v="US"/>
    <s v="USD"/>
    <n v="1420130935"/>
    <n v="1417538935"/>
    <b v="0"/>
    <n v="14"/>
    <b v="0"/>
    <s v="theater/musical"/>
    <n v="0"/>
    <n v="7.0000000000000007E-2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90000"/>
    <n v="1"/>
    <x v="2"/>
    <s v="CA"/>
    <s v="CAD"/>
    <n v="1429456132"/>
    <n v="1424275732"/>
    <b v="0"/>
    <n v="2"/>
    <b v="0"/>
    <s v="theater/musical"/>
    <n v="0"/>
    <n v="0.5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80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80000"/>
    <n v="1"/>
    <x v="2"/>
    <s v="US"/>
    <s v="USD"/>
    <n v="1431283530"/>
    <n v="1428691530"/>
    <b v="0"/>
    <n v="3"/>
    <b v="0"/>
    <s v="theater/musical"/>
    <n v="0"/>
    <n v="0.33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75000"/>
    <n v="1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60000"/>
    <n v="1"/>
    <x v="2"/>
    <s v="DE"/>
    <s v="EUR"/>
    <n v="1448902800"/>
    <n v="1445369727"/>
    <b v="0"/>
    <n v="2"/>
    <b v="0"/>
    <s v="theater/musical"/>
    <n v="0"/>
    <n v="0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50000"/>
    <n v="1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0"/>
    <n v="1"/>
    <x v="2"/>
    <s v="US"/>
    <s v="USD"/>
    <n v="1457413140"/>
    <n v="1454996887"/>
    <b v="0"/>
    <n v="12"/>
    <b v="0"/>
    <s v="theater/musical"/>
    <n v="0"/>
    <n v="0.08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50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35000"/>
    <n v="1"/>
    <x v="2"/>
    <s v="US"/>
    <s v="USD"/>
    <n v="1434497400"/>
    <n v="1431770802"/>
    <b v="0"/>
    <n v="8"/>
    <b v="0"/>
    <s v="theater/musical"/>
    <n v="0"/>
    <n v="0.13"/>
    <x v="1"/>
    <s v="musical"/>
    <x v="3646"/>
    <d v="2015-06-16T23:30:00"/>
    <x v="0"/>
  </r>
  <r>
    <n v="3868"/>
    <s v="1000 words (Canceled)"/>
    <s v="New collection of music by Scott Evan Davis!"/>
    <n v="10000"/>
    <n v="0"/>
    <x v="1"/>
    <s v="GB"/>
    <s v="GBP"/>
    <n v="1410191405"/>
    <n v="1408031405"/>
    <b v="0"/>
    <n v="1"/>
    <b v="0"/>
    <s v="theater/musical"/>
    <n v="0"/>
    <n v="0"/>
    <x v="1"/>
    <s v="musical"/>
    <x v="3647"/>
    <d v="2014-09-08T15:50:05"/>
    <x v="3"/>
  </r>
  <r>
    <n v="3648"/>
    <s v="Moth Theater Lives"/>
    <s v="Help Moth Live! Support Moth and its artist collective to achieve its 2014/15 season."/>
    <n v="30000"/>
    <n v="1"/>
    <x v="0"/>
    <s v="US"/>
    <s v="USD"/>
    <n v="1412492445"/>
    <n v="1409900445"/>
    <b v="0"/>
    <n v="73"/>
    <b v="1"/>
    <s v="theater/plays"/>
    <n v="0"/>
    <n v="0.0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30000"/>
    <n v="1"/>
    <x v="0"/>
    <s v="CA"/>
    <s v="CAD"/>
    <n v="1402938394"/>
    <n v="1400691994"/>
    <b v="0"/>
    <n v="8"/>
    <b v="1"/>
    <s v="theater/plays"/>
    <n v="0"/>
    <n v="0.13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25000"/>
    <n v="1"/>
    <x v="0"/>
    <s v="GB"/>
    <s v="GBP"/>
    <n v="1454412584"/>
    <n v="1452598184"/>
    <b v="0"/>
    <n v="17"/>
    <b v="1"/>
    <s v="theater/plays"/>
    <n v="0"/>
    <n v="0.06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25000"/>
    <n v="1"/>
    <x v="0"/>
    <s v="US"/>
    <s v="USD"/>
    <n v="1407686340"/>
    <n v="1404833442"/>
    <b v="0"/>
    <n v="9"/>
    <b v="1"/>
    <s v="theater/plays"/>
    <n v="0"/>
    <n v="0.1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25000"/>
    <n v="1"/>
    <x v="0"/>
    <s v="CA"/>
    <s v="CAD"/>
    <n v="1472097540"/>
    <n v="1471188502"/>
    <b v="0"/>
    <n v="17"/>
    <b v="1"/>
    <s v="theater/plays"/>
    <n v="0"/>
    <n v="0.06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5000"/>
    <n v="1"/>
    <x v="0"/>
    <s v="GB"/>
    <s v="GBP"/>
    <n v="1438764207"/>
    <n v="1436172207"/>
    <b v="0"/>
    <n v="33"/>
    <b v="1"/>
    <s v="theater/plays"/>
    <n v="0"/>
    <n v="0.03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22500"/>
    <n v="1"/>
    <x v="0"/>
    <s v="GB"/>
    <s v="GBP"/>
    <n v="1459702800"/>
    <n v="1457690386"/>
    <b v="0"/>
    <n v="38"/>
    <b v="1"/>
    <s v="theater/plays"/>
    <n v="0"/>
    <n v="0.03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20000"/>
    <n v="1"/>
    <x v="0"/>
    <s v="US"/>
    <s v="USD"/>
    <n v="1437202740"/>
    <n v="1434654998"/>
    <b v="0"/>
    <n v="79"/>
    <b v="1"/>
    <s v="theater/plays"/>
    <n v="0"/>
    <n v="0.0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18000"/>
    <n v="1"/>
    <x v="0"/>
    <s v="CH"/>
    <s v="CHF"/>
    <n v="1485989940"/>
    <n v="1483393836"/>
    <b v="0"/>
    <n v="46"/>
    <b v="1"/>
    <s v="theater/plays"/>
    <n v="0"/>
    <n v="0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16500"/>
    <n v="1"/>
    <x v="0"/>
    <s v="DK"/>
    <s v="DKK"/>
    <n v="1464817320"/>
    <n v="1462806419"/>
    <b v="0"/>
    <n v="20"/>
    <b v="1"/>
    <s v="theater/plays"/>
    <n v="0"/>
    <n v="0.05"/>
    <x v="1"/>
    <s v="plays"/>
    <x v="3657"/>
    <d v="2016-06-01T21:42:00"/>
    <x v="2"/>
  </r>
  <r>
    <n v="3658"/>
    <s v="Mr. Marmalade"/>
    <s v="Life is hard when your own imaginary friend can't make time for you."/>
    <n v="15000"/>
    <n v="1"/>
    <x v="0"/>
    <s v="US"/>
    <s v="USD"/>
    <n v="1404273540"/>
    <n v="1400272580"/>
    <b v="0"/>
    <n v="20"/>
    <b v="1"/>
    <s v="theater/plays"/>
    <n v="0"/>
    <n v="0.0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15000"/>
    <n v="1"/>
    <x v="0"/>
    <s v="US"/>
    <s v="USD"/>
    <n v="1426775940"/>
    <n v="1424414350"/>
    <b v="0"/>
    <n v="13"/>
    <b v="1"/>
    <s v="theater/plays"/>
    <n v="0"/>
    <n v="0.08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15000"/>
    <n v="1"/>
    <x v="0"/>
    <s v="GB"/>
    <s v="GBP"/>
    <n v="1419368925"/>
    <n v="1417208925"/>
    <b v="0"/>
    <n v="22"/>
    <b v="1"/>
    <s v="theater/plays"/>
    <n v="0"/>
    <n v="0.05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13000"/>
    <n v="1"/>
    <x v="0"/>
    <s v="US"/>
    <s v="USD"/>
    <n v="1460260800"/>
    <n v="1458336672"/>
    <b v="0"/>
    <n v="36"/>
    <b v="1"/>
    <s v="theater/plays"/>
    <n v="0"/>
    <n v="0.03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12500"/>
    <n v="1"/>
    <x v="0"/>
    <s v="CA"/>
    <s v="CAD"/>
    <n v="1427775414"/>
    <n v="1425187014"/>
    <b v="0"/>
    <n v="40"/>
    <b v="1"/>
    <s v="theater/plays"/>
    <n v="0"/>
    <n v="0.03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12000"/>
    <n v="1"/>
    <x v="0"/>
    <s v="GB"/>
    <s v="GBP"/>
    <n v="1482321030"/>
    <n v="1477133430"/>
    <b v="0"/>
    <n v="9"/>
    <b v="1"/>
    <s v="theater/plays"/>
    <n v="0"/>
    <n v="0.1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9000"/>
    <n v="1"/>
    <x v="0"/>
    <s v="US"/>
    <s v="USD"/>
    <n v="1466056689"/>
    <n v="1464847089"/>
    <b v="0"/>
    <n v="19"/>
    <b v="1"/>
    <s v="theater/plays"/>
    <n v="0"/>
    <n v="0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7500"/>
    <n v="1"/>
    <x v="0"/>
    <s v="FR"/>
    <s v="EUR"/>
    <n v="1446062040"/>
    <n v="1445109822"/>
    <b v="0"/>
    <n v="14"/>
    <b v="1"/>
    <s v="theater/plays"/>
    <n v="0"/>
    <n v="7.0000000000000007E-2"/>
    <x v="1"/>
    <s v="plays"/>
    <x v="3665"/>
    <d v="2015-10-28T19:54:00"/>
    <x v="0"/>
  </r>
  <r>
    <n v="3666"/>
    <s v="Israel LÃ³pez @ Ojai Playwrights Conference"/>
    <s v="Artistic Internship @ Ojai Playwrights Conference"/>
    <n v="7500"/>
    <n v="1"/>
    <x v="0"/>
    <s v="US"/>
    <s v="USD"/>
    <n v="1406185200"/>
    <n v="1404337382"/>
    <b v="0"/>
    <n v="38"/>
    <b v="1"/>
    <s v="theater/plays"/>
    <n v="0"/>
    <n v="0.03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7500"/>
    <n v="1"/>
    <x v="0"/>
    <s v="GB"/>
    <s v="GBP"/>
    <n v="1437261419"/>
    <n v="1434669419"/>
    <b v="0"/>
    <n v="58"/>
    <b v="1"/>
    <s v="theater/plays"/>
    <n v="0"/>
    <n v="0.02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7000"/>
    <n v="1"/>
    <x v="0"/>
    <s v="US"/>
    <s v="USD"/>
    <n v="1437676380"/>
    <n v="1435670452"/>
    <b v="0"/>
    <n v="28"/>
    <b v="1"/>
    <s v="theater/plays"/>
    <n v="0"/>
    <n v="0.04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6300"/>
    <n v="1"/>
    <x v="0"/>
    <s v="GB"/>
    <s v="GBP"/>
    <n v="1434039137"/>
    <n v="1431447137"/>
    <b v="0"/>
    <n v="17"/>
    <b v="1"/>
    <s v="theater/plays"/>
    <n v="0"/>
    <n v="0.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6000"/>
    <n v="1"/>
    <x v="0"/>
    <s v="GB"/>
    <s v="GBP"/>
    <n v="1433113200"/>
    <n v="1431951611"/>
    <b v="0"/>
    <n v="12"/>
    <b v="1"/>
    <s v="theater/plays"/>
    <n v="0"/>
    <n v="0.0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6000"/>
    <n v="1"/>
    <x v="0"/>
    <s v="US"/>
    <s v="USD"/>
    <n v="1405915140"/>
    <n v="1404140667"/>
    <b v="0"/>
    <n v="40"/>
    <b v="1"/>
    <s v="theater/plays"/>
    <n v="0"/>
    <n v="0.03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5000"/>
    <n v="1"/>
    <x v="0"/>
    <s v="GB"/>
    <s v="GBP"/>
    <n v="1411771384"/>
    <n v="1409179384"/>
    <b v="0"/>
    <n v="57"/>
    <b v="1"/>
    <s v="theater/plays"/>
    <n v="0"/>
    <n v="0.02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5000"/>
    <n v="1"/>
    <x v="0"/>
    <s v="GB"/>
    <s v="GBP"/>
    <n v="1415191920"/>
    <n v="1412233497"/>
    <b v="0"/>
    <n v="114"/>
    <b v="1"/>
    <s v="theater/plays"/>
    <n v="0"/>
    <n v="0.0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5000"/>
    <n v="1"/>
    <x v="0"/>
    <s v="DE"/>
    <s v="EUR"/>
    <n v="1472936229"/>
    <n v="1467752229"/>
    <b v="0"/>
    <n v="31"/>
    <b v="1"/>
    <s v="theater/plays"/>
    <n v="0"/>
    <n v="0.03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00"/>
    <n v="1"/>
    <x v="0"/>
    <s v="GB"/>
    <s v="GBP"/>
    <n v="1463353200"/>
    <n v="1462285182"/>
    <b v="0"/>
    <n v="3"/>
    <b v="1"/>
    <s v="theater/plays"/>
    <n v="0"/>
    <n v="0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5000"/>
    <n v="1"/>
    <x v="0"/>
    <s v="US"/>
    <s v="USD"/>
    <n v="1410550484"/>
    <n v="1408995284"/>
    <b v="0"/>
    <n v="16"/>
    <b v="1"/>
    <s v="theater/plays"/>
    <n v="0"/>
    <n v="0.06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4500"/>
    <n v="1"/>
    <x v="0"/>
    <s v="US"/>
    <s v="USD"/>
    <n v="1404359940"/>
    <n v="1402580818"/>
    <b v="0"/>
    <n v="199"/>
    <b v="1"/>
    <s v="theater/plays"/>
    <n v="0"/>
    <n v="0.0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3500"/>
    <n v="1"/>
    <x v="0"/>
    <s v="GB"/>
    <s v="GBP"/>
    <n v="1433076298"/>
    <n v="1430052298"/>
    <b v="0"/>
    <n v="31"/>
    <b v="1"/>
    <s v="theater/plays"/>
    <n v="0"/>
    <n v="0.0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3300"/>
    <n v="1"/>
    <x v="0"/>
    <s v="US"/>
    <s v="USD"/>
    <n v="1404190740"/>
    <n v="1401214581"/>
    <b v="0"/>
    <n v="30"/>
    <b v="1"/>
    <s v="theater/plays"/>
    <n v="0"/>
    <n v="0.03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n v="1473850434"/>
    <b v="0"/>
    <n v="34"/>
    <b v="1"/>
    <s v="theater/plays"/>
    <n v="0"/>
    <n v="0.03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3000"/>
    <n v="1"/>
    <x v="0"/>
    <s v="US"/>
    <s v="USD"/>
    <n v="1452872290"/>
    <n v="1452008290"/>
    <b v="0"/>
    <n v="18"/>
    <b v="1"/>
    <s v="theater/plays"/>
    <n v="0"/>
    <n v="0.06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n v="1399998418"/>
    <b v="0"/>
    <n v="67"/>
    <b v="1"/>
    <s v="theater/plays"/>
    <n v="0"/>
    <n v="0.0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000"/>
    <n v="1"/>
    <x v="0"/>
    <s v="US"/>
    <s v="USD"/>
    <n v="1476931696"/>
    <n v="1474339696"/>
    <b v="0"/>
    <n v="66"/>
    <b v="1"/>
    <s v="theater/plays"/>
    <n v="0"/>
    <n v="0.02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3000"/>
    <n v="1"/>
    <x v="0"/>
    <s v="US"/>
    <s v="USD"/>
    <n v="1441167586"/>
    <n v="1438575586"/>
    <b v="0"/>
    <n v="23"/>
    <b v="1"/>
    <s v="theater/plays"/>
    <n v="0"/>
    <n v="0.04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2880"/>
    <n v="1"/>
    <x v="0"/>
    <s v="US"/>
    <s v="USD"/>
    <n v="1400533200"/>
    <n v="1398348859"/>
    <b v="0"/>
    <n v="126"/>
    <b v="1"/>
    <s v="theater/plays"/>
    <n v="0"/>
    <n v="0.0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2500"/>
    <n v="1"/>
    <x v="0"/>
    <s v="US"/>
    <s v="USD"/>
    <n v="1440820740"/>
    <n v="1439567660"/>
    <b v="0"/>
    <n v="6"/>
    <b v="1"/>
    <s v="theater/plays"/>
    <n v="0"/>
    <n v="0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2500"/>
    <n v="1"/>
    <x v="0"/>
    <s v="US"/>
    <s v="USD"/>
    <n v="1403846055"/>
    <n v="1401254055"/>
    <b v="0"/>
    <n v="25"/>
    <b v="1"/>
    <s v="theater/plays"/>
    <n v="0"/>
    <n v="0.04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2500"/>
    <n v="1"/>
    <x v="0"/>
    <s v="GB"/>
    <s v="GBP"/>
    <n v="1407524004"/>
    <n v="1404932004"/>
    <b v="0"/>
    <n v="39"/>
    <b v="1"/>
    <s v="theater/plays"/>
    <n v="0"/>
    <n v="0.03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2500"/>
    <n v="1"/>
    <x v="0"/>
    <s v="US"/>
    <s v="USD"/>
    <n v="1434925500"/>
    <n v="1432410639"/>
    <b v="0"/>
    <n v="62"/>
    <b v="1"/>
    <s v="theater/plays"/>
    <n v="0"/>
    <n v="0.02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2000"/>
    <n v="1"/>
    <x v="0"/>
    <s v="US"/>
    <s v="USD"/>
    <n v="1417101683"/>
    <n v="1414506083"/>
    <b v="0"/>
    <n v="31"/>
    <b v="1"/>
    <s v="theater/plays"/>
    <n v="0"/>
    <n v="0.03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2000"/>
    <n v="1"/>
    <x v="0"/>
    <s v="US"/>
    <s v="USD"/>
    <n v="1425272340"/>
    <n v="1421426929"/>
    <b v="0"/>
    <n v="274"/>
    <b v="1"/>
    <s v="theater/plays"/>
    <n v="0"/>
    <n v="0"/>
    <x v="1"/>
    <s v="plays"/>
    <x v="3691"/>
    <d v="2015-03-02T04:59:00"/>
    <x v="0"/>
  </r>
  <r>
    <n v="3692"/>
    <s v="An Evening With Durang"/>
    <s v="Help us independently produce two great comedies by Christopher Durang."/>
    <n v="1500"/>
    <n v="1"/>
    <x v="0"/>
    <s v="US"/>
    <s v="USD"/>
    <n v="1411084800"/>
    <n v="1410304179"/>
    <b v="0"/>
    <n v="17"/>
    <b v="1"/>
    <s v="theater/plays"/>
    <n v="0"/>
    <n v="0.0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1010"/>
    <n v="1"/>
    <x v="0"/>
    <s v="GB"/>
    <s v="GBP"/>
    <n v="1448922600"/>
    <n v="1446352529"/>
    <b v="0"/>
    <n v="14"/>
    <b v="1"/>
    <s v="theater/plays"/>
    <n v="0"/>
    <n v="7.0000000000000007E-2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1000"/>
    <n v="1"/>
    <x v="0"/>
    <s v="US"/>
    <s v="USD"/>
    <n v="1465178400"/>
    <n v="1461985967"/>
    <b v="0"/>
    <n v="60"/>
    <b v="1"/>
    <s v="theater/plays"/>
    <n v="0"/>
    <n v="0.02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1000"/>
    <n v="1"/>
    <x v="0"/>
    <s v="US"/>
    <s v="USD"/>
    <n v="1421009610"/>
    <n v="1419281610"/>
    <b v="0"/>
    <n v="33"/>
    <b v="1"/>
    <s v="theater/plays"/>
    <n v="0"/>
    <n v="0.03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1000"/>
    <n v="1"/>
    <x v="0"/>
    <s v="GB"/>
    <s v="GBP"/>
    <n v="1423838916"/>
    <n v="1418654916"/>
    <b v="0"/>
    <n v="78"/>
    <b v="1"/>
    <s v="theater/plays"/>
    <n v="0"/>
    <n v="0.0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1000"/>
    <n v="1"/>
    <x v="0"/>
    <s v="GB"/>
    <s v="GBP"/>
    <n v="1462878648"/>
    <n v="1461064248"/>
    <b v="0"/>
    <n v="30"/>
    <b v="1"/>
    <s v="theater/plays"/>
    <n v="0"/>
    <n v="0.03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1000"/>
    <n v="1"/>
    <x v="0"/>
    <s v="US"/>
    <s v="USD"/>
    <n v="1456946487"/>
    <n v="1454354487"/>
    <b v="0"/>
    <n v="136"/>
    <b v="1"/>
    <s v="theater/plays"/>
    <n v="0"/>
    <n v="0.0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800"/>
    <n v="1"/>
    <x v="0"/>
    <s v="US"/>
    <s v="USD"/>
    <n v="1413383216"/>
    <n v="1410791216"/>
    <b v="0"/>
    <n v="40"/>
    <b v="1"/>
    <s v="theater/plays"/>
    <n v="0"/>
    <n v="0.03"/>
    <x v="1"/>
    <s v="plays"/>
    <x v="3699"/>
    <d v="2014-10-15T14:26:56"/>
    <x v="3"/>
  </r>
  <r>
    <n v="3700"/>
    <s v="Generations (Senior Project)"/>
    <s v="Help me produce the play I have written for my senior project!"/>
    <n v="530"/>
    <n v="1"/>
    <x v="0"/>
    <s v="US"/>
    <s v="USD"/>
    <n v="1412092800"/>
    <n v="1409493800"/>
    <b v="0"/>
    <n v="18"/>
    <b v="1"/>
    <s v="theater/plays"/>
    <n v="0"/>
    <n v="0.06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500"/>
    <n v="1"/>
    <x v="0"/>
    <s v="GB"/>
    <s v="GBP"/>
    <n v="1433422793"/>
    <n v="1430830793"/>
    <b v="0"/>
    <n v="39"/>
    <b v="1"/>
    <s v="theater/plays"/>
    <n v="0"/>
    <n v="0.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500"/>
    <n v="1"/>
    <x v="0"/>
    <s v="GB"/>
    <s v="GBP"/>
    <n v="1468191540"/>
    <n v="1464958484"/>
    <b v="0"/>
    <n v="21"/>
    <b v="1"/>
    <s v="theater/plays"/>
    <n v="0"/>
    <n v="0.05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500"/>
    <n v="1"/>
    <x v="0"/>
    <s v="US"/>
    <s v="USD"/>
    <n v="1471071540"/>
    <n v="1467720388"/>
    <b v="0"/>
    <n v="30"/>
    <b v="1"/>
    <s v="theater/plays"/>
    <n v="0"/>
    <n v="0.03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100000000"/>
    <n v="0"/>
    <x v="0"/>
    <s v="GB"/>
    <s v="GBP"/>
    <n v="1464712394"/>
    <n v="1459528394"/>
    <b v="0"/>
    <n v="27"/>
    <b v="1"/>
    <s v="theater/plays"/>
    <n v="0"/>
    <n v="0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30000000"/>
    <n v="0"/>
    <x v="0"/>
    <s v="US"/>
    <s v="USD"/>
    <n v="1403546400"/>
    <n v="1401714114"/>
    <b v="0"/>
    <n v="35"/>
    <b v="1"/>
    <s v="theater/plays"/>
    <n v="0"/>
    <n v="0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25000000"/>
    <n v="0"/>
    <x v="0"/>
    <s v="US"/>
    <s v="USD"/>
    <n v="1410558949"/>
    <n v="1409262949"/>
    <b v="0"/>
    <n v="13"/>
    <b v="1"/>
    <s v="theater/plays"/>
    <n v="0"/>
    <n v="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0000"/>
    <n v="0"/>
    <x v="0"/>
    <s v="US"/>
    <s v="USD"/>
    <n v="1469165160"/>
    <n v="1467335378"/>
    <b v="0"/>
    <n v="23"/>
    <b v="1"/>
    <s v="theater/plays"/>
    <n v="0"/>
    <n v="0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6000000"/>
    <n v="0"/>
    <x v="0"/>
    <s v="US"/>
    <s v="USD"/>
    <n v="1404444286"/>
    <n v="1403234686"/>
    <b v="0"/>
    <n v="39"/>
    <b v="1"/>
    <s v="theater/plays"/>
    <n v="0"/>
    <n v="0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5000000"/>
    <n v="0"/>
    <x v="0"/>
    <s v="GB"/>
    <s v="GBP"/>
    <n v="1403715546"/>
    <n v="1401123546"/>
    <b v="0"/>
    <n v="35"/>
    <b v="1"/>
    <s v="theater/plays"/>
    <n v="0"/>
    <n v="0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2000000"/>
    <n v="0"/>
    <x v="0"/>
    <s v="US"/>
    <s v="USD"/>
    <n v="1428068988"/>
    <n v="1425908988"/>
    <b v="0"/>
    <n v="27"/>
    <b v="1"/>
    <s v="theater/plays"/>
    <n v="0"/>
    <n v="0"/>
    <x v="1"/>
    <s v="plays"/>
    <x v="3710"/>
    <d v="2015-04-03T13:49:48"/>
    <x v="0"/>
  </r>
  <r>
    <n v="3711"/>
    <s v="The Youth Shakespeare Project 2014"/>
    <s v="Two teachers and twenty kids bring one of Shakespeare's plays to life!"/>
    <n v="2000000"/>
    <n v="0"/>
    <x v="0"/>
    <s v="US"/>
    <s v="USD"/>
    <n v="1402848000"/>
    <n v="1400606573"/>
    <b v="0"/>
    <n v="21"/>
    <b v="1"/>
    <s v="theater/plays"/>
    <n v="0"/>
    <n v="0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1500000"/>
    <n v="0"/>
    <x v="0"/>
    <s v="US"/>
    <s v="USD"/>
    <n v="1433055540"/>
    <n v="1431230867"/>
    <b v="0"/>
    <n v="104"/>
    <b v="1"/>
    <s v="theater/plays"/>
    <n v="0"/>
    <n v="0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1500000"/>
    <n v="0"/>
    <x v="0"/>
    <s v="US"/>
    <s v="USD"/>
    <n v="1465062166"/>
    <n v="1463334166"/>
    <b v="0"/>
    <n v="19"/>
    <b v="1"/>
    <s v="theater/plays"/>
    <n v="0"/>
    <n v="0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500000"/>
    <n v="0"/>
    <x v="0"/>
    <s v="US"/>
    <s v="USD"/>
    <n v="1432612740"/>
    <n v="1429881667"/>
    <b v="0"/>
    <n v="97"/>
    <b v="1"/>
    <s v="theater/plays"/>
    <n v="0"/>
    <n v="0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1000000"/>
    <n v="0"/>
    <x v="0"/>
    <s v="GB"/>
    <s v="GBP"/>
    <n v="1427806320"/>
    <n v="1422834819"/>
    <b v="0"/>
    <n v="27"/>
    <b v="1"/>
    <s v="theater/plays"/>
    <n v="0"/>
    <n v="0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510000"/>
    <n v="0"/>
    <x v="0"/>
    <s v="US"/>
    <s v="USD"/>
    <n v="1453411109"/>
    <n v="1450819109"/>
    <b v="0"/>
    <n v="24"/>
    <b v="1"/>
    <s v="theater/plays"/>
    <n v="0"/>
    <n v="0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500000"/>
    <n v="0"/>
    <x v="0"/>
    <s v="GB"/>
    <s v="GBP"/>
    <n v="1431204449"/>
    <n v="1428526049"/>
    <b v="0"/>
    <n v="13"/>
    <b v="1"/>
    <s v="theater/plays"/>
    <n v="0"/>
    <n v="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000"/>
    <n v="0"/>
    <x v="0"/>
    <s v="GB"/>
    <s v="GBP"/>
    <n v="1425057075"/>
    <n v="1422465075"/>
    <b v="0"/>
    <n v="46"/>
    <b v="1"/>
    <s v="theater/plays"/>
    <n v="0"/>
    <n v="0"/>
    <x v="1"/>
    <s v="plays"/>
    <x v="3718"/>
    <d v="2015-02-27T17:11:15"/>
    <x v="0"/>
  </r>
  <r>
    <n v="3719"/>
    <s v="Corium"/>
    <s v="A new piece of physical theatre about love, regret and longing."/>
    <n v="500000"/>
    <n v="0"/>
    <x v="0"/>
    <s v="GB"/>
    <s v="GBP"/>
    <n v="1434994266"/>
    <n v="1432402266"/>
    <b v="0"/>
    <n v="4"/>
    <b v="1"/>
    <s v="theater/plays"/>
    <n v="0"/>
    <n v="0"/>
    <x v="1"/>
    <s v="plays"/>
    <x v="3719"/>
    <d v="2015-06-22T17:31:06"/>
    <x v="0"/>
  </r>
  <r>
    <n v="3720"/>
    <s v="Lakotas and the American Theatre"/>
    <s v="Breaking the American Indian stereotype in the American Theatre."/>
    <n v="500000"/>
    <n v="0"/>
    <x v="0"/>
    <s v="US"/>
    <s v="USD"/>
    <n v="1435881006"/>
    <n v="1433980206"/>
    <b v="0"/>
    <n v="40"/>
    <b v="1"/>
    <s v="theater/plays"/>
    <n v="0"/>
    <n v="0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474900"/>
    <n v="0"/>
    <x v="0"/>
    <s v="US"/>
    <s v="USD"/>
    <n v="1415230084"/>
    <n v="1413412084"/>
    <b v="0"/>
    <n v="44"/>
    <b v="1"/>
    <s v="theater/plays"/>
    <n v="0"/>
    <n v="0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375000"/>
    <n v="0"/>
    <x v="0"/>
    <s v="CA"/>
    <s v="CAD"/>
    <n v="1455231540"/>
    <n v="1452614847"/>
    <b v="0"/>
    <n v="35"/>
    <b v="1"/>
    <s v="theater/plays"/>
    <n v="0"/>
    <n v="0"/>
    <x v="1"/>
    <s v="plays"/>
    <x v="3722"/>
    <d v="2016-02-11T22:59:00"/>
    <x v="2"/>
  </r>
  <r>
    <n v="3723"/>
    <s v="Beauty and the Beast"/>
    <s v="Saltmine Theatre Company present Beauty and the Beast:"/>
    <n v="350000"/>
    <n v="0"/>
    <x v="0"/>
    <s v="GB"/>
    <s v="GBP"/>
    <n v="1417374262"/>
    <n v="1414778662"/>
    <b v="0"/>
    <n v="63"/>
    <b v="1"/>
    <s v="theater/plays"/>
    <n v="0"/>
    <n v="0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300000"/>
    <n v="0"/>
    <x v="0"/>
    <s v="GB"/>
    <s v="GBP"/>
    <n v="1462402800"/>
    <n v="1459856860"/>
    <b v="0"/>
    <n v="89"/>
    <b v="1"/>
    <s v="theater/plays"/>
    <n v="0"/>
    <n v="0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250000"/>
    <n v="0"/>
    <x v="0"/>
    <s v="GB"/>
    <s v="GBP"/>
    <n v="1455831000"/>
    <n v="1454366467"/>
    <b v="0"/>
    <n v="15"/>
    <b v="1"/>
    <s v="theater/plays"/>
    <n v="0"/>
    <n v="0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200000"/>
    <n v="0"/>
    <x v="0"/>
    <s v="US"/>
    <s v="USD"/>
    <n v="1461963600"/>
    <n v="1459567371"/>
    <b v="0"/>
    <n v="46"/>
    <b v="1"/>
    <s v="theater/plays"/>
    <n v="0"/>
    <n v="0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00"/>
    <n v="0"/>
    <x v="0"/>
    <s v="US"/>
    <s v="USD"/>
    <n v="1476939300"/>
    <n v="1474273294"/>
    <b v="0"/>
    <n v="33"/>
    <b v="1"/>
    <s v="theater/plays"/>
    <n v="0"/>
    <n v="0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180000"/>
    <n v="0"/>
    <x v="2"/>
    <s v="US"/>
    <s v="USD"/>
    <n v="1439957176"/>
    <n v="1437365176"/>
    <b v="0"/>
    <n v="31"/>
    <b v="0"/>
    <s v="theater/plays"/>
    <n v="0"/>
    <n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180000"/>
    <n v="0"/>
    <x v="2"/>
    <s v="US"/>
    <s v="USD"/>
    <n v="1427082912"/>
    <n v="1423198512"/>
    <b v="0"/>
    <n v="5"/>
    <b v="0"/>
    <s v="theater/plays"/>
    <n v="0"/>
    <n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75000"/>
    <n v="0"/>
    <x v="2"/>
    <s v="US"/>
    <s v="USD"/>
    <n v="1439828159"/>
    <n v="1437236159"/>
    <b v="0"/>
    <n v="1"/>
    <b v="0"/>
    <s v="theater/plays"/>
    <n v="0"/>
    <n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150000"/>
    <n v="0"/>
    <x v="2"/>
    <s v="US"/>
    <s v="USD"/>
    <n v="1420860180"/>
    <n v="1418234646"/>
    <b v="0"/>
    <n v="12"/>
    <b v="0"/>
    <s v="theater/plays"/>
    <n v="0"/>
    <n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150000"/>
    <n v="0"/>
    <x v="2"/>
    <s v="NL"/>
    <s v="EUR"/>
    <n v="1422100800"/>
    <n v="1416932133"/>
    <b v="0"/>
    <n v="4"/>
    <b v="0"/>
    <s v="theater/plays"/>
    <n v="0"/>
    <n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33800"/>
    <n v="0"/>
    <x v="2"/>
    <s v="US"/>
    <s v="USD"/>
    <n v="1432589896"/>
    <n v="1427405896"/>
    <b v="0"/>
    <n v="7"/>
    <b v="0"/>
    <s v="theater/plays"/>
    <n v="0"/>
    <n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30000"/>
    <n v="0"/>
    <x v="2"/>
    <s v="GB"/>
    <s v="GBP"/>
    <n v="1432831089"/>
    <n v="1430239089"/>
    <b v="0"/>
    <n v="2"/>
    <b v="0"/>
    <s v="theater/plays"/>
    <n v="0"/>
    <n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25000"/>
    <n v="0"/>
    <x v="2"/>
    <s v="GB"/>
    <s v="GBP"/>
    <n v="1427133600"/>
    <n v="1423847093"/>
    <b v="0"/>
    <n v="1"/>
    <b v="0"/>
    <s v="theater/plays"/>
    <n v="0"/>
    <n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124000"/>
    <n v="0"/>
    <x v="2"/>
    <s v="US"/>
    <s v="USD"/>
    <n v="1447311540"/>
    <n v="1445358903"/>
    <b v="0"/>
    <n v="4"/>
    <b v="0"/>
    <s v="theater/plays"/>
    <n v="0"/>
    <n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10000"/>
    <n v="0"/>
    <x v="2"/>
    <s v="GB"/>
    <s v="GBP"/>
    <n v="1405461600"/>
    <n v="1403562705"/>
    <b v="0"/>
    <n v="6"/>
    <b v="0"/>
    <s v="theater/plays"/>
    <n v="0"/>
    <n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100000"/>
    <n v="0"/>
    <x v="2"/>
    <s v="GB"/>
    <s v="GBP"/>
    <n v="1468752468"/>
    <n v="1467024468"/>
    <b v="0"/>
    <n v="8"/>
    <b v="0"/>
    <s v="theater/plays"/>
    <n v="0"/>
    <n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100000"/>
    <n v="0"/>
    <x v="2"/>
    <s v="US"/>
    <s v="USD"/>
    <n v="1407808438"/>
    <n v="1405217355"/>
    <b v="0"/>
    <n v="14"/>
    <b v="0"/>
    <s v="theater/plays"/>
    <n v="0"/>
    <n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10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100000"/>
    <n v="0"/>
    <x v="2"/>
    <s v="US"/>
    <s v="USD"/>
    <n v="1409980144"/>
    <n v="1407388144"/>
    <b v="0"/>
    <n v="4"/>
    <b v="0"/>
    <s v="theater/plays"/>
    <n v="0"/>
    <n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1000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000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000"/>
    <n v="0"/>
    <x v="2"/>
    <s v="US"/>
    <s v="USD"/>
    <n v="1407689102"/>
    <n v="1405097102"/>
    <b v="0"/>
    <n v="1"/>
    <b v="0"/>
    <s v="theater/plays"/>
    <n v="0"/>
    <n v="0"/>
    <x v="1"/>
    <s v="plays"/>
    <x v="3745"/>
    <d v="2014-08-10T16:45:02"/>
    <x v="3"/>
  </r>
  <r>
    <n v="3746"/>
    <s v="Stage Play Production - &quot;I Love You to Death&quot;"/>
    <s v="Generational curses CAN be broken...right?"/>
    <n v="100000"/>
    <n v="0"/>
    <x v="2"/>
    <s v="US"/>
    <s v="USD"/>
    <n v="1475918439"/>
    <n v="1473326439"/>
    <b v="0"/>
    <n v="1"/>
    <b v="0"/>
    <s v="theater/plays"/>
    <n v="0"/>
    <n v="0"/>
    <x v="1"/>
    <s v="plays"/>
    <x v="3746"/>
    <d v="2016-10-08T09:20:39"/>
    <x v="2"/>
  </r>
  <r>
    <n v="3747"/>
    <s v="Counting Stars"/>
    <s v="The world premiere of an astonishing new play by acclaimed writer Atiha Sen Gupta."/>
    <n v="100000"/>
    <n v="0"/>
    <x v="2"/>
    <s v="GB"/>
    <s v="GBP"/>
    <n v="1436137140"/>
    <n v="1433833896"/>
    <b v="0"/>
    <n v="1"/>
    <b v="0"/>
    <s v="theater/plays"/>
    <n v="0"/>
    <n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100000"/>
    <n v="0"/>
    <x v="0"/>
    <s v="US"/>
    <s v="USD"/>
    <n v="1455602340"/>
    <n v="1453827436"/>
    <b v="0"/>
    <n v="52"/>
    <b v="1"/>
    <s v="theater/musical"/>
    <n v="0"/>
    <n v="0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100000"/>
    <n v="0"/>
    <x v="0"/>
    <s v="US"/>
    <s v="USD"/>
    <n v="1461902340"/>
    <n v="1459220588"/>
    <b v="0"/>
    <n v="7"/>
    <b v="1"/>
    <s v="theater/musical"/>
    <n v="0"/>
    <n v="0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95000"/>
    <n v="0"/>
    <x v="0"/>
    <s v="US"/>
    <s v="USD"/>
    <n v="1423555140"/>
    <n v="1421105608"/>
    <b v="0"/>
    <n v="28"/>
    <b v="1"/>
    <s v="theater/musical"/>
    <n v="0"/>
    <n v="0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85000"/>
    <n v="0"/>
    <x v="0"/>
    <s v="US"/>
    <s v="USD"/>
    <n v="1459641073"/>
    <n v="1454460673"/>
    <b v="0"/>
    <n v="11"/>
    <b v="1"/>
    <s v="theater/musical"/>
    <n v="0"/>
    <n v="0"/>
    <x v="1"/>
    <s v="musical"/>
    <x v="3751"/>
    <d v="2016-04-02T23:51:13"/>
    <x v="2"/>
  </r>
  <r>
    <n v="3876"/>
    <s v="Drinking with Angelika - Marlowe Studio Canterbury May 2016"/>
    <s v="Hopefully a successful Campaign will bring this original musical back to the stage for performances on 26th, 27th and 28th May 2016."/>
    <n v="10000"/>
    <n v="0"/>
    <x v="1"/>
    <s v="GB"/>
    <s v="GBP"/>
    <n v="1454425128"/>
    <n v="1451833128"/>
    <b v="0"/>
    <n v="46"/>
    <b v="0"/>
    <s v="theater/musical"/>
    <n v="0"/>
    <n v="0"/>
    <x v="1"/>
    <s v="musical"/>
    <x v="3752"/>
    <d v="2016-02-02T14:58:48"/>
    <x v="2"/>
  </r>
  <r>
    <n v="3753"/>
    <s v="Wagner in English"/>
    <s v="An English-language production of the opera TannhÃ¤user. Some of the greatest songs ever composed, now with lyrics we can understand."/>
    <n v="80000"/>
    <n v="0"/>
    <x v="0"/>
    <s v="US"/>
    <s v="USD"/>
    <n v="1433289600"/>
    <n v="1430768800"/>
    <b v="0"/>
    <n v="30"/>
    <b v="1"/>
    <s v="theater/musical"/>
    <n v="0"/>
    <n v="0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75000"/>
    <n v="0"/>
    <x v="0"/>
    <s v="US"/>
    <s v="USD"/>
    <n v="1406350740"/>
    <n v="1403125737"/>
    <b v="0"/>
    <n v="27"/>
    <b v="1"/>
    <s v="theater/musical"/>
    <n v="0"/>
    <n v="0"/>
    <x v="1"/>
    <s v="musical"/>
    <x v="3754"/>
    <d v="2014-07-26T04:59:00"/>
    <x v="3"/>
  </r>
  <r>
    <n v="3879"/>
    <s v="Theatre 'Portable' Royal (Canceled)"/>
    <s v="Theatre â€˜Portableâ€™ Royal is a portable, fully working, 40 seater theatre which will tour the UK and beyond!"/>
    <n v="10000"/>
    <n v="0"/>
    <x v="1"/>
    <s v="GB"/>
    <s v="GBP"/>
    <n v="1422218396"/>
    <n v="1419626396"/>
    <b v="0"/>
    <n v="0"/>
    <b v="0"/>
    <s v="theater/musical"/>
    <n v="0"/>
    <n v="0"/>
    <x v="1"/>
    <s v="musical"/>
    <x v="3755"/>
    <d v="2015-01-25T20:39:56"/>
    <x v="3"/>
  </r>
  <r>
    <n v="3756"/>
    <s v="the purple light theatre company's Into the Woods"/>
    <s v="&quot;Into the Woods, it's time to go!&quot; purple light presents a reimagined take on Sondheim and Lapine's musical masterwork."/>
    <n v="75000"/>
    <n v="0"/>
    <x v="0"/>
    <s v="US"/>
    <s v="USD"/>
    <n v="1402515198"/>
    <n v="1399923198"/>
    <b v="0"/>
    <n v="17"/>
    <b v="1"/>
    <s v="theater/musical"/>
    <n v="0"/>
    <n v="0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71764"/>
    <n v="0"/>
    <x v="0"/>
    <s v="US"/>
    <s v="USD"/>
    <n v="1417465515"/>
    <n v="1415737515"/>
    <b v="0"/>
    <n v="50"/>
    <b v="1"/>
    <s v="theater/musical"/>
    <n v="0"/>
    <n v="0"/>
    <x v="1"/>
    <s v="musical"/>
    <x v="3757"/>
    <d v="2014-12-01T20:25:15"/>
    <x v="3"/>
  </r>
  <r>
    <n v="3758"/>
    <s v="Luigi's Ladies"/>
    <s v="LUIGI'S LADIES: an original one-woman musical comedy"/>
    <n v="70000"/>
    <n v="0"/>
    <x v="0"/>
    <s v="US"/>
    <s v="USD"/>
    <n v="1400475600"/>
    <n v="1397819938"/>
    <b v="0"/>
    <n v="26"/>
    <b v="1"/>
    <s v="theater/musical"/>
    <n v="0"/>
    <n v="0"/>
    <x v="1"/>
    <s v="musical"/>
    <x v="3758"/>
    <d v="2014-05-19T05:00:00"/>
    <x v="3"/>
  </r>
  <r>
    <n v="3759"/>
    <s v="Pared Down Productions"/>
    <s v="A production company specializing in small-scale musicals"/>
    <n v="55000"/>
    <n v="0"/>
    <x v="0"/>
    <s v="US"/>
    <s v="USD"/>
    <n v="1440556553"/>
    <n v="1435372553"/>
    <b v="0"/>
    <n v="88"/>
    <b v="1"/>
    <s v="theater/musical"/>
    <n v="0"/>
    <n v="0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0"/>
    <n v="0"/>
    <x v="0"/>
    <s v="US"/>
    <s v="USD"/>
    <n v="1399293386"/>
    <n v="1397133386"/>
    <b v="0"/>
    <n v="91"/>
    <b v="1"/>
    <s v="theater/musical"/>
    <n v="0"/>
    <n v="0"/>
    <x v="1"/>
    <s v="musical"/>
    <x v="3760"/>
    <d v="2014-05-05T12:36:26"/>
    <x v="3"/>
  </r>
  <r>
    <n v="3880"/>
    <s v="Thoroughly Modern Millie (Canceled)"/>
    <s v="With Russell Grant as Mrs Meers, this classic musical taps into London's Theatro Technis 1-25 October 2014 for its UK fringe premiere!"/>
    <n v="10000"/>
    <n v="0"/>
    <x v="1"/>
    <s v="GB"/>
    <s v="GBP"/>
    <n v="1406761200"/>
    <n v="1403724820"/>
    <b v="0"/>
    <n v="17"/>
    <b v="0"/>
    <s v="theater/musical"/>
    <n v="0"/>
    <n v="0"/>
    <x v="1"/>
    <s v="musical"/>
    <x v="3761"/>
    <d v="2014-07-30T23:00:00"/>
    <x v="3"/>
  </r>
  <r>
    <n v="3883"/>
    <s v="CAGED - A New Musical (Canceled)"/>
    <s v="CAGED - A New Musical is the story of One Passion, One Voice, One Dream. - One man's quest to become the woman he always wanted to be."/>
    <n v="10000"/>
    <n v="0"/>
    <x v="1"/>
    <s v="GB"/>
    <s v="GBP"/>
    <n v="1409668069"/>
    <n v="1407076069"/>
    <b v="0"/>
    <n v="0"/>
    <b v="0"/>
    <s v="theater/musical"/>
    <n v="0"/>
    <n v="0"/>
    <x v="1"/>
    <s v="musical"/>
    <x v="3762"/>
    <d v="2014-09-02T14:27:49"/>
    <x v="3"/>
  </r>
  <r>
    <n v="3763"/>
    <s v="[title of show] â€” The Chicago Storefront Premiere"/>
    <s v="A musical about two guys writing a musical about...two guys writing a musical."/>
    <n v="50000"/>
    <n v="0"/>
    <x v="0"/>
    <s v="US"/>
    <s v="USD"/>
    <n v="1427907626"/>
    <n v="1425319226"/>
    <b v="0"/>
    <n v="77"/>
    <b v="1"/>
    <s v="theater/musical"/>
    <n v="0"/>
    <n v="0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50000"/>
    <n v="0"/>
    <x v="0"/>
    <s v="US"/>
    <s v="USD"/>
    <n v="1464482160"/>
    <n v="1462824832"/>
    <b v="0"/>
    <n v="27"/>
    <b v="1"/>
    <s v="theater/musical"/>
    <n v="0"/>
    <n v="0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50000"/>
    <n v="0"/>
    <x v="0"/>
    <s v="US"/>
    <s v="USD"/>
    <n v="1406745482"/>
    <n v="1404153482"/>
    <b v="0"/>
    <n v="107"/>
    <b v="1"/>
    <s v="theater/musical"/>
    <n v="0"/>
    <n v="0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50000"/>
    <n v="0"/>
    <x v="0"/>
    <s v="US"/>
    <s v="USD"/>
    <n v="1404360045"/>
    <n v="1401336045"/>
    <b v="0"/>
    <n v="96"/>
    <b v="1"/>
    <s v="theater/musical"/>
    <n v="0"/>
    <n v="0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50000"/>
    <n v="0"/>
    <x v="0"/>
    <s v="US"/>
    <s v="USD"/>
    <n v="1425185940"/>
    <n v="1423960097"/>
    <b v="0"/>
    <n v="56"/>
    <b v="1"/>
    <s v="theater/musical"/>
    <n v="0"/>
    <n v="0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50000"/>
    <n v="0"/>
    <x v="0"/>
    <s v="US"/>
    <s v="USD"/>
    <n v="1402594090"/>
    <n v="1400002090"/>
    <b v="0"/>
    <n v="58"/>
    <b v="1"/>
    <s v="theater/musical"/>
    <n v="0"/>
    <n v="0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50000"/>
    <n v="0"/>
    <x v="0"/>
    <s v="US"/>
    <s v="USD"/>
    <n v="1460730079"/>
    <n v="1458138079"/>
    <b v="0"/>
    <n v="15"/>
    <b v="1"/>
    <s v="theater/musical"/>
    <n v="0"/>
    <n v="0"/>
    <x v="1"/>
    <s v="musical"/>
    <x v="3769"/>
    <d v="2016-04-15T14:21:19"/>
    <x v="2"/>
  </r>
  <r>
    <n v="3632"/>
    <s v="Some Enchanted Evening UK TOUR"/>
    <s v="A professional musical revue. First performed in 2013 as a short tour, to be embarking on a full length tour across the UK in 2015!"/>
    <n v="2500000"/>
    <n v="1"/>
    <x v="2"/>
    <s v="GB"/>
    <s v="GBP"/>
    <n v="1416781749"/>
    <n v="1415053749"/>
    <b v="0"/>
    <n v="1"/>
    <b v="0"/>
    <s v="theater/musical"/>
    <n v="0"/>
    <n v="1"/>
    <x v="1"/>
    <s v="musical"/>
    <x v="3770"/>
    <d v="2014-11-23T22:29:09"/>
    <x v="3"/>
  </r>
  <r>
    <n v="3771"/>
    <s v="COME OUT SWINGIN'!"/>
    <s v="I would like to make a demo recording of six songs from COME OUT SWINGIN'!"/>
    <n v="45000"/>
    <n v="0"/>
    <x v="0"/>
    <s v="US"/>
    <s v="USD"/>
    <n v="1463529600"/>
    <n v="1462307652"/>
    <b v="0"/>
    <n v="38"/>
    <b v="1"/>
    <s v="theater/musical"/>
    <n v="0"/>
    <n v="0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42850"/>
    <n v="0"/>
    <x v="0"/>
    <s v="US"/>
    <s v="USD"/>
    <n v="1480399200"/>
    <n v="1478616506"/>
    <b v="0"/>
    <n v="33"/>
    <b v="1"/>
    <s v="theater/musical"/>
    <n v="0"/>
    <n v="0"/>
    <x v="1"/>
    <s v="musical"/>
    <x v="3772"/>
    <d v="2016-11-29T06:00:00"/>
    <x v="2"/>
  </r>
  <r>
    <n v="3773"/>
    <s v="Dundee: A Hip-Hopera"/>
    <s v="A dramatic hip-hopera, inspired from monologues written by the performers."/>
    <n v="40000"/>
    <n v="0"/>
    <x v="0"/>
    <s v="US"/>
    <s v="USD"/>
    <n v="1479175680"/>
    <n v="1476317247"/>
    <b v="0"/>
    <n v="57"/>
    <b v="1"/>
    <s v="theater/musical"/>
    <n v="0"/>
    <n v="0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40000"/>
    <n v="0"/>
    <x v="0"/>
    <s v="CA"/>
    <s v="CAD"/>
    <n v="1428606055"/>
    <n v="1427223655"/>
    <b v="0"/>
    <n v="25"/>
    <b v="1"/>
    <s v="theater/musical"/>
    <n v="0"/>
    <n v="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40000"/>
    <n v="0"/>
    <x v="0"/>
    <s v="US"/>
    <s v="USD"/>
    <n v="1428552000"/>
    <n v="1426199843"/>
    <b v="0"/>
    <n v="14"/>
    <b v="1"/>
    <s v="theater/musical"/>
    <n v="0"/>
    <n v="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40000"/>
    <n v="0"/>
    <x v="0"/>
    <s v="US"/>
    <s v="USD"/>
    <n v="1406854800"/>
    <n v="1403599778"/>
    <b v="0"/>
    <n v="94"/>
    <b v="1"/>
    <s v="theater/musical"/>
    <n v="0"/>
    <n v="0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37000"/>
    <n v="0"/>
    <x v="0"/>
    <s v="US"/>
    <s v="USD"/>
    <n v="1411790400"/>
    <n v="1409884821"/>
    <b v="0"/>
    <n v="59"/>
    <b v="1"/>
    <s v="theater/musical"/>
    <n v="0"/>
    <n v="0"/>
    <x v="1"/>
    <s v="musical"/>
    <x v="3777"/>
    <d v="2014-09-27T04:00:00"/>
    <x v="3"/>
  </r>
  <r>
    <n v="3778"/>
    <s v="Give a Puppet a Hand"/>
    <s v="Sponsor an AVENUE Q puppet for The Barn Players April 2015 production."/>
    <n v="35000"/>
    <n v="0"/>
    <x v="0"/>
    <s v="US"/>
    <s v="USD"/>
    <n v="1423942780"/>
    <n v="1418758780"/>
    <b v="0"/>
    <n v="36"/>
    <b v="1"/>
    <s v="theater/musical"/>
    <n v="0"/>
    <n v="0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35000"/>
    <n v="0"/>
    <x v="0"/>
    <s v="US"/>
    <s v="USD"/>
    <n v="1459010340"/>
    <n v="1456421940"/>
    <b v="0"/>
    <n v="115"/>
    <b v="1"/>
    <s v="theater/musical"/>
    <n v="0"/>
    <n v="0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33000"/>
    <n v="0"/>
    <x v="0"/>
    <s v="US"/>
    <s v="USD"/>
    <n v="1436817960"/>
    <n v="1433999785"/>
    <b v="0"/>
    <n v="30"/>
    <b v="1"/>
    <s v="theater/musical"/>
    <n v="0"/>
    <n v="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30000"/>
    <n v="0"/>
    <x v="0"/>
    <s v="US"/>
    <s v="USD"/>
    <n v="1410210685"/>
    <n v="1408050685"/>
    <b v="0"/>
    <n v="52"/>
    <b v="1"/>
    <s v="theater/musical"/>
    <n v="0"/>
    <n v="0"/>
    <x v="1"/>
    <s v="musical"/>
    <x v="3781"/>
    <d v="2014-09-08T21:11:25"/>
    <x v="3"/>
  </r>
  <r>
    <n v="3647"/>
    <s v="Zachariah Sheldon: A musical to chill your blood"/>
    <s v="Zachariah Sheldon is a brilliant, darkly twisted brand new musical with music from Mark Newton and script by Anthony Wilkes"/>
    <n v="35000"/>
    <n v="1"/>
    <x v="2"/>
    <s v="GB"/>
    <s v="GBP"/>
    <n v="1475258327"/>
    <n v="1471370327"/>
    <b v="0"/>
    <n v="2"/>
    <b v="0"/>
    <s v="theater/musical"/>
    <n v="0"/>
    <n v="0.5"/>
    <x v="1"/>
    <s v="musical"/>
    <x v="3782"/>
    <d v="2016-09-30T17:58:47"/>
    <x v="2"/>
  </r>
  <r>
    <n v="3783"/>
    <s v="Help DORO &amp; DIEGA find their way to the Orlando FRINGE 2016"/>
    <s v="Help fund Doro &amp; Diega's journey to the Orlando Fringe 2016. A brand new choose-your-own adventure musical!"/>
    <n v="30000"/>
    <n v="0"/>
    <x v="0"/>
    <s v="US"/>
    <s v="USD"/>
    <n v="1458057600"/>
    <n v="1455938520"/>
    <b v="0"/>
    <n v="24"/>
    <b v="1"/>
    <s v="theater/musical"/>
    <n v="0"/>
    <n v="0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30000"/>
    <n v="0"/>
    <x v="0"/>
    <s v="CA"/>
    <s v="CAD"/>
    <n v="1468193532"/>
    <n v="1465601532"/>
    <b v="0"/>
    <n v="10"/>
    <b v="1"/>
    <s v="theater/musical"/>
    <n v="0"/>
    <n v="0"/>
    <x v="1"/>
    <s v="musical"/>
    <x v="3784"/>
    <d v="2016-07-10T23:32:12"/>
    <x v="2"/>
  </r>
  <r>
    <n v="3630"/>
    <s v="Jeremy Kyle- The Opera"/>
    <s v="The Jeremy Kyle Show offers so much subject matter to create an opera with.  Along with his brilliant put downs it could be excellent!"/>
    <n v="250"/>
    <n v="2"/>
    <x v="2"/>
    <s v="GB"/>
    <s v="GBP"/>
    <n v="1417295990"/>
    <n v="1414700390"/>
    <b v="0"/>
    <n v="1"/>
    <b v="0"/>
    <s v="theater/musical"/>
    <n v="1"/>
    <n v="2"/>
    <x v="1"/>
    <s v="musical"/>
    <x v="3785"/>
    <d v="2014-11-29T21:19:50"/>
    <x v="3"/>
  </r>
  <r>
    <n v="3786"/>
    <s v="Puberty the Musical: Original Cast Recording"/>
    <s v="The brainchild of Coleman Peterson and Janice Gilbert.  The funding will be used to professionally record the songs."/>
    <n v="30000"/>
    <n v="0"/>
    <x v="0"/>
    <s v="US"/>
    <s v="USD"/>
    <n v="1464310475"/>
    <n v="1461718475"/>
    <b v="0"/>
    <n v="71"/>
    <b v="1"/>
    <s v="theater/musical"/>
    <n v="0"/>
    <n v="0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0000"/>
    <n v="0"/>
    <x v="0"/>
    <s v="US"/>
    <s v="USD"/>
    <n v="1436587140"/>
    <n v="1434113406"/>
    <b v="0"/>
    <n v="10"/>
    <b v="1"/>
    <s v="theater/musical"/>
    <n v="0"/>
    <n v="0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30000"/>
    <n v="0"/>
    <x v="2"/>
    <s v="US"/>
    <s v="USD"/>
    <n v="1450887480"/>
    <n v="1448469719"/>
    <b v="0"/>
    <n v="1"/>
    <b v="0"/>
    <s v="theater/musical"/>
    <n v="0"/>
    <n v="0"/>
    <x v="1"/>
    <s v="musical"/>
    <x v="3788"/>
    <d v="2015-12-23T16:18:00"/>
    <x v="0"/>
  </r>
  <r>
    <n v="3205"/>
    <s v="Children Must Run: An Original Musical"/>
    <s v="Children Must Run is an original musical, about a prostitute, a drug mule, a child soldier and their struggles, hopes and dreams."/>
    <n v="1000"/>
    <n v="72"/>
    <x v="2"/>
    <s v="GB"/>
    <s v="GBP"/>
    <n v="1430470772"/>
    <n v="1427878772"/>
    <b v="0"/>
    <n v="12"/>
    <b v="0"/>
    <s v="theater/musical"/>
    <n v="7"/>
    <n v="6"/>
    <x v="1"/>
    <s v="musical"/>
    <x v="3789"/>
    <d v="2015-05-01T08:59:32"/>
    <x v="0"/>
  </r>
  <r>
    <n v="3790"/>
    <s v="Funding a Performing Arts Theatre for Children and Adults"/>
    <s v="As a non profit graduate student at Penn,my passion is the arts, we need support to fund our new CHILDREN's DINNER THEATRE"/>
    <n v="30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280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27000"/>
    <n v="0"/>
    <x v="2"/>
    <s v="US"/>
    <s v="USD"/>
    <n v="1436957022"/>
    <n v="1434365022"/>
    <b v="0"/>
    <n v="2"/>
    <b v="0"/>
    <s v="theater/musical"/>
    <n v="0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26000"/>
    <n v="0"/>
    <x v="2"/>
    <s v="US"/>
    <s v="USD"/>
    <n v="1418769129"/>
    <n v="1416954729"/>
    <b v="0"/>
    <n v="24"/>
    <b v="0"/>
    <s v="theater/musical"/>
    <n v="0"/>
    <n v="0"/>
    <x v="1"/>
    <s v="musical"/>
    <x v="3793"/>
    <d v="2014-12-16T22:32:09"/>
    <x v="3"/>
  </r>
  <r>
    <n v="3192"/>
    <s v="Arts in Conflict"/>
    <s v="This project challenges social issues affecting young people in areas of deprivation within the Belfast area (Northern Ireland)."/>
    <n v="50000"/>
    <n v="75"/>
    <x v="2"/>
    <s v="GB"/>
    <s v="GBP"/>
    <n v="1425160800"/>
    <n v="1421274859"/>
    <b v="0"/>
    <n v="8"/>
    <b v="0"/>
    <s v="theater/musical"/>
    <n v="0"/>
    <n v="9.3800000000000008"/>
    <x v="1"/>
    <s v="musical"/>
    <x v="3794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0"/>
    <n v="75"/>
    <x v="2"/>
    <s v="GB"/>
    <s v="GBP"/>
    <n v="1424474056"/>
    <n v="1420586056"/>
    <b v="0"/>
    <n v="24"/>
    <b v="0"/>
    <s v="theater/musical"/>
    <n v="0"/>
    <n v="3.13"/>
    <x v="1"/>
    <s v="musical"/>
    <x v="3795"/>
    <d v="2015-02-20T23:14:16"/>
    <x v="0"/>
  </r>
  <r>
    <n v="3796"/>
    <s v="A Staged Reading of &quot;CALL ME TANIA&quot;"/>
    <s v="Part Psychological Thriller - Part Heartbreaking Drama - Part Spectacular Farce - 100% New American Musical Theatre"/>
    <n v="25000"/>
    <n v="0"/>
    <x v="2"/>
    <s v="US"/>
    <s v="USD"/>
    <n v="1484354556"/>
    <n v="1479170556"/>
    <b v="0"/>
    <n v="1"/>
    <b v="0"/>
    <s v="theater/musical"/>
    <n v="0"/>
    <n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25000"/>
    <n v="0"/>
    <x v="2"/>
    <s v="US"/>
    <s v="USD"/>
    <n v="1429564165"/>
    <n v="1426972165"/>
    <b v="0"/>
    <n v="37"/>
    <b v="0"/>
    <s v="theater/musical"/>
    <n v="0"/>
    <n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25000"/>
    <n v="0"/>
    <x v="2"/>
    <s v="US"/>
    <s v="USD"/>
    <n v="1407691248"/>
    <n v="1405099248"/>
    <b v="0"/>
    <n v="5"/>
    <b v="0"/>
    <s v="theater/musical"/>
    <n v="0"/>
    <n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25000"/>
    <n v="0"/>
    <x v="2"/>
    <s v="US"/>
    <s v="USD"/>
    <n v="1457734843"/>
    <n v="1455142843"/>
    <b v="0"/>
    <n v="4"/>
    <b v="0"/>
    <s v="theater/musical"/>
    <n v="0"/>
    <n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5000"/>
    <n v="0"/>
    <x v="2"/>
    <s v="US"/>
    <s v="USD"/>
    <n v="1420952340"/>
    <n v="1418146883"/>
    <b v="0"/>
    <n v="16"/>
    <b v="0"/>
    <s v="theater/musical"/>
    <n v="0"/>
    <n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25000"/>
    <n v="0"/>
    <x v="2"/>
    <s v="US"/>
    <s v="USD"/>
    <n v="1420215216"/>
    <n v="1417536816"/>
    <b v="0"/>
    <n v="9"/>
    <b v="0"/>
    <s v="theater/musical"/>
    <n v="0"/>
    <n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25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25000"/>
    <n v="0"/>
    <x v="2"/>
    <s v="US"/>
    <s v="USD"/>
    <n v="1457133568"/>
    <n v="1454541568"/>
    <b v="0"/>
    <n v="40"/>
    <b v="0"/>
    <s v="theater/musical"/>
    <n v="0"/>
    <n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25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25000"/>
    <n v="0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25000"/>
    <n v="0"/>
    <x v="2"/>
    <s v="AU"/>
    <s v="AUD"/>
    <n v="1404022381"/>
    <n v="1402294381"/>
    <b v="0"/>
    <n v="1"/>
    <b v="0"/>
    <s v="theater/musical"/>
    <n v="0"/>
    <n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22000"/>
    <n v="0"/>
    <x v="2"/>
    <s v="US"/>
    <s v="USD"/>
    <n v="1428097739"/>
    <n v="1427492939"/>
    <b v="0"/>
    <n v="9"/>
    <b v="0"/>
    <s v="theater/musical"/>
    <n v="0"/>
    <n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20000"/>
    <n v="0"/>
    <x v="0"/>
    <s v="GB"/>
    <s v="GBP"/>
    <n v="1429955619"/>
    <n v="1424775219"/>
    <b v="0"/>
    <n v="24"/>
    <b v="1"/>
    <s v="theater/plays"/>
    <n v="0"/>
    <n v="0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0"/>
    <n v="0"/>
    <x v="0"/>
    <s v="GB"/>
    <s v="GBP"/>
    <n v="1406761200"/>
    <n v="1402403907"/>
    <b v="0"/>
    <n v="38"/>
    <b v="1"/>
    <s v="theater/plays"/>
    <n v="0"/>
    <n v="0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20000"/>
    <n v="0"/>
    <x v="0"/>
    <s v="US"/>
    <s v="USD"/>
    <n v="1426965758"/>
    <n v="1424377358"/>
    <b v="0"/>
    <n v="26"/>
    <b v="1"/>
    <s v="theater/plays"/>
    <n v="0"/>
    <n v="0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0000"/>
    <n v="0"/>
    <x v="0"/>
    <s v="GB"/>
    <s v="GBP"/>
    <n v="1464692400"/>
    <n v="1461769373"/>
    <b v="0"/>
    <n v="19"/>
    <b v="1"/>
    <s v="theater/plays"/>
    <n v="0"/>
    <n v="0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0"/>
    <n v="0"/>
    <x v="0"/>
    <s v="CA"/>
    <s v="CAD"/>
    <n v="1433131140"/>
    <n v="1429120908"/>
    <b v="0"/>
    <n v="11"/>
    <b v="1"/>
    <s v="theater/plays"/>
    <n v="0"/>
    <n v="0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0000"/>
    <n v="0"/>
    <x v="0"/>
    <s v="US"/>
    <s v="USD"/>
    <n v="1465940580"/>
    <n v="1462603021"/>
    <b v="0"/>
    <n v="27"/>
    <b v="1"/>
    <s v="theater/plays"/>
    <n v="0"/>
    <n v="0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20000"/>
    <n v="0"/>
    <x v="0"/>
    <s v="US"/>
    <s v="USD"/>
    <n v="1427860740"/>
    <n v="1424727712"/>
    <b v="0"/>
    <n v="34"/>
    <b v="1"/>
    <s v="theater/plays"/>
    <n v="0"/>
    <n v="0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20000"/>
    <n v="0"/>
    <x v="0"/>
    <s v="GB"/>
    <s v="GBP"/>
    <n v="1440111600"/>
    <n v="1437545657"/>
    <b v="0"/>
    <n v="20"/>
    <b v="1"/>
    <s v="theater/plays"/>
    <n v="0"/>
    <n v="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20000"/>
    <n v="0"/>
    <x v="0"/>
    <s v="US"/>
    <s v="USD"/>
    <n v="1405614823"/>
    <n v="1403022823"/>
    <b v="0"/>
    <n v="37"/>
    <b v="1"/>
    <s v="theater/plays"/>
    <n v="0"/>
    <n v="0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0"/>
    <n v="0"/>
    <x v="0"/>
    <s v="US"/>
    <s v="USD"/>
    <n v="1445659140"/>
    <n v="1444236216"/>
    <b v="0"/>
    <n v="20"/>
    <b v="1"/>
    <s v="theater/plays"/>
    <n v="0"/>
    <n v="0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0000"/>
    <n v="0"/>
    <x v="0"/>
    <s v="US"/>
    <s v="USD"/>
    <n v="1426187582"/>
    <n v="1423599182"/>
    <b v="0"/>
    <n v="10"/>
    <b v="1"/>
    <s v="theater/plays"/>
    <n v="0"/>
    <n v="0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20000"/>
    <n v="0"/>
    <x v="0"/>
    <s v="US"/>
    <s v="USD"/>
    <n v="1437166920"/>
    <n v="1435554104"/>
    <b v="0"/>
    <n v="26"/>
    <b v="1"/>
    <s v="theater/plays"/>
    <n v="0"/>
    <n v="0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20000"/>
    <n v="0"/>
    <x v="0"/>
    <s v="GB"/>
    <s v="GBP"/>
    <n v="1436110717"/>
    <n v="1433518717"/>
    <b v="0"/>
    <n v="20"/>
    <b v="1"/>
    <s v="theater/plays"/>
    <n v="0"/>
    <n v="0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19980"/>
    <n v="0"/>
    <x v="0"/>
    <s v="US"/>
    <s v="USD"/>
    <n v="1451881207"/>
    <n v="1449116407"/>
    <b v="0"/>
    <n v="46"/>
    <b v="1"/>
    <s v="theater/plays"/>
    <n v="0"/>
    <n v="0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18000"/>
    <n v="0"/>
    <x v="0"/>
    <s v="DE"/>
    <s v="EUR"/>
    <n v="1453244340"/>
    <n v="1448136417"/>
    <b v="0"/>
    <n v="76"/>
    <b v="1"/>
    <s v="theater/plays"/>
    <n v="0"/>
    <n v="0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17600"/>
    <n v="0"/>
    <x v="0"/>
    <s v="US"/>
    <s v="USD"/>
    <n v="1437364740"/>
    <n v="1434405044"/>
    <b v="0"/>
    <n v="41"/>
    <b v="1"/>
    <s v="theater/plays"/>
    <n v="0"/>
    <n v="0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17500"/>
    <n v="0"/>
    <x v="0"/>
    <s v="GB"/>
    <s v="GBP"/>
    <n v="1470058860"/>
    <n v="1469026903"/>
    <b v="0"/>
    <n v="7"/>
    <b v="1"/>
    <s v="theater/plays"/>
    <n v="0"/>
    <n v="0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17000"/>
    <n v="0"/>
    <x v="0"/>
    <s v="US"/>
    <s v="USD"/>
    <n v="1434505214"/>
    <n v="1432690814"/>
    <b v="0"/>
    <n v="49"/>
    <b v="1"/>
    <s v="theater/plays"/>
    <n v="0"/>
    <n v="0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15000"/>
    <n v="0"/>
    <x v="0"/>
    <s v="GB"/>
    <s v="GBP"/>
    <n v="1430993394"/>
    <n v="1428401394"/>
    <b v="0"/>
    <n v="26"/>
    <b v="1"/>
    <s v="theater/plays"/>
    <n v="0"/>
    <n v="0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15000"/>
    <n v="0"/>
    <x v="0"/>
    <s v="GB"/>
    <s v="GBP"/>
    <n v="1427414400"/>
    <n v="1422656201"/>
    <b v="0"/>
    <n v="65"/>
    <b v="1"/>
    <s v="theater/plays"/>
    <n v="0"/>
    <n v="0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15000"/>
    <n v="0"/>
    <x v="0"/>
    <s v="US"/>
    <s v="USD"/>
    <n v="1420033187"/>
    <n v="1414845587"/>
    <b v="0"/>
    <n v="28"/>
    <b v="1"/>
    <s v="theater/plays"/>
    <n v="0"/>
    <n v="0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15000"/>
    <n v="0"/>
    <x v="0"/>
    <s v="US"/>
    <s v="USD"/>
    <n v="1472676371"/>
    <n v="1470948371"/>
    <b v="0"/>
    <n v="8"/>
    <b v="1"/>
    <s v="theater/plays"/>
    <n v="0"/>
    <n v="0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5000"/>
    <n v="0"/>
    <x v="0"/>
    <s v="US"/>
    <s v="USD"/>
    <n v="1464371211"/>
    <n v="1463161611"/>
    <b v="0"/>
    <n v="3"/>
    <b v="1"/>
    <s v="theater/plays"/>
    <n v="0"/>
    <n v="0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15000"/>
    <n v="0"/>
    <x v="0"/>
    <s v="US"/>
    <s v="USD"/>
    <n v="1415222545"/>
    <n v="1413404545"/>
    <b v="0"/>
    <n v="9"/>
    <b v="1"/>
    <s v="theater/plays"/>
    <n v="0"/>
    <n v="0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5000"/>
    <n v="0"/>
    <x v="0"/>
    <s v="US"/>
    <s v="USD"/>
    <n v="1455936335"/>
    <n v="1452048335"/>
    <b v="0"/>
    <n v="9"/>
    <b v="1"/>
    <s v="theater/plays"/>
    <n v="0"/>
    <n v="0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5000"/>
    <n v="0"/>
    <x v="0"/>
    <s v="CA"/>
    <s v="CAD"/>
    <n v="1417460940"/>
    <n v="1416516972"/>
    <b v="0"/>
    <n v="20"/>
    <b v="1"/>
    <s v="theater/plays"/>
    <n v="0"/>
    <n v="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15000"/>
    <n v="0"/>
    <x v="0"/>
    <s v="GB"/>
    <s v="GBP"/>
    <n v="1434624067"/>
    <n v="1432032067"/>
    <b v="0"/>
    <n v="57"/>
    <b v="1"/>
    <s v="theater/plays"/>
    <n v="0"/>
    <n v="0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15000"/>
    <n v="0"/>
    <x v="0"/>
    <s v="GB"/>
    <s v="GBP"/>
    <n v="1461278208"/>
    <n v="1459463808"/>
    <b v="0"/>
    <n v="8"/>
    <b v="1"/>
    <s v="theater/plays"/>
    <n v="0"/>
    <n v="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15000"/>
    <n v="0"/>
    <x v="0"/>
    <s v="US"/>
    <s v="USD"/>
    <n v="1470197340"/>
    <n v="1467497652"/>
    <b v="0"/>
    <n v="14"/>
    <b v="1"/>
    <s v="theater/plays"/>
    <n v="0"/>
    <n v="0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15000"/>
    <n v="0"/>
    <x v="0"/>
    <s v="GB"/>
    <s v="GBP"/>
    <n v="1435947758"/>
    <n v="1432837358"/>
    <b v="0"/>
    <n v="17"/>
    <b v="1"/>
    <s v="theater/plays"/>
    <n v="0"/>
    <n v="0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5000"/>
    <n v="0"/>
    <x v="0"/>
    <s v="SE"/>
    <s v="SEK"/>
    <n v="1432314209"/>
    <n v="1429722209"/>
    <b v="0"/>
    <n v="100"/>
    <b v="1"/>
    <s v="theater/plays"/>
    <n v="0"/>
    <n v="0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14000"/>
    <n v="0"/>
    <x v="0"/>
    <s v="US"/>
    <s v="USD"/>
    <n v="1438226724"/>
    <n v="1433042724"/>
    <b v="0"/>
    <n v="32"/>
    <b v="1"/>
    <s v="theater/plays"/>
    <n v="0"/>
    <n v="0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4000"/>
    <n v="0"/>
    <x v="0"/>
    <s v="GB"/>
    <s v="GBP"/>
    <n v="1459180229"/>
    <n v="1457023829"/>
    <b v="0"/>
    <n v="3"/>
    <b v="1"/>
    <s v="theater/plays"/>
    <n v="0"/>
    <n v="0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3803"/>
    <n v="0"/>
    <x v="2"/>
    <s v="US"/>
    <s v="USD"/>
    <n v="1405882287"/>
    <n v="1400698287"/>
    <b v="1"/>
    <n v="34"/>
    <b v="0"/>
    <s v="theater/plays"/>
    <n v="0"/>
    <n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13000"/>
    <n v="0"/>
    <x v="2"/>
    <s v="GB"/>
    <s v="GBP"/>
    <n v="1399809052"/>
    <n v="1397217052"/>
    <b v="1"/>
    <n v="23"/>
    <b v="0"/>
    <s v="theater/plays"/>
    <n v="0"/>
    <n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13000"/>
    <n v="0"/>
    <x v="2"/>
    <s v="US"/>
    <s v="USD"/>
    <n v="1401587064"/>
    <n v="1399427064"/>
    <b v="1"/>
    <n v="19"/>
    <b v="0"/>
    <s v="theater/plays"/>
    <n v="0"/>
    <n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13000"/>
    <n v="0"/>
    <x v="2"/>
    <s v="US"/>
    <s v="USD"/>
    <n v="1401778740"/>
    <n v="1399474134"/>
    <b v="1"/>
    <n v="50"/>
    <b v="0"/>
    <s v="theater/plays"/>
    <n v="0"/>
    <n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12700"/>
    <n v="0"/>
    <x v="2"/>
    <s v="US"/>
    <s v="USD"/>
    <n v="1443711774"/>
    <n v="1441119774"/>
    <b v="1"/>
    <n v="12"/>
    <b v="0"/>
    <s v="theater/plays"/>
    <n v="0"/>
    <n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12000"/>
    <n v="0"/>
    <x v="2"/>
    <s v="US"/>
    <s v="USD"/>
    <n v="1412405940"/>
    <n v="1409721542"/>
    <b v="1"/>
    <n v="8"/>
    <b v="0"/>
    <s v="theater/plays"/>
    <n v="0"/>
    <n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2000"/>
    <n v="0"/>
    <x v="2"/>
    <s v="US"/>
    <s v="USD"/>
    <n v="1437283391"/>
    <n v="1433395391"/>
    <b v="1"/>
    <n v="9"/>
    <b v="0"/>
    <s v="theater/plays"/>
    <n v="0"/>
    <n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1000"/>
    <n v="0"/>
    <x v="2"/>
    <s v="US"/>
    <s v="USD"/>
    <n v="1445196989"/>
    <n v="1442604989"/>
    <b v="1"/>
    <n v="43"/>
    <b v="0"/>
    <s v="theater/plays"/>
    <n v="0"/>
    <n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10115"/>
    <n v="0"/>
    <x v="2"/>
    <s v="DE"/>
    <s v="EUR"/>
    <n v="1434047084"/>
    <n v="1431455084"/>
    <b v="1"/>
    <n v="28"/>
    <b v="0"/>
    <s v="theater/plays"/>
    <n v="0"/>
    <n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0"/>
    <n v="0"/>
    <x v="2"/>
    <s v="US"/>
    <s v="USD"/>
    <n v="1420081143"/>
    <n v="1417489143"/>
    <b v="1"/>
    <n v="4"/>
    <b v="0"/>
    <s v="theater/plays"/>
    <n v="0"/>
    <n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10000"/>
    <n v="0"/>
    <x v="2"/>
    <s v="GB"/>
    <s v="GBP"/>
    <n v="1437129179"/>
    <n v="1434537179"/>
    <b v="1"/>
    <n v="24"/>
    <b v="0"/>
    <s v="theater/plays"/>
    <n v="0"/>
    <n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n v="1425270876"/>
    <b v="0"/>
    <n v="2"/>
    <b v="0"/>
    <s v="theater/plays"/>
    <n v="0"/>
    <n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"/>
    <n v="0"/>
    <x v="2"/>
    <s v="US"/>
    <s v="USD"/>
    <n v="1409602178"/>
    <n v="1406578178"/>
    <b v="0"/>
    <n v="2"/>
    <b v="0"/>
    <s v="theater/plays"/>
    <n v="0"/>
    <n v="0"/>
    <x v="1"/>
    <s v="plays"/>
    <x v="3853"/>
    <d v="2014-09-01T20:09:38"/>
    <x v="3"/>
  </r>
  <r>
    <n v="3854"/>
    <s v="The Case Of Soghomon Tehlirian"/>
    <s v="A play dedicated to the 100th anniversary of the Armenian Genocide."/>
    <n v="10000"/>
    <n v="0"/>
    <x v="2"/>
    <s v="US"/>
    <s v="USD"/>
    <n v="1431206058"/>
    <n v="1428614058"/>
    <b v="0"/>
    <n v="20"/>
    <b v="0"/>
    <s v="theater/plays"/>
    <n v="0"/>
    <n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0"/>
    <n v="0"/>
    <x v="2"/>
    <s v="US"/>
    <s v="USD"/>
    <n v="1427408271"/>
    <n v="1424819871"/>
    <b v="0"/>
    <n v="1"/>
    <b v="0"/>
    <s v="theater/plays"/>
    <n v="0"/>
    <n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10000"/>
    <n v="0"/>
    <x v="2"/>
    <s v="US"/>
    <s v="USD"/>
    <n v="1425833403"/>
    <n v="1423245003"/>
    <b v="0"/>
    <n v="1"/>
    <b v="0"/>
    <s v="theater/plays"/>
    <n v="0"/>
    <n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10000"/>
    <n v="0"/>
    <x v="2"/>
    <s v="US"/>
    <s v="USD"/>
    <n v="1406913120"/>
    <n v="1404927690"/>
    <b v="0"/>
    <n v="4"/>
    <b v="0"/>
    <s v="theater/plays"/>
    <n v="0"/>
    <n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10000"/>
    <n v="0"/>
    <x v="2"/>
    <s v="GB"/>
    <s v="GBP"/>
    <n v="1432328400"/>
    <n v="1430734844"/>
    <b v="0"/>
    <n v="1"/>
    <b v="0"/>
    <s v="theater/plays"/>
    <n v="0"/>
    <n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10000"/>
    <n v="0"/>
    <x v="2"/>
    <s v="US"/>
    <s v="USD"/>
    <n v="1403730000"/>
    <n v="1401485207"/>
    <b v="0"/>
    <n v="1"/>
    <b v="0"/>
    <s v="theater/plays"/>
    <n v="0"/>
    <n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10000"/>
    <n v="0"/>
    <x v="2"/>
    <s v="US"/>
    <s v="USD"/>
    <n v="1407858710"/>
    <n v="1405266710"/>
    <b v="0"/>
    <n v="13"/>
    <b v="0"/>
    <s v="theater/plays"/>
    <n v="0"/>
    <n v="0"/>
    <x v="1"/>
    <s v="plays"/>
    <x v="3860"/>
    <d v="2014-08-12T15:51:50"/>
    <x v="3"/>
  </r>
  <r>
    <n v="3861"/>
    <s v="READY OR NOT HERE I COME"/>
    <s v="THE COMING OF THE LORD!"/>
    <n v="10000"/>
    <n v="0"/>
    <x v="2"/>
    <s v="US"/>
    <s v="USD"/>
    <n v="1415828820"/>
    <n v="1412258977"/>
    <b v="0"/>
    <n v="1"/>
    <b v="0"/>
    <s v="theater/plays"/>
    <n v="0"/>
    <n v="0"/>
    <x v="1"/>
    <s v="plays"/>
    <x v="3861"/>
    <d v="2014-11-12T21:47:00"/>
    <x v="3"/>
  </r>
  <r>
    <n v="3862"/>
    <s v="The Container Play"/>
    <s v="The hit immersive theatre experience of England comes to Corpus Christi!"/>
    <n v="10000"/>
    <n v="0"/>
    <x v="2"/>
    <s v="US"/>
    <s v="USD"/>
    <n v="1473699540"/>
    <n v="1472451356"/>
    <b v="0"/>
    <n v="1"/>
    <b v="0"/>
    <s v="theater/plays"/>
    <n v="0"/>
    <n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10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10000"/>
    <n v="0"/>
    <x v="2"/>
    <s v="US"/>
    <s v="USD"/>
    <n v="1447799054"/>
    <n v="1445203454"/>
    <b v="0"/>
    <n v="3"/>
    <b v="0"/>
    <s v="theater/plays"/>
    <n v="0"/>
    <n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10000"/>
    <n v="0"/>
    <x v="2"/>
    <s v="CA"/>
    <s v="CAD"/>
    <n v="1409376600"/>
    <n v="1405957098"/>
    <b v="0"/>
    <n v="14"/>
    <b v="0"/>
    <s v="theater/plays"/>
    <n v="0"/>
    <n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10000"/>
    <n v="0"/>
    <x v="2"/>
    <s v="US"/>
    <s v="USD"/>
    <n v="1458703740"/>
    <n v="1454453021"/>
    <b v="0"/>
    <n v="2"/>
    <b v="0"/>
    <s v="theater/plays"/>
    <n v="0"/>
    <n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10000"/>
    <n v="0"/>
    <x v="2"/>
    <s v="US"/>
    <s v="USD"/>
    <n v="1466278339"/>
    <n v="1463686339"/>
    <b v="0"/>
    <n v="5"/>
    <b v="0"/>
    <s v="theater/plays"/>
    <n v="0"/>
    <n v="0"/>
    <x v="1"/>
    <s v="plays"/>
    <x v="3867"/>
    <d v="2016-06-18T19:32:19"/>
    <x v="2"/>
  </r>
  <r>
    <n v="3201"/>
    <s v="Nothing Changes"/>
    <s v="Nothing Changes is a modern musical version of the Ragged Trousered Philanthropists exploring the inequalities of &quot;austerity Britain&quot;"/>
    <n v="1500"/>
    <n v="75"/>
    <x v="2"/>
    <s v="GB"/>
    <s v="GBP"/>
    <n v="1409509477"/>
    <n v="1407695077"/>
    <b v="0"/>
    <n v="2"/>
    <b v="0"/>
    <s v="theater/musical"/>
    <n v="5"/>
    <n v="37.5"/>
    <x v="1"/>
    <s v="musical"/>
    <x v="3868"/>
    <d v="2014-08-31T18:24:37"/>
    <x v="3"/>
  </r>
  <r>
    <n v="3869"/>
    <s v="The Masturbation Musical (Canceled)"/>
    <s v="A Musical about 3 women who pursue their Pleasure and end up finding themselves."/>
    <n v="10000"/>
    <n v="0"/>
    <x v="1"/>
    <s v="US"/>
    <s v="USD"/>
    <n v="1426302660"/>
    <n v="1423761792"/>
    <b v="0"/>
    <n v="15"/>
    <b v="0"/>
    <s v="theater/musical"/>
    <n v="0"/>
    <n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n v="1401768478"/>
    <b v="0"/>
    <n v="10"/>
    <b v="0"/>
    <s v="theater/musical"/>
    <n v="0"/>
    <n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0000"/>
    <n v="0"/>
    <x v="1"/>
    <s v="US"/>
    <s v="USD"/>
    <n v="1490809450"/>
    <n v="1485629050"/>
    <b v="0"/>
    <n v="3"/>
    <b v="0"/>
    <s v="theater/musical"/>
    <n v="0"/>
    <n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0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100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1000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1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188"/>
    <s v="A Brief History of Musical Theatre..."/>
    <s v="A revue show featuring the very best of the last century of musical theatre from aspiring young producers &amp; performers at RWCMD"/>
    <n v="10000"/>
    <n v="77"/>
    <x v="2"/>
    <s v="GB"/>
    <s v="GBP"/>
    <n v="1433930302"/>
    <n v="1432115902"/>
    <b v="0"/>
    <n v="9"/>
    <b v="0"/>
    <s v="theater/musical"/>
    <n v="1"/>
    <n v="8.56"/>
    <x v="1"/>
    <s v="musical"/>
    <x v="3876"/>
    <d v="2015-06-10T09:58:22"/>
    <x v="0"/>
  </r>
  <r>
    <n v="3877"/>
    <s v="Does NY Heart Me? The Musical (Canceled)"/>
    <s v="Help us record the concept album and stage grand concerts with a fantastic cast and orchestra. Get your tickets, music and more!"/>
    <n v="10000"/>
    <n v="0"/>
    <x v="1"/>
    <s v="US"/>
    <s v="USD"/>
    <n v="1481213752"/>
    <n v="1478621752"/>
    <b v="0"/>
    <n v="14"/>
    <b v="0"/>
    <s v="theater/musical"/>
    <n v="0"/>
    <n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0000"/>
    <n v="0"/>
    <x v="1"/>
    <s v="US"/>
    <s v="USD"/>
    <n v="1435636740"/>
    <n v="1433014746"/>
    <b v="0"/>
    <n v="1"/>
    <b v="0"/>
    <s v="theater/musical"/>
    <n v="0"/>
    <n v="0"/>
    <x v="1"/>
    <s v="musical"/>
    <x v="3878"/>
    <d v="2015-06-30T03:59:00"/>
    <x v="0"/>
  </r>
  <r>
    <n v="2937"/>
    <s v="UCAS"/>
    <s v="UCAS is a new British musical premiering at the Edinburgh Fringe Festival 2014."/>
    <n v="600"/>
    <n v="225"/>
    <x v="0"/>
    <s v="GB"/>
    <s v="GBP"/>
    <n v="1405249113"/>
    <n v="1402657113"/>
    <b v="0"/>
    <n v="55"/>
    <b v="1"/>
    <s v="theater/musical"/>
    <n v="38"/>
    <n v="4.09"/>
    <x v="1"/>
    <s v="musical"/>
    <x v="3879"/>
    <d v="2014-07-13T10:58:33"/>
    <x v="3"/>
  </r>
  <r>
    <n v="2930"/>
    <s v="Forbear! Theatre"/>
    <s v="Forbear! is a new theatre company aiming to produce exciting and innovative theatre using performers from a variety of disciplines."/>
    <n v="6000"/>
    <n v="233"/>
    <x v="0"/>
    <s v="GB"/>
    <s v="GBP"/>
    <n v="1431007264"/>
    <n v="1428415264"/>
    <b v="0"/>
    <n v="62"/>
    <b v="1"/>
    <s v="theater/musical"/>
    <n v="4"/>
    <n v="3.76"/>
    <x v="1"/>
    <s v="musical"/>
    <x v="3880"/>
    <d v="2015-05-07T14:01:04"/>
    <x v="0"/>
  </r>
  <r>
    <n v="3881"/>
    <s v="My Real Mother's Name is... (Canceled)"/>
    <s v="A musical journey coming to the Blue Venue at the 2017 Orlando Fringe Festival!"/>
    <n v="10000"/>
    <n v="0"/>
    <x v="1"/>
    <s v="US"/>
    <s v="USD"/>
    <n v="1487550399"/>
    <n v="1484958399"/>
    <b v="0"/>
    <n v="1"/>
    <b v="0"/>
    <s v="theater/musical"/>
    <n v="0"/>
    <n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1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n v="1428094727"/>
    <b v="0"/>
    <n v="6"/>
    <b v="1"/>
    <s v="theater/musical"/>
    <n v="47"/>
    <n v="39.5"/>
    <x v="1"/>
    <s v="musical"/>
    <x v="3883"/>
    <d v="2015-05-18T20:58:47"/>
    <x v="0"/>
  </r>
  <r>
    <n v="3884"/>
    <s v="Alive Portrait Of Christ in Pembroke Township, IL (Canceled)"/>
    <s v="The Group M3 is striving to give one of the poorest towns in the country hope again this Easter Holiday."/>
    <n v="96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95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93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9000"/>
    <n v="0"/>
    <x v="1"/>
    <s v="US"/>
    <s v="USD"/>
    <n v="1430517600"/>
    <n v="1426538129"/>
    <b v="0"/>
    <n v="2"/>
    <b v="0"/>
    <s v="theater/musical"/>
    <n v="0"/>
    <n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9000"/>
    <n v="0"/>
    <x v="2"/>
    <s v="GB"/>
    <s v="GBP"/>
    <n v="1488114358"/>
    <n v="1485522358"/>
    <b v="0"/>
    <n v="14"/>
    <b v="0"/>
    <s v="theater/plays"/>
    <n v="0"/>
    <n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9000"/>
    <n v="0"/>
    <x v="2"/>
    <s v="US"/>
    <s v="USD"/>
    <n v="1420413960"/>
    <n v="1417651630"/>
    <b v="0"/>
    <n v="9"/>
    <b v="0"/>
    <s v="theater/plays"/>
    <n v="0"/>
    <n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9000"/>
    <n v="0"/>
    <x v="2"/>
    <s v="US"/>
    <s v="USD"/>
    <n v="1439662344"/>
    <n v="1434478344"/>
    <b v="0"/>
    <n v="8"/>
    <b v="0"/>
    <s v="theater/plays"/>
    <n v="0"/>
    <n v="0"/>
    <x v="1"/>
    <s v="plays"/>
    <x v="3890"/>
    <d v="2015-08-15T18:12:24"/>
    <x v="0"/>
  </r>
  <r>
    <n v="3891"/>
    <s v="Out of the Box: A Mime Story"/>
    <s v="A comedy about a mime who dreams of becoming a stand up comedian."/>
    <n v="8888"/>
    <n v="0"/>
    <x v="2"/>
    <s v="US"/>
    <s v="USD"/>
    <n v="1427086740"/>
    <n v="1424488244"/>
    <b v="0"/>
    <n v="7"/>
    <b v="0"/>
    <s v="theater/plays"/>
    <n v="0"/>
    <n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888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8750"/>
    <n v="0"/>
    <x v="2"/>
    <s v="US"/>
    <s v="USD"/>
    <n v="1404194400"/>
    <n v="1400600840"/>
    <b v="0"/>
    <n v="84"/>
    <b v="0"/>
    <s v="theater/plays"/>
    <n v="0"/>
    <n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8000"/>
    <n v="0"/>
    <x v="2"/>
    <s v="US"/>
    <s v="USD"/>
    <n v="1481000340"/>
    <n v="1478386812"/>
    <b v="0"/>
    <n v="11"/>
    <b v="0"/>
    <s v="theater/plays"/>
    <n v="0"/>
    <n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8000"/>
    <n v="0"/>
    <x v="2"/>
    <s v="US"/>
    <s v="USD"/>
    <n v="1425103218"/>
    <n v="1422424818"/>
    <b v="0"/>
    <n v="1"/>
    <b v="0"/>
    <s v="theater/plays"/>
    <n v="0"/>
    <n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8000"/>
    <n v="0"/>
    <x v="2"/>
    <s v="US"/>
    <s v="USD"/>
    <n v="1402979778"/>
    <n v="1401770178"/>
    <b v="0"/>
    <n v="4"/>
    <b v="0"/>
    <s v="theater/plays"/>
    <n v="0"/>
    <n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8000"/>
    <n v="0"/>
    <x v="2"/>
    <s v="NZ"/>
    <s v="NZD"/>
    <n v="1420750683"/>
    <n v="1418158683"/>
    <b v="0"/>
    <n v="10"/>
    <b v="0"/>
    <s v="theater/plays"/>
    <n v="0"/>
    <n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8000"/>
    <n v="0"/>
    <x v="2"/>
    <s v="GB"/>
    <s v="GBP"/>
    <n v="1439827200"/>
    <n v="1436355270"/>
    <b v="0"/>
    <n v="16"/>
    <b v="0"/>
    <s v="theater/plays"/>
    <n v="0"/>
    <n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8000"/>
    <n v="0"/>
    <x v="2"/>
    <s v="US"/>
    <s v="USD"/>
    <n v="1407868561"/>
    <n v="1406140561"/>
    <b v="0"/>
    <n v="2"/>
    <b v="0"/>
    <s v="theater/plays"/>
    <n v="0"/>
    <n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8000"/>
    <n v="0"/>
    <x v="2"/>
    <s v="US"/>
    <s v="USD"/>
    <n v="1433988791"/>
    <n v="1431396791"/>
    <b v="0"/>
    <n v="5"/>
    <b v="0"/>
    <s v="theater/plays"/>
    <n v="0"/>
    <n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8000"/>
    <n v="0"/>
    <x v="2"/>
    <s v="US"/>
    <s v="USD"/>
    <n v="1450554599"/>
    <n v="1447098599"/>
    <b v="0"/>
    <n v="1"/>
    <b v="0"/>
    <s v="theater/plays"/>
    <n v="0"/>
    <n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8000"/>
    <n v="0"/>
    <x v="2"/>
    <s v="GB"/>
    <s v="GBP"/>
    <n v="1479125642"/>
    <n v="1476962042"/>
    <b v="0"/>
    <n v="31"/>
    <b v="0"/>
    <s v="theater/plays"/>
    <n v="0"/>
    <n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7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7500"/>
    <n v="0"/>
    <x v="2"/>
    <s v="US"/>
    <s v="USD"/>
    <n v="1429074240"/>
    <n v="1427866200"/>
    <b v="0"/>
    <n v="2"/>
    <b v="0"/>
    <s v="theater/plays"/>
    <n v="0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7500"/>
    <n v="0"/>
    <x v="2"/>
    <s v="GB"/>
    <s v="GBP"/>
    <n v="1434063600"/>
    <n v="1430405903"/>
    <b v="0"/>
    <n v="7"/>
    <b v="0"/>
    <s v="theater/plays"/>
    <n v="0"/>
    <n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7175"/>
    <n v="0"/>
    <x v="2"/>
    <s v="GB"/>
    <s v="GBP"/>
    <n v="1435325100"/>
    <n v="1432072893"/>
    <b v="0"/>
    <n v="16"/>
    <b v="0"/>
    <s v="theater/plays"/>
    <n v="0"/>
    <n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7000"/>
    <n v="0"/>
    <x v="2"/>
    <s v="US"/>
    <s v="USD"/>
    <n v="1414354080"/>
    <n v="1411587606"/>
    <b v="0"/>
    <n v="4"/>
    <b v="0"/>
    <s v="theater/plays"/>
    <n v="0"/>
    <n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000"/>
    <n v="0"/>
    <x v="2"/>
    <s v="US"/>
    <s v="USD"/>
    <n v="1406603696"/>
    <n v="1405307696"/>
    <b v="0"/>
    <n v="4"/>
    <b v="0"/>
    <s v="theater/plays"/>
    <n v="0"/>
    <n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7000"/>
    <n v="0"/>
    <x v="2"/>
    <s v="US"/>
    <s v="USD"/>
    <n v="1410424642"/>
    <n v="1407832642"/>
    <b v="0"/>
    <n v="4"/>
    <b v="0"/>
    <s v="theater/plays"/>
    <n v="0"/>
    <n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7000"/>
    <n v="0"/>
    <x v="2"/>
    <s v="US"/>
    <s v="USD"/>
    <n v="1441649397"/>
    <n v="1439057397"/>
    <b v="0"/>
    <n v="3"/>
    <b v="0"/>
    <s v="theater/plays"/>
    <n v="0"/>
    <n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7000"/>
    <n v="0"/>
    <x v="2"/>
    <s v="US"/>
    <s v="USD"/>
    <n v="1417033777"/>
    <n v="1414438177"/>
    <b v="0"/>
    <n v="36"/>
    <b v="0"/>
    <s v="theater/plays"/>
    <n v="0"/>
    <n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7000"/>
    <n v="0"/>
    <x v="2"/>
    <s v="US"/>
    <s v="USD"/>
    <n v="1429936500"/>
    <n v="1424759330"/>
    <b v="0"/>
    <n v="1"/>
    <b v="0"/>
    <s v="theater/plays"/>
    <n v="0"/>
    <n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7000"/>
    <n v="0"/>
    <x v="2"/>
    <s v="US"/>
    <s v="USD"/>
    <n v="1448863449"/>
    <n v="1446267849"/>
    <b v="0"/>
    <n v="7"/>
    <b v="0"/>
    <s v="theater/plays"/>
    <n v="0"/>
    <n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6750"/>
    <n v="0"/>
    <x v="2"/>
    <s v="GB"/>
    <s v="GBP"/>
    <n v="1431298740"/>
    <n v="1429558756"/>
    <b v="0"/>
    <n v="27"/>
    <b v="0"/>
    <s v="theater/plays"/>
    <n v="0"/>
    <n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6500"/>
    <n v="0"/>
    <x v="2"/>
    <s v="GB"/>
    <s v="GBP"/>
    <n v="1464824309"/>
    <n v="1462232309"/>
    <b v="0"/>
    <n v="1"/>
    <b v="0"/>
    <s v="theater/plays"/>
    <n v="0"/>
    <n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65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6500"/>
    <n v="0"/>
    <x v="2"/>
    <s v="GB"/>
    <s v="GBP"/>
    <n v="1410439161"/>
    <n v="1407847161"/>
    <b v="0"/>
    <n v="1"/>
    <b v="0"/>
    <s v="theater/plays"/>
    <n v="0"/>
    <n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500"/>
    <n v="0"/>
    <x v="2"/>
    <s v="GB"/>
    <s v="GBP"/>
    <n v="1407168000"/>
    <n v="1406131023"/>
    <b v="0"/>
    <n v="3"/>
    <b v="0"/>
    <s v="theater/plays"/>
    <n v="0"/>
    <n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6000"/>
    <n v="0"/>
    <x v="2"/>
    <s v="GB"/>
    <s v="GBP"/>
    <n v="1453075200"/>
    <n v="1450628773"/>
    <b v="0"/>
    <n v="3"/>
    <b v="0"/>
    <s v="theater/plays"/>
    <n v="0"/>
    <n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6000"/>
    <n v="0"/>
    <x v="2"/>
    <s v="GB"/>
    <s v="GBP"/>
    <n v="1479032260"/>
    <n v="1476436660"/>
    <b v="0"/>
    <n v="3"/>
    <b v="0"/>
    <s v="theater/plays"/>
    <n v="0"/>
    <n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6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6000"/>
    <n v="0"/>
    <x v="2"/>
    <s v="US"/>
    <s v="USD"/>
    <n v="1425337200"/>
    <n v="1421432810"/>
    <b v="0"/>
    <n v="6"/>
    <b v="0"/>
    <s v="theater/plays"/>
    <n v="0"/>
    <n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6000"/>
    <n v="0"/>
    <x v="2"/>
    <s v="GB"/>
    <s v="GBP"/>
    <n v="1428622271"/>
    <n v="1426203071"/>
    <b v="0"/>
    <n v="17"/>
    <b v="0"/>
    <s v="theater/plays"/>
    <n v="0"/>
    <n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6000"/>
    <n v="0"/>
    <x v="2"/>
    <s v="US"/>
    <s v="USD"/>
    <n v="1403823722"/>
    <n v="1401231722"/>
    <b v="0"/>
    <n v="40"/>
    <b v="0"/>
    <s v="theater/plays"/>
    <n v="0"/>
    <n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6000"/>
    <n v="0"/>
    <x v="2"/>
    <s v="US"/>
    <s v="USD"/>
    <n v="1406753639"/>
    <n v="1404161639"/>
    <b v="0"/>
    <n v="3"/>
    <b v="0"/>
    <s v="theater/plays"/>
    <n v="0"/>
    <n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6000"/>
    <n v="0"/>
    <x v="2"/>
    <s v="AU"/>
    <s v="AUD"/>
    <n v="1419645748"/>
    <n v="1417053748"/>
    <b v="0"/>
    <n v="1"/>
    <b v="0"/>
    <s v="theater/plays"/>
    <n v="0"/>
    <n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6000"/>
    <n v="0"/>
    <x v="2"/>
    <s v="GB"/>
    <s v="GBP"/>
    <n v="1407565504"/>
    <n v="1404973504"/>
    <b v="0"/>
    <n v="2"/>
    <b v="0"/>
    <s v="theater/plays"/>
    <n v="0"/>
    <n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999"/>
    <n v="0"/>
    <x v="2"/>
    <s v="US"/>
    <s v="USD"/>
    <n v="1444971540"/>
    <n v="1442593427"/>
    <b v="0"/>
    <n v="7"/>
    <b v="0"/>
    <s v="theater/plays"/>
    <n v="0"/>
    <n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5500"/>
    <n v="0"/>
    <x v="2"/>
    <s v="US"/>
    <s v="USD"/>
    <n v="1474228265"/>
    <n v="1471636265"/>
    <b v="0"/>
    <n v="14"/>
    <b v="0"/>
    <s v="theater/plays"/>
    <n v="0"/>
    <n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55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55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5500"/>
    <n v="0"/>
    <x v="2"/>
    <s v="US"/>
    <s v="USD"/>
    <n v="1458097364"/>
    <n v="1455508964"/>
    <b v="0"/>
    <n v="1"/>
    <b v="0"/>
    <s v="theater/plays"/>
    <n v="0"/>
    <n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5500"/>
    <n v="0"/>
    <x v="2"/>
    <s v="US"/>
    <s v="USD"/>
    <n v="1468716180"/>
    <n v="1466205262"/>
    <b v="0"/>
    <n v="12"/>
    <b v="0"/>
    <s v="theater/plays"/>
    <n v="0"/>
    <n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500"/>
    <n v="0"/>
    <x v="2"/>
    <s v="US"/>
    <s v="USD"/>
    <n v="1443704400"/>
    <n v="1439827639"/>
    <b v="0"/>
    <n v="12"/>
    <b v="0"/>
    <s v="theater/plays"/>
    <n v="0"/>
    <n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5500"/>
    <n v="0"/>
    <x v="2"/>
    <s v="GB"/>
    <s v="GBP"/>
    <n v="1443973546"/>
    <n v="1438789546"/>
    <b v="0"/>
    <n v="23"/>
    <b v="0"/>
    <s v="theater/plays"/>
    <n v="0"/>
    <n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52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5000"/>
    <n v="0"/>
    <x v="2"/>
    <s v="US"/>
    <s v="USD"/>
    <n v="1468249760"/>
    <n v="1465830560"/>
    <b v="0"/>
    <n v="10"/>
    <b v="0"/>
    <s v="theater/plays"/>
    <n v="0"/>
    <n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5000"/>
    <n v="0"/>
    <x v="2"/>
    <s v="US"/>
    <s v="USD"/>
    <n v="1435441454"/>
    <n v="1432763054"/>
    <b v="0"/>
    <n v="5"/>
    <b v="0"/>
    <s v="theater/plays"/>
    <n v="0"/>
    <n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n v="1412328979"/>
    <b v="0"/>
    <n v="1"/>
    <b v="0"/>
    <s v="theater/plays"/>
    <n v="0"/>
    <n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n v="1416311351"/>
    <b v="0"/>
    <n v="2"/>
    <b v="0"/>
    <s v="theater/plays"/>
    <n v="0"/>
    <n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000"/>
    <n v="0"/>
    <x v="2"/>
    <s v="US"/>
    <s v="USD"/>
    <n v="1416877200"/>
    <n v="1414505137"/>
    <b v="0"/>
    <n v="2"/>
    <b v="0"/>
    <s v="theater/plays"/>
    <n v="0"/>
    <n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50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n v="1443811268"/>
    <b v="0"/>
    <n v="13"/>
    <b v="0"/>
    <s v="theater/plays"/>
    <n v="0"/>
    <n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5000"/>
    <n v="0"/>
    <x v="2"/>
    <s v="US"/>
    <s v="USD"/>
    <n v="1431717268"/>
    <n v="1429125268"/>
    <b v="0"/>
    <n v="1"/>
    <b v="0"/>
    <s v="theater/plays"/>
    <n v="0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5000"/>
    <n v="0"/>
    <x v="2"/>
    <s v="US"/>
    <s v="USD"/>
    <n v="1425110400"/>
    <n v="1422388822"/>
    <b v="0"/>
    <n v="5"/>
    <b v="0"/>
    <s v="theater/plays"/>
    <n v="0"/>
    <n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5000"/>
    <n v="0"/>
    <x v="2"/>
    <s v="US"/>
    <s v="USD"/>
    <n v="1475378744"/>
    <n v="1472786744"/>
    <b v="0"/>
    <n v="2"/>
    <b v="0"/>
    <s v="theater/plays"/>
    <n v="0"/>
    <n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5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5000"/>
    <n v="0"/>
    <x v="2"/>
    <s v="AU"/>
    <s v="AUD"/>
    <n v="1423623221"/>
    <n v="1421031221"/>
    <b v="0"/>
    <n v="32"/>
    <b v="0"/>
    <s v="theater/plays"/>
    <n v="0"/>
    <n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5000"/>
    <n v="0"/>
    <x v="2"/>
    <s v="US"/>
    <s v="USD"/>
    <n v="1460140500"/>
    <n v="1457628680"/>
    <b v="0"/>
    <n v="1"/>
    <b v="0"/>
    <s v="theater/plays"/>
    <n v="0"/>
    <n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5000"/>
    <n v="0"/>
    <x v="2"/>
    <s v="IE"/>
    <s v="EUR"/>
    <n v="1462301342"/>
    <n v="1457120942"/>
    <b v="0"/>
    <n v="1"/>
    <b v="0"/>
    <s v="theater/plays"/>
    <n v="0"/>
    <n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5000"/>
    <n v="0"/>
    <x v="2"/>
    <s v="US"/>
    <s v="USD"/>
    <n v="1445885890"/>
    <n v="1440701890"/>
    <b v="0"/>
    <n v="1"/>
    <b v="0"/>
    <s v="theater/plays"/>
    <n v="0"/>
    <n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50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5000"/>
    <n v="0"/>
    <x v="2"/>
    <s v="US"/>
    <s v="USD"/>
    <n v="1448745741"/>
    <n v="1446150141"/>
    <b v="0"/>
    <n v="8"/>
    <b v="0"/>
    <s v="theater/plays"/>
    <n v="0"/>
    <n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0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5000"/>
    <n v="0"/>
    <x v="2"/>
    <s v="US"/>
    <s v="USD"/>
    <n v="1468020354"/>
    <n v="1464045954"/>
    <b v="0"/>
    <n v="1"/>
    <b v="0"/>
    <s v="theater/plays"/>
    <n v="0"/>
    <n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5000"/>
    <n v="0"/>
    <x v="2"/>
    <s v="US"/>
    <s v="USD"/>
    <n v="1406988000"/>
    <n v="1403822912"/>
    <b v="0"/>
    <n v="16"/>
    <b v="0"/>
    <s v="theater/plays"/>
    <n v="0"/>
    <n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5000"/>
    <n v="0"/>
    <x v="2"/>
    <s v="US"/>
    <s v="USD"/>
    <n v="1411930556"/>
    <n v="1409338556"/>
    <b v="0"/>
    <n v="12"/>
    <b v="0"/>
    <s v="theater/plays"/>
    <n v="0"/>
    <n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5000"/>
    <n v="0"/>
    <x v="2"/>
    <s v="US"/>
    <s v="USD"/>
    <n v="1451852256"/>
    <n v="1449260256"/>
    <b v="0"/>
    <n v="4"/>
    <b v="0"/>
    <s v="theater/plays"/>
    <n v="0"/>
    <n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4950"/>
    <n v="0"/>
    <x v="2"/>
    <s v="GB"/>
    <s v="GBP"/>
    <n v="1399584210"/>
    <n v="1397683410"/>
    <b v="0"/>
    <n v="2"/>
    <b v="0"/>
    <s v="theater/plays"/>
    <n v="0"/>
    <n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4500"/>
    <n v="0"/>
    <x v="2"/>
    <s v="GB"/>
    <s v="GBP"/>
    <n v="1448722494"/>
    <n v="1446562494"/>
    <b v="0"/>
    <n v="3"/>
    <b v="0"/>
    <s v="theater/plays"/>
    <n v="0"/>
    <n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4336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4200"/>
    <n v="0"/>
    <x v="2"/>
    <s v="US"/>
    <s v="USD"/>
    <n v="1429460386"/>
    <n v="1424279986"/>
    <b v="0"/>
    <n v="3"/>
    <b v="0"/>
    <s v="theater/plays"/>
    <n v="0"/>
    <n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4000"/>
    <n v="0"/>
    <x v="2"/>
    <s v="US"/>
    <s v="USD"/>
    <n v="1460608780"/>
    <n v="1455428380"/>
    <b v="0"/>
    <n v="4"/>
    <b v="0"/>
    <s v="theater/plays"/>
    <n v="0"/>
    <n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4000"/>
    <n v="0"/>
    <x v="2"/>
    <s v="US"/>
    <s v="USD"/>
    <n v="1406170740"/>
    <n v="1402506278"/>
    <b v="0"/>
    <n v="2"/>
    <b v="0"/>
    <s v="theater/plays"/>
    <n v="0"/>
    <n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4000"/>
    <n v="0"/>
    <x v="2"/>
    <s v="US"/>
    <s v="USD"/>
    <n v="1488783507"/>
    <n v="1486191507"/>
    <b v="0"/>
    <n v="10"/>
    <b v="0"/>
    <s v="theater/plays"/>
    <n v="0"/>
    <n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4000"/>
    <n v="0"/>
    <x v="2"/>
    <s v="US"/>
    <s v="USD"/>
    <n v="1463945673"/>
    <n v="1458761673"/>
    <b v="0"/>
    <n v="11"/>
    <b v="0"/>
    <s v="theater/plays"/>
    <n v="0"/>
    <n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4000"/>
    <n v="0"/>
    <x v="2"/>
    <s v="US"/>
    <s v="USD"/>
    <n v="1472442900"/>
    <n v="1471638646"/>
    <b v="0"/>
    <n v="6"/>
    <b v="0"/>
    <s v="theater/plays"/>
    <n v="0"/>
    <n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4000"/>
    <n v="0"/>
    <x v="2"/>
    <s v="US"/>
    <s v="USD"/>
    <n v="1460925811"/>
    <n v="1458333811"/>
    <b v="0"/>
    <n v="2"/>
    <b v="0"/>
    <s v="theater/plays"/>
    <n v="0"/>
    <n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4000"/>
    <n v="0"/>
    <x v="2"/>
    <s v="US"/>
    <s v="USD"/>
    <n v="1405947126"/>
    <n v="1403355126"/>
    <b v="0"/>
    <n v="6"/>
    <b v="0"/>
    <s v="theater/plays"/>
    <n v="0"/>
    <n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4000"/>
    <n v="0"/>
    <x v="2"/>
    <s v="US"/>
    <s v="USD"/>
    <n v="1423186634"/>
    <n v="1418002634"/>
    <b v="0"/>
    <n v="8"/>
    <b v="0"/>
    <s v="theater/plays"/>
    <n v="0"/>
    <n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4000"/>
    <n v="0"/>
    <x v="2"/>
    <s v="US"/>
    <s v="USD"/>
    <n v="1462766400"/>
    <n v="1460219110"/>
    <b v="0"/>
    <n v="37"/>
    <b v="0"/>
    <s v="theater/plays"/>
    <n v="0"/>
    <n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4000"/>
    <n v="0"/>
    <x v="2"/>
    <s v="GB"/>
    <s v="GBP"/>
    <n v="1464872848"/>
    <n v="1462280848"/>
    <b v="0"/>
    <n v="11"/>
    <b v="0"/>
    <s v="theater/plays"/>
    <n v="0"/>
    <n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4000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3500"/>
    <n v="0"/>
    <x v="2"/>
    <s v="US"/>
    <s v="USD"/>
    <n v="1406876400"/>
    <n v="1405024561"/>
    <b v="0"/>
    <n v="10"/>
    <b v="0"/>
    <s v="theater/plays"/>
    <n v="0"/>
    <n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3500"/>
    <n v="0"/>
    <x v="2"/>
    <s v="US"/>
    <s v="USD"/>
    <n v="1469213732"/>
    <n v="1466621732"/>
    <b v="0"/>
    <n v="6"/>
    <b v="0"/>
    <s v="theater/plays"/>
    <n v="0"/>
    <n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3500"/>
    <n v="0"/>
    <x v="2"/>
    <s v="US"/>
    <s v="USD"/>
    <n v="1422717953"/>
    <n v="1417533953"/>
    <b v="0"/>
    <n v="8"/>
    <b v="0"/>
    <s v="theater/plays"/>
    <n v="0"/>
    <n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3300"/>
    <n v="0"/>
    <x v="2"/>
    <s v="GB"/>
    <s v="GBP"/>
    <n v="1427659200"/>
    <n v="1425678057"/>
    <b v="0"/>
    <n v="6"/>
    <b v="0"/>
    <s v="theater/plays"/>
    <n v="0"/>
    <n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3274"/>
    <n v="0"/>
    <x v="2"/>
    <s v="US"/>
    <s v="USD"/>
    <n v="1404570147"/>
    <n v="1401978147"/>
    <b v="0"/>
    <n v="7"/>
    <b v="0"/>
    <s v="theater/plays"/>
    <n v="0"/>
    <n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200"/>
    <n v="0"/>
    <x v="2"/>
    <s v="US"/>
    <s v="USD"/>
    <n v="1468729149"/>
    <n v="1463545149"/>
    <b v="0"/>
    <n v="7"/>
    <b v="0"/>
    <s v="theater/plays"/>
    <n v="0"/>
    <n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3200"/>
    <n v="0"/>
    <x v="2"/>
    <s v="GB"/>
    <s v="GBP"/>
    <n v="1436297180"/>
    <n v="1431113180"/>
    <b v="0"/>
    <n v="5"/>
    <b v="0"/>
    <s v="theater/plays"/>
    <n v="0"/>
    <n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3000"/>
    <n v="0"/>
    <x v="2"/>
    <s v="US"/>
    <s v="USD"/>
    <n v="1400569140"/>
    <n v="1397854356"/>
    <b v="0"/>
    <n v="46"/>
    <b v="0"/>
    <s v="theater/plays"/>
    <n v="0"/>
    <n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3000"/>
    <n v="0"/>
    <x v="2"/>
    <s v="GB"/>
    <s v="GBP"/>
    <n v="1415404800"/>
    <n v="1412809644"/>
    <b v="0"/>
    <n v="10"/>
    <b v="0"/>
    <s v="theater/plays"/>
    <n v="0"/>
    <n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3000"/>
    <n v="0"/>
    <x v="2"/>
    <s v="US"/>
    <s v="USD"/>
    <n v="1456002300"/>
    <n v="1454173120"/>
    <b v="0"/>
    <n v="19"/>
    <b v="0"/>
    <s v="theater/plays"/>
    <n v="0"/>
    <n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3000"/>
    <n v="0"/>
    <x v="2"/>
    <s v="GB"/>
    <s v="GBP"/>
    <n v="1462539840"/>
    <n v="1460034594"/>
    <b v="0"/>
    <n v="13"/>
    <b v="0"/>
    <s v="theater/plays"/>
    <n v="0"/>
    <n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3000"/>
    <n v="0"/>
    <x v="2"/>
    <s v="GB"/>
    <s v="GBP"/>
    <n v="1400278290"/>
    <n v="1399414290"/>
    <b v="0"/>
    <n v="13"/>
    <b v="0"/>
    <s v="theater/plays"/>
    <n v="0"/>
    <n v="0"/>
    <x v="1"/>
    <s v="plays"/>
    <x v="3987"/>
    <d v="2014-05-16T22:11:30"/>
    <x v="3"/>
  </r>
  <r>
    <n v="3988"/>
    <s v="Folk-Tales: What Stories Do Your Folks Tell?"/>
    <s v="An evening of of stories based both in myth and truth."/>
    <n v="3000"/>
    <n v="0"/>
    <x v="2"/>
    <s v="US"/>
    <s v="USD"/>
    <n v="1440813413"/>
    <n v="1439517413"/>
    <b v="0"/>
    <n v="4"/>
    <b v="0"/>
    <s v="theater/plays"/>
    <n v="0"/>
    <n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3000"/>
    <n v="0"/>
    <x v="2"/>
    <s v="GB"/>
    <s v="GBP"/>
    <n v="1456934893"/>
    <n v="1454342893"/>
    <b v="0"/>
    <n v="3"/>
    <b v="0"/>
    <s v="theater/plays"/>
    <n v="0"/>
    <n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3000"/>
    <n v="0"/>
    <x v="2"/>
    <s v="US"/>
    <s v="USD"/>
    <n v="1433086082"/>
    <n v="1430494082"/>
    <b v="0"/>
    <n v="1"/>
    <b v="0"/>
    <s v="theater/plays"/>
    <n v="0"/>
    <n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3000"/>
    <n v="0"/>
    <x v="2"/>
    <s v="US"/>
    <s v="USD"/>
    <n v="1449876859"/>
    <n v="1444689259"/>
    <b v="0"/>
    <n v="9"/>
    <b v="0"/>
    <s v="theater/plays"/>
    <n v="0"/>
    <n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3000"/>
    <n v="0"/>
    <x v="2"/>
    <s v="US"/>
    <s v="USD"/>
    <n v="1431549912"/>
    <n v="1428957912"/>
    <b v="0"/>
    <n v="1"/>
    <b v="0"/>
    <s v="theater/plays"/>
    <n v="0"/>
    <n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3000"/>
    <n v="0"/>
    <x v="2"/>
    <s v="US"/>
    <s v="USD"/>
    <n v="1405761690"/>
    <n v="1403169690"/>
    <b v="0"/>
    <n v="1"/>
    <b v="0"/>
    <s v="theater/plays"/>
    <n v="0"/>
    <n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3000"/>
    <n v="0"/>
    <x v="2"/>
    <s v="GB"/>
    <s v="GBP"/>
    <n v="1423913220"/>
    <n v="1421339077"/>
    <b v="0"/>
    <n v="4"/>
    <b v="0"/>
    <s v="theater/plays"/>
    <n v="0"/>
    <n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n v="1415341464"/>
    <b v="0"/>
    <n v="17"/>
    <b v="0"/>
    <s v="theater/plays"/>
    <n v="0"/>
    <n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3000"/>
    <n v="0"/>
    <x v="2"/>
    <s v="US"/>
    <s v="USD"/>
    <n v="1427580426"/>
    <n v="1424992026"/>
    <b v="0"/>
    <n v="12"/>
    <b v="0"/>
    <s v="theater/plays"/>
    <n v="0"/>
    <n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3000"/>
    <n v="0"/>
    <x v="2"/>
    <s v="US"/>
    <s v="USD"/>
    <n v="1409514709"/>
    <n v="1406058798"/>
    <b v="0"/>
    <n v="14"/>
    <b v="0"/>
    <s v="theater/plays"/>
    <n v="0"/>
    <n v="0"/>
    <x v="1"/>
    <s v="plays"/>
    <x v="3999"/>
    <d v="2014-08-31T19:51:49"/>
    <x v="3"/>
  </r>
  <r>
    <n v="4000"/>
    <s v="The Escorts"/>
    <s v="An Enticing Trip into the World of Assisted Dying"/>
    <n v="3000"/>
    <n v="0"/>
    <x v="2"/>
    <s v="US"/>
    <s v="USD"/>
    <n v="1462631358"/>
    <n v="1457450958"/>
    <b v="0"/>
    <n v="1"/>
    <b v="0"/>
    <s v="theater/plays"/>
    <n v="0"/>
    <n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3000"/>
    <n v="0"/>
    <x v="2"/>
    <s v="GB"/>
    <s v="GBP"/>
    <n v="1488394800"/>
    <n v="1486681708"/>
    <b v="0"/>
    <n v="14"/>
    <b v="0"/>
    <s v="theater/plays"/>
    <n v="0"/>
    <n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3000"/>
    <n v="0"/>
    <x v="2"/>
    <s v="US"/>
    <s v="USD"/>
    <n v="1411779761"/>
    <n v="1409187761"/>
    <b v="0"/>
    <n v="4"/>
    <b v="0"/>
    <s v="theater/plays"/>
    <n v="0"/>
    <n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900"/>
    <n v="0"/>
    <x v="2"/>
    <s v="US"/>
    <s v="USD"/>
    <n v="1424009147"/>
    <n v="1421417147"/>
    <b v="0"/>
    <n v="2"/>
    <b v="0"/>
    <s v="theater/plays"/>
    <n v="0"/>
    <n v="0"/>
    <x v="1"/>
    <s v="plays"/>
    <x v="4003"/>
    <d v="2015-02-15T14:05:47"/>
    <x v="0"/>
  </r>
  <r>
    <n v="4004"/>
    <s v="South Florida Tours"/>
    <s v="Help Launch The Queen Into South Florida!"/>
    <n v="2888"/>
    <n v="0"/>
    <x v="2"/>
    <s v="US"/>
    <s v="USD"/>
    <n v="1412740457"/>
    <n v="1410148457"/>
    <b v="0"/>
    <n v="1"/>
    <b v="0"/>
    <s v="theater/plays"/>
    <n v="0"/>
    <n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2500"/>
    <n v="0"/>
    <x v="2"/>
    <s v="US"/>
    <s v="USD"/>
    <n v="1413832985"/>
    <n v="1408648985"/>
    <b v="0"/>
    <n v="2"/>
    <b v="0"/>
    <s v="theater/plays"/>
    <n v="0"/>
    <n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2500"/>
    <n v="0"/>
    <x v="2"/>
    <s v="US"/>
    <s v="USD"/>
    <n v="1455647587"/>
    <n v="1453487587"/>
    <b v="0"/>
    <n v="1"/>
    <b v="0"/>
    <s v="theater/plays"/>
    <n v="0"/>
    <n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500"/>
    <n v="0"/>
    <x v="2"/>
    <s v="US"/>
    <s v="USD"/>
    <n v="1409070480"/>
    <n v="1406572381"/>
    <b v="0"/>
    <n v="1"/>
    <b v="0"/>
    <s v="theater/plays"/>
    <n v="0"/>
    <n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2500"/>
    <n v="0"/>
    <x v="2"/>
    <s v="GB"/>
    <s v="GBP"/>
    <n v="1437606507"/>
    <n v="1435014507"/>
    <b v="0"/>
    <n v="4"/>
    <b v="0"/>
    <s v="theater/plays"/>
    <n v="0"/>
    <n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2500"/>
    <n v="0"/>
    <x v="2"/>
    <s v="GB"/>
    <s v="GBP"/>
    <n v="1410281360"/>
    <n v="1406825360"/>
    <b v="0"/>
    <n v="3"/>
    <b v="0"/>
    <s v="theater/plays"/>
    <n v="0"/>
    <n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2500"/>
    <n v="0"/>
    <x v="2"/>
    <s v="US"/>
    <s v="USD"/>
    <n v="1414348166"/>
    <n v="1412879366"/>
    <b v="0"/>
    <n v="38"/>
    <b v="0"/>
    <s v="theater/plays"/>
    <n v="0"/>
    <n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0"/>
    <n v="0"/>
    <x v="2"/>
    <s v="GB"/>
    <s v="GBP"/>
    <n v="1422450278"/>
    <n v="1419858278"/>
    <b v="0"/>
    <n v="4"/>
    <b v="0"/>
    <s v="theater/plays"/>
    <n v="0"/>
    <n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2500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500"/>
    <n v="0"/>
    <x v="2"/>
    <s v="US"/>
    <s v="USD"/>
    <n v="1424070823"/>
    <n v="1421478823"/>
    <b v="0"/>
    <n v="2"/>
    <b v="0"/>
    <s v="theater/plays"/>
    <n v="0"/>
    <n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24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2200"/>
    <n v="0"/>
    <x v="2"/>
    <s v="US"/>
    <s v="USD"/>
    <n v="1437331463"/>
    <n v="1434739463"/>
    <b v="0"/>
    <n v="1"/>
    <b v="0"/>
    <s v="theater/plays"/>
    <n v="0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2200"/>
    <n v="0"/>
    <x v="2"/>
    <s v="GB"/>
    <s v="GBP"/>
    <n v="1410987400"/>
    <n v="1408395400"/>
    <b v="0"/>
    <n v="7"/>
    <b v="0"/>
    <s v="theater/plays"/>
    <n v="0"/>
    <n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2000"/>
    <n v="0"/>
    <x v="2"/>
    <s v="US"/>
    <s v="USD"/>
    <n v="1409846874"/>
    <n v="1407254874"/>
    <b v="0"/>
    <n v="2"/>
    <b v="0"/>
    <s v="theater/plays"/>
    <n v="0"/>
    <n v="0"/>
    <x v="1"/>
    <s v="plays"/>
    <x v="4017"/>
    <d v="2014-09-04T16:07:54"/>
    <x v="3"/>
  </r>
  <r>
    <n v="4018"/>
    <s v="Time Please Fringe"/>
    <s v="Funding for a production of Time Please at the Brighton Fringe 2017... and beyond."/>
    <n v="2000"/>
    <n v="0"/>
    <x v="2"/>
    <s v="GB"/>
    <s v="GBP"/>
    <n v="1475877108"/>
    <n v="1473285108"/>
    <b v="0"/>
    <n v="4"/>
    <b v="0"/>
    <s v="theater/plays"/>
    <n v="0"/>
    <n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2000"/>
    <n v="0"/>
    <x v="2"/>
    <s v="US"/>
    <s v="USD"/>
    <n v="1460737680"/>
    <n v="1455725596"/>
    <b v="0"/>
    <n v="4"/>
    <b v="0"/>
    <s v="theater/plays"/>
    <n v="0"/>
    <n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2000"/>
    <n v="0"/>
    <x v="2"/>
    <s v="US"/>
    <s v="USD"/>
    <n v="1427168099"/>
    <n v="1424579699"/>
    <b v="0"/>
    <n v="3"/>
    <b v="0"/>
    <s v="theater/plays"/>
    <n v="0"/>
    <n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2000"/>
    <n v="0"/>
    <x v="2"/>
    <s v="US"/>
    <s v="USD"/>
    <n v="1414360358"/>
    <n v="1409176358"/>
    <b v="0"/>
    <n v="2"/>
    <b v="0"/>
    <s v="theater/plays"/>
    <n v="0"/>
    <n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2000"/>
    <n v="0"/>
    <x v="2"/>
    <s v="US"/>
    <s v="USD"/>
    <n v="1422759240"/>
    <n v="1418824867"/>
    <b v="0"/>
    <n v="197"/>
    <b v="0"/>
    <s v="theater/plays"/>
    <n v="0"/>
    <n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2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2000"/>
    <n v="0"/>
    <x v="2"/>
    <s v="US"/>
    <s v="USD"/>
    <n v="1441037097"/>
    <n v="1438445097"/>
    <b v="0"/>
    <n v="1"/>
    <b v="0"/>
    <s v="theater/plays"/>
    <n v="0"/>
    <n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2000"/>
    <n v="0"/>
    <x v="2"/>
    <s v="FR"/>
    <s v="EUR"/>
    <n v="1437889336"/>
    <n v="1432705336"/>
    <b v="0"/>
    <n v="4"/>
    <b v="0"/>
    <s v="theater/plays"/>
    <n v="0"/>
    <n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2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2000"/>
    <n v="0"/>
    <x v="2"/>
    <s v="US"/>
    <s v="USD"/>
    <n v="1487811600"/>
    <n v="1486077481"/>
    <b v="0"/>
    <n v="7"/>
    <b v="0"/>
    <s v="theater/plays"/>
    <n v="0"/>
    <n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1999"/>
    <n v="0"/>
    <x v="2"/>
    <s v="US"/>
    <s v="USD"/>
    <n v="1402007500"/>
    <n v="1399415500"/>
    <b v="0"/>
    <n v="11"/>
    <b v="0"/>
    <s v="theater/plays"/>
    <n v="0"/>
    <n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175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1680"/>
    <n v="0"/>
    <x v="2"/>
    <s v="US"/>
    <s v="USD"/>
    <n v="1454525340"/>
    <n v="1452008599"/>
    <b v="0"/>
    <n v="6"/>
    <b v="0"/>
    <s v="theater/plays"/>
    <n v="0"/>
    <n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15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1500"/>
    <n v="0"/>
    <x v="2"/>
    <s v="US"/>
    <s v="USD"/>
    <n v="1450211116"/>
    <n v="1445023516"/>
    <b v="0"/>
    <n v="7"/>
    <b v="0"/>
    <s v="theater/plays"/>
    <n v="0"/>
    <n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1500"/>
    <n v="0"/>
    <x v="2"/>
    <s v="GB"/>
    <s v="GBP"/>
    <n v="1475398800"/>
    <n v="1472711224"/>
    <b v="0"/>
    <n v="94"/>
    <b v="0"/>
    <s v="theater/plays"/>
    <n v="0"/>
    <n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500"/>
    <n v="0"/>
    <x v="2"/>
    <s v="US"/>
    <s v="USD"/>
    <n v="1428097450"/>
    <n v="1425509050"/>
    <b v="0"/>
    <n v="2"/>
    <b v="0"/>
    <s v="theater/plays"/>
    <n v="0"/>
    <n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500"/>
    <n v="0"/>
    <x v="2"/>
    <s v="US"/>
    <s v="USD"/>
    <n v="1413925887"/>
    <n v="1411333887"/>
    <b v="0"/>
    <n v="25"/>
    <b v="0"/>
    <s v="theater/plays"/>
    <n v="0"/>
    <n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1500"/>
    <n v="0"/>
    <x v="2"/>
    <s v="US"/>
    <s v="USD"/>
    <n v="1404253800"/>
    <n v="1402784964"/>
    <b v="0"/>
    <n v="17"/>
    <b v="0"/>
    <s v="theater/plays"/>
    <n v="0"/>
    <n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1500"/>
    <n v="0"/>
    <x v="2"/>
    <s v="US"/>
    <s v="USD"/>
    <n v="1464099900"/>
    <n v="1462585315"/>
    <b v="0"/>
    <n v="2"/>
    <b v="0"/>
    <s v="theater/plays"/>
    <n v="0"/>
    <n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1500"/>
    <n v="0"/>
    <x v="2"/>
    <s v="US"/>
    <s v="USD"/>
    <n v="1413573010"/>
    <n v="1408389010"/>
    <b v="0"/>
    <n v="4"/>
    <b v="0"/>
    <s v="theater/plays"/>
    <n v="0"/>
    <n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1500"/>
    <n v="0"/>
    <x v="2"/>
    <s v="US"/>
    <s v="USD"/>
    <n v="1448949540"/>
    <n v="1446048367"/>
    <b v="0"/>
    <n v="5"/>
    <b v="0"/>
    <s v="theater/plays"/>
    <n v="0"/>
    <n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1500"/>
    <n v="0"/>
    <x v="2"/>
    <s v="US"/>
    <s v="USD"/>
    <n v="1437188400"/>
    <n v="1432100004"/>
    <b v="0"/>
    <n v="2"/>
    <b v="0"/>
    <s v="theater/plays"/>
    <n v="0"/>
    <n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1500"/>
    <n v="0"/>
    <x v="2"/>
    <s v="GB"/>
    <s v="GBP"/>
    <n v="1473160954"/>
    <n v="1467976954"/>
    <b v="0"/>
    <n v="2"/>
    <b v="0"/>
    <s v="theater/plays"/>
    <n v="0"/>
    <n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500"/>
    <n v="0"/>
    <x v="2"/>
    <s v="US"/>
    <s v="USD"/>
    <n v="1421781360"/>
    <n v="1419213664"/>
    <b v="0"/>
    <n v="3"/>
    <b v="0"/>
    <s v="theater/plays"/>
    <n v="0"/>
    <n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15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1500"/>
    <n v="0"/>
    <x v="2"/>
    <s v="US"/>
    <s v="USD"/>
    <n v="1428642000"/>
    <n v="1426050982"/>
    <b v="0"/>
    <n v="4"/>
    <b v="0"/>
    <s v="theater/plays"/>
    <n v="0"/>
    <n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1400"/>
    <n v="0"/>
    <x v="2"/>
    <s v="AU"/>
    <s v="AUD"/>
    <n v="1408596589"/>
    <n v="1406004589"/>
    <b v="0"/>
    <n v="1"/>
    <b v="0"/>
    <s v="theater/plays"/>
    <n v="0"/>
    <n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1200"/>
    <n v="0"/>
    <x v="2"/>
    <s v="US"/>
    <s v="USD"/>
    <n v="1413992210"/>
    <n v="1411400210"/>
    <b v="0"/>
    <n v="12"/>
    <b v="0"/>
    <s v="theater/plays"/>
    <n v="0"/>
    <n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1200"/>
    <n v="0"/>
    <x v="2"/>
    <s v="US"/>
    <s v="USD"/>
    <n v="1420938000"/>
    <n v="1418862743"/>
    <b v="0"/>
    <n v="4"/>
    <b v="0"/>
    <s v="theater/plays"/>
    <n v="0"/>
    <n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200"/>
    <n v="0"/>
    <x v="2"/>
    <s v="GB"/>
    <s v="GBP"/>
    <n v="1460373187"/>
    <n v="1457352787"/>
    <b v="0"/>
    <n v="91"/>
    <b v="0"/>
    <s v="theater/plays"/>
    <n v="0"/>
    <n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1200"/>
    <n v="0"/>
    <x v="2"/>
    <s v="US"/>
    <s v="USD"/>
    <n v="1436914815"/>
    <n v="1434322815"/>
    <b v="0"/>
    <n v="1"/>
    <b v="0"/>
    <s v="theater/plays"/>
    <n v="0"/>
    <n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200"/>
    <n v="0"/>
    <x v="2"/>
    <s v="US"/>
    <s v="USD"/>
    <n v="1414077391"/>
    <n v="1411485391"/>
    <b v="0"/>
    <n v="1"/>
    <b v="0"/>
    <s v="theater/plays"/>
    <n v="0"/>
    <n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12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1200"/>
    <n v="0"/>
    <x v="2"/>
    <s v="US"/>
    <s v="USD"/>
    <n v="1413234316"/>
    <n v="1408050316"/>
    <b v="0"/>
    <n v="13"/>
    <b v="0"/>
    <s v="theater/plays"/>
    <n v="0"/>
    <n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1150"/>
    <n v="0"/>
    <x v="2"/>
    <s v="GB"/>
    <s v="GBP"/>
    <n v="1416081600"/>
    <n v="1413477228"/>
    <b v="0"/>
    <n v="2"/>
    <b v="0"/>
    <s v="theater/plays"/>
    <n v="0"/>
    <n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111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1100"/>
    <n v="0"/>
    <x v="2"/>
    <s v="GB"/>
    <s v="GBP"/>
    <n v="1403192031"/>
    <n v="1400600031"/>
    <b v="0"/>
    <n v="21"/>
    <b v="0"/>
    <s v="theater/plays"/>
    <n v="0"/>
    <n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100"/>
    <n v="0"/>
    <x v="2"/>
    <s v="US"/>
    <s v="USD"/>
    <n v="1467575940"/>
    <n v="1465856639"/>
    <b v="0"/>
    <n v="9"/>
    <b v="0"/>
    <s v="theater/plays"/>
    <n v="0"/>
    <n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1000"/>
    <n v="0"/>
    <x v="2"/>
    <s v="GB"/>
    <s v="GBP"/>
    <n v="1448492400"/>
    <n v="1446506080"/>
    <b v="0"/>
    <n v="6"/>
    <b v="0"/>
    <s v="theater/plays"/>
    <n v="0"/>
    <n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1000"/>
    <n v="0"/>
    <x v="2"/>
    <s v="US"/>
    <s v="USD"/>
    <n v="1459483140"/>
    <n v="1458178044"/>
    <b v="0"/>
    <n v="4"/>
    <b v="0"/>
    <s v="theater/plays"/>
    <n v="0"/>
    <n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"/>
    <n v="0"/>
    <x v="2"/>
    <s v="CA"/>
    <s v="CAD"/>
    <n v="1410836400"/>
    <n v="1408116152"/>
    <b v="0"/>
    <n v="7"/>
    <b v="0"/>
    <s v="theater/plays"/>
    <n v="0"/>
    <n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"/>
    <n v="0"/>
    <x v="2"/>
    <s v="CA"/>
    <s v="CAD"/>
    <n v="1403539200"/>
    <n v="1400604056"/>
    <b v="0"/>
    <n v="5"/>
    <b v="0"/>
    <s v="theater/plays"/>
    <n v="0"/>
    <n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1000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1000"/>
    <n v="0"/>
    <x v="2"/>
    <s v="US"/>
    <s v="USD"/>
    <n v="1467481468"/>
    <n v="1464889468"/>
    <b v="0"/>
    <n v="3"/>
    <b v="0"/>
    <s v="theater/plays"/>
    <n v="0"/>
    <n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1000"/>
    <n v="0"/>
    <x v="2"/>
    <s v="GB"/>
    <s v="GBP"/>
    <n v="1403886084"/>
    <n v="1401294084"/>
    <b v="0"/>
    <n v="9"/>
    <b v="0"/>
    <s v="theater/plays"/>
    <n v="0"/>
    <n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1000"/>
    <n v="0"/>
    <x v="2"/>
    <s v="AU"/>
    <s v="AUD"/>
    <n v="1430316426"/>
    <n v="1427724426"/>
    <b v="0"/>
    <n v="6"/>
    <b v="0"/>
    <s v="theater/plays"/>
    <n v="0"/>
    <n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1000"/>
    <n v="0"/>
    <x v="2"/>
    <s v="US"/>
    <s v="USD"/>
    <n v="1407883811"/>
    <n v="1405291811"/>
    <b v="0"/>
    <n v="4"/>
    <b v="0"/>
    <s v="theater/plays"/>
    <n v="0"/>
    <n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000"/>
    <n v="0"/>
    <x v="2"/>
    <s v="US"/>
    <s v="USD"/>
    <n v="1463619388"/>
    <n v="1461027388"/>
    <b v="0"/>
    <n v="1"/>
    <b v="0"/>
    <s v="theater/plays"/>
    <n v="0"/>
    <n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1000"/>
    <n v="0"/>
    <x v="2"/>
    <s v="US"/>
    <s v="USD"/>
    <n v="1443408550"/>
    <n v="1439952550"/>
    <b v="0"/>
    <n v="17"/>
    <b v="0"/>
    <s v="theater/plays"/>
    <n v="0"/>
    <n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1000"/>
    <n v="0"/>
    <x v="2"/>
    <s v="US"/>
    <s v="USD"/>
    <n v="1484348700"/>
    <n v="1481756855"/>
    <b v="0"/>
    <n v="1"/>
    <b v="0"/>
    <s v="theater/plays"/>
    <n v="0"/>
    <n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000"/>
    <n v="0"/>
    <x v="2"/>
    <s v="GB"/>
    <s v="GBP"/>
    <n v="1425124800"/>
    <n v="1421596356"/>
    <b v="0"/>
    <n v="13"/>
    <b v="0"/>
    <s v="theater/plays"/>
    <n v="0"/>
    <n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0"/>
    <x v="2"/>
    <s v="US"/>
    <s v="USD"/>
    <n v="1425178800"/>
    <n v="1422374420"/>
    <b v="0"/>
    <n v="6"/>
    <b v="0"/>
    <s v="theater/plays"/>
    <n v="0"/>
    <n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9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850"/>
    <n v="0"/>
    <x v="2"/>
    <s v="GB"/>
    <s v="GBP"/>
    <n v="1408646111"/>
    <n v="1403462111"/>
    <b v="0"/>
    <n v="2"/>
    <b v="0"/>
    <s v="theater/plays"/>
    <n v="0"/>
    <n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750"/>
    <n v="0"/>
    <x v="2"/>
    <s v="US"/>
    <s v="USD"/>
    <n v="1431144000"/>
    <n v="1426407426"/>
    <b v="0"/>
    <n v="2"/>
    <b v="0"/>
    <s v="theater/plays"/>
    <n v="0"/>
    <n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750"/>
    <n v="0"/>
    <x v="2"/>
    <s v="GB"/>
    <s v="GBP"/>
    <n v="1446732975"/>
    <n v="1444137375"/>
    <b v="0"/>
    <n v="21"/>
    <b v="0"/>
    <s v="theater/plays"/>
    <n v="0"/>
    <n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700"/>
    <n v="0"/>
    <x v="2"/>
    <s v="GB"/>
    <s v="GBP"/>
    <n v="1404149280"/>
    <n v="1400547969"/>
    <b v="0"/>
    <n v="13"/>
    <b v="0"/>
    <s v="theater/plays"/>
    <n v="0"/>
    <n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678"/>
    <n v="0"/>
    <x v="2"/>
    <s v="US"/>
    <s v="USD"/>
    <n v="1482339794"/>
    <n v="1479747794"/>
    <b v="0"/>
    <n v="6"/>
    <b v="0"/>
    <s v="theater/plays"/>
    <n v="0"/>
    <n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62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600"/>
    <n v="0"/>
    <x v="2"/>
    <s v="US"/>
    <s v="USD"/>
    <n v="1466375521"/>
    <n v="1463783521"/>
    <b v="0"/>
    <n v="1"/>
    <b v="0"/>
    <s v="theater/plays"/>
    <n v="0"/>
    <n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6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575"/>
    <n v="0"/>
    <x v="2"/>
    <s v="US"/>
    <s v="USD"/>
    <n v="1425819425"/>
    <n v="1423231025"/>
    <b v="0"/>
    <n v="12"/>
    <b v="0"/>
    <s v="theater/plays"/>
    <n v="0"/>
    <n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550"/>
    <n v="0"/>
    <x v="2"/>
    <s v="US"/>
    <s v="USD"/>
    <n v="1447542000"/>
    <n v="1446179553"/>
    <b v="0"/>
    <n v="2"/>
    <b v="0"/>
    <s v="theater/plays"/>
    <n v="0"/>
    <n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550"/>
    <n v="0"/>
    <x v="2"/>
    <s v="US"/>
    <s v="USD"/>
    <n v="1452795416"/>
    <n v="1450203416"/>
    <b v="0"/>
    <n v="6"/>
    <b v="0"/>
    <s v="theater/plays"/>
    <n v="0"/>
    <n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525"/>
    <n v="0"/>
    <x v="2"/>
    <s v="IT"/>
    <s v="EUR"/>
    <n v="1476008906"/>
    <n v="1473416906"/>
    <b v="0"/>
    <n v="1"/>
    <b v="0"/>
    <s v="theater/plays"/>
    <n v="0"/>
    <n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516"/>
    <n v="0"/>
    <x v="2"/>
    <s v="US"/>
    <s v="USD"/>
    <n v="1427169540"/>
    <n v="1424701775"/>
    <b v="0"/>
    <n v="1"/>
    <b v="0"/>
    <s v="theater/plays"/>
    <n v="0"/>
    <n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515"/>
    <n v="0"/>
    <x v="2"/>
    <s v="US"/>
    <s v="USD"/>
    <n v="1448078400"/>
    <n v="1445985299"/>
    <b v="0"/>
    <n v="5"/>
    <b v="0"/>
    <s v="theater/plays"/>
    <n v="0"/>
    <n v="0"/>
    <x v="1"/>
    <s v="plays"/>
    <x v="4086"/>
    <d v="2015-11-21T04:00:00"/>
    <x v="0"/>
  </r>
  <r>
    <n v="4087"/>
    <s v="Stage Production &quot;The Nail Shop&quot;"/>
    <s v="Comedy Stage Play"/>
    <n v="5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500"/>
    <n v="0"/>
    <x v="2"/>
    <s v="GB"/>
    <s v="GBP"/>
    <n v="1421403960"/>
    <n v="1418827324"/>
    <b v="0"/>
    <n v="3"/>
    <b v="0"/>
    <s v="theater/plays"/>
    <n v="0"/>
    <n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"/>
    <n v="0"/>
    <x v="2"/>
    <s v="US"/>
    <s v="USD"/>
    <n v="1433093700"/>
    <n v="1430242488"/>
    <b v="0"/>
    <n v="8"/>
    <b v="0"/>
    <s v="theater/plays"/>
    <n v="0"/>
    <n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500"/>
    <n v="0"/>
    <x v="2"/>
    <s v="US"/>
    <s v="USD"/>
    <n v="1438959600"/>
    <n v="1437754137"/>
    <b v="0"/>
    <n v="3"/>
    <b v="0"/>
    <s v="theater/plays"/>
    <n v="0"/>
    <n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500"/>
    <n v="0"/>
    <x v="2"/>
    <s v="US"/>
    <s v="USD"/>
    <n v="1421410151"/>
    <n v="1418818151"/>
    <b v="0"/>
    <n v="8"/>
    <b v="0"/>
    <s v="theater/plays"/>
    <n v="0"/>
    <n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500"/>
    <n v="0"/>
    <x v="2"/>
    <s v="US"/>
    <s v="USD"/>
    <n v="1428205247"/>
    <n v="1423024847"/>
    <b v="0"/>
    <n v="1"/>
    <b v="0"/>
    <s v="theater/plays"/>
    <n v="0"/>
    <n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500"/>
    <n v="0"/>
    <x v="2"/>
    <s v="GB"/>
    <s v="GBP"/>
    <n v="1440272093"/>
    <n v="1435088093"/>
    <b v="0"/>
    <n v="4"/>
    <b v="0"/>
    <s v="theater/plays"/>
    <n v="0"/>
    <n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450"/>
    <n v="0"/>
    <x v="2"/>
    <s v="US"/>
    <s v="USD"/>
    <n v="1413953940"/>
    <n v="1410141900"/>
    <b v="0"/>
    <n v="8"/>
    <b v="0"/>
    <s v="theater/plays"/>
    <n v="0"/>
    <n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400"/>
    <n v="0"/>
    <x v="2"/>
    <s v="MX"/>
    <s v="MXN"/>
    <n v="1482108350"/>
    <n v="1479516350"/>
    <b v="0"/>
    <n v="1"/>
    <b v="0"/>
    <s v="theater/plays"/>
    <n v="0"/>
    <n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400"/>
    <n v="0"/>
    <x v="2"/>
    <s v="GB"/>
    <s v="GBP"/>
    <n v="1488271860"/>
    <n v="1484484219"/>
    <b v="0"/>
    <n v="5"/>
    <b v="0"/>
    <s v="theater/plays"/>
    <n v="0"/>
    <n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4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3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300"/>
    <n v="0"/>
    <x v="2"/>
    <s v="US"/>
    <s v="USD"/>
    <n v="1472847873"/>
    <n v="1468959873"/>
    <b v="0"/>
    <n v="1"/>
    <b v="0"/>
    <s v="theater/plays"/>
    <n v="0"/>
    <n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8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27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250"/>
    <n v="0"/>
    <x v="2"/>
    <s v="US"/>
    <s v="USD"/>
    <n v="1463343673"/>
    <n v="1460751673"/>
    <b v="0"/>
    <n v="6"/>
    <b v="0"/>
    <s v="theater/plays"/>
    <n v="0"/>
    <n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250"/>
    <n v="0"/>
    <x v="2"/>
    <s v="US"/>
    <s v="USD"/>
    <n v="1440613920"/>
    <n v="1435953566"/>
    <b v="0"/>
    <n v="6"/>
    <b v="0"/>
    <s v="theater/plays"/>
    <n v="0"/>
    <n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200"/>
    <n v="0"/>
    <x v="2"/>
    <s v="AU"/>
    <s v="AUD"/>
    <n v="1477550434"/>
    <n v="1474958434"/>
    <b v="0"/>
    <n v="14"/>
    <b v="0"/>
    <s v="theater/plays"/>
    <n v="0"/>
    <n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200"/>
    <n v="0"/>
    <x v="2"/>
    <s v="MX"/>
    <s v="MXN"/>
    <n v="1482711309"/>
    <n v="1479860109"/>
    <b v="0"/>
    <n v="6"/>
    <b v="0"/>
    <s v="theater/plays"/>
    <n v="0"/>
    <n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200"/>
    <n v="0"/>
    <x v="2"/>
    <s v="US"/>
    <s v="USD"/>
    <n v="1427936400"/>
    <n v="1424221866"/>
    <b v="0"/>
    <n v="33"/>
    <b v="0"/>
    <s v="theater/plays"/>
    <n v="0"/>
    <n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128"/>
    <n v="0"/>
    <x v="2"/>
    <s v="US"/>
    <s v="USD"/>
    <n v="1411596001"/>
    <n v="1409608801"/>
    <b v="0"/>
    <n v="4"/>
    <b v="0"/>
    <s v="theater/plays"/>
    <n v="0"/>
    <n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100"/>
    <n v="0"/>
    <x v="2"/>
    <s v="US"/>
    <s v="USD"/>
    <n v="1488517200"/>
    <n v="1485909937"/>
    <b v="0"/>
    <n v="1"/>
    <b v="0"/>
    <s v="theater/plays"/>
    <n v="0"/>
    <n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6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50"/>
    <n v="0"/>
    <x v="2"/>
    <s v="GB"/>
    <s v="GBP"/>
    <n v="1469113351"/>
    <n v="1463929351"/>
    <b v="0"/>
    <n v="6"/>
    <b v="0"/>
    <s v="theater/plays"/>
    <n v="0"/>
    <n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25"/>
    <n v="0"/>
    <x v="2"/>
    <s v="US"/>
    <s v="USD"/>
    <n v="1424747740"/>
    <n v="1422155740"/>
    <b v="0"/>
    <n v="6"/>
    <b v="0"/>
    <s v="theater/plays"/>
    <n v="0"/>
    <n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0"/>
    <n v="0"/>
    <x v="2"/>
    <s v="IE"/>
    <s v="EUR"/>
    <n v="1456617600"/>
    <n v="1454280186"/>
    <b v="0"/>
    <n v="1"/>
    <b v="0"/>
    <s v="theater/plays"/>
    <n v="0"/>
    <n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2"/>
    <n v="0"/>
    <x v="2"/>
    <s v="US"/>
    <s v="USD"/>
    <n v="1452234840"/>
    <n v="1450619123"/>
    <b v="0"/>
    <n v="3"/>
    <b v="0"/>
    <s v="theater/plays"/>
    <n v="0"/>
    <n v="0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9967B-E457-412E-943D-DF1F9F827594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47FC-FC03-4DD9-926C-4B7EA95D168B}">
  <dimension ref="A1:F18"/>
  <sheetViews>
    <sheetView workbookViewId="0">
      <selection activeCell="P39" sqref="P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7" width="11.28515625" bestFit="1" customWidth="1"/>
  </cols>
  <sheetData>
    <row r="1" spans="1:6" x14ac:dyDescent="0.25">
      <c r="A1" s="13" t="s">
        <v>8358</v>
      </c>
      <c r="B1" t="s">
        <v>8315</v>
      </c>
    </row>
    <row r="2" spans="1:6" x14ac:dyDescent="0.25">
      <c r="A2" s="13" t="s">
        <v>8379</v>
      </c>
      <c r="B2" t="s">
        <v>8364</v>
      </c>
    </row>
    <row r="4" spans="1:6" x14ac:dyDescent="0.25">
      <c r="A4" s="13" t="s">
        <v>8363</v>
      </c>
      <c r="B4" s="13" t="s">
        <v>8360</v>
      </c>
    </row>
    <row r="5" spans="1:6" x14ac:dyDescent="0.25">
      <c r="A5" s="13" t="s">
        <v>8362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 x14ac:dyDescent="0.25">
      <c r="A6" s="14" t="s">
        <v>8373</v>
      </c>
      <c r="B6" s="11">
        <v>56</v>
      </c>
      <c r="C6" s="11">
        <v>2</v>
      </c>
      <c r="D6" s="11">
        <v>33</v>
      </c>
      <c r="E6" s="11">
        <v>7</v>
      </c>
      <c r="F6" s="11">
        <v>98</v>
      </c>
    </row>
    <row r="7" spans="1:6" x14ac:dyDescent="0.25">
      <c r="A7" s="14" t="s">
        <v>8374</v>
      </c>
      <c r="B7" s="11">
        <v>71</v>
      </c>
      <c r="C7" s="11">
        <v>8</v>
      </c>
      <c r="D7" s="11">
        <v>39</v>
      </c>
      <c r="E7" s="11">
        <v>3</v>
      </c>
      <c r="F7" s="11">
        <v>121</v>
      </c>
    </row>
    <row r="8" spans="1:6" x14ac:dyDescent="0.25">
      <c r="A8" s="14" t="s">
        <v>8375</v>
      </c>
      <c r="B8" s="11">
        <v>56</v>
      </c>
      <c r="C8" s="11">
        <v>14</v>
      </c>
      <c r="D8" s="11">
        <v>33</v>
      </c>
      <c r="E8" s="11">
        <v>3</v>
      </c>
      <c r="F8" s="11">
        <v>106</v>
      </c>
    </row>
    <row r="9" spans="1:6" x14ac:dyDescent="0.25">
      <c r="A9" s="14" t="s">
        <v>8376</v>
      </c>
      <c r="B9" s="11">
        <v>71</v>
      </c>
      <c r="C9" s="11"/>
      <c r="D9" s="11">
        <v>40</v>
      </c>
      <c r="E9" s="11">
        <v>2</v>
      </c>
      <c r="F9" s="11">
        <v>113</v>
      </c>
    </row>
    <row r="10" spans="1:6" x14ac:dyDescent="0.25">
      <c r="A10" s="14" t="s">
        <v>8367</v>
      </c>
      <c r="B10" s="11">
        <v>111</v>
      </c>
      <c r="C10" s="11"/>
      <c r="D10" s="11">
        <v>52</v>
      </c>
      <c r="E10" s="11">
        <v>3</v>
      </c>
      <c r="F10" s="11">
        <v>166</v>
      </c>
    </row>
    <row r="11" spans="1:6" x14ac:dyDescent="0.25">
      <c r="A11" s="14" t="s">
        <v>8377</v>
      </c>
      <c r="B11" s="11">
        <v>100</v>
      </c>
      <c r="C11" s="11"/>
      <c r="D11" s="11">
        <v>49</v>
      </c>
      <c r="E11" s="11">
        <v>4</v>
      </c>
      <c r="F11" s="11">
        <v>153</v>
      </c>
    </row>
    <row r="12" spans="1:6" x14ac:dyDescent="0.25">
      <c r="A12" s="14" t="s">
        <v>8368</v>
      </c>
      <c r="B12" s="11">
        <v>87</v>
      </c>
      <c r="C12" s="11"/>
      <c r="D12" s="11">
        <v>50</v>
      </c>
      <c r="E12" s="11">
        <v>1</v>
      </c>
      <c r="F12" s="11">
        <v>138</v>
      </c>
    </row>
    <row r="13" spans="1:6" x14ac:dyDescent="0.25">
      <c r="A13" s="14" t="s">
        <v>8369</v>
      </c>
      <c r="B13" s="11">
        <v>72</v>
      </c>
      <c r="C13" s="11"/>
      <c r="D13" s="11">
        <v>47</v>
      </c>
      <c r="E13" s="11">
        <v>4</v>
      </c>
      <c r="F13" s="11">
        <v>123</v>
      </c>
    </row>
    <row r="14" spans="1:6" x14ac:dyDescent="0.25">
      <c r="A14" s="14" t="s">
        <v>8370</v>
      </c>
      <c r="B14" s="11">
        <v>59</v>
      </c>
      <c r="C14" s="11"/>
      <c r="D14" s="11">
        <v>34</v>
      </c>
      <c r="E14" s="11">
        <v>4</v>
      </c>
      <c r="F14" s="11">
        <v>97</v>
      </c>
    </row>
    <row r="15" spans="1:6" x14ac:dyDescent="0.25">
      <c r="A15" s="14" t="s">
        <v>8371</v>
      </c>
      <c r="B15" s="11">
        <v>65</v>
      </c>
      <c r="C15" s="11"/>
      <c r="D15" s="11">
        <v>50</v>
      </c>
      <c r="E15" s="11"/>
      <c r="F15" s="11">
        <v>115</v>
      </c>
    </row>
    <row r="16" spans="1:6" x14ac:dyDescent="0.25">
      <c r="A16" s="14" t="s">
        <v>8372</v>
      </c>
      <c r="B16" s="11">
        <v>54</v>
      </c>
      <c r="C16" s="11"/>
      <c r="D16" s="11">
        <v>31</v>
      </c>
      <c r="E16" s="11">
        <v>3</v>
      </c>
      <c r="F16" s="11">
        <v>88</v>
      </c>
    </row>
    <row r="17" spans="1:6" x14ac:dyDescent="0.25">
      <c r="A17" s="14" t="s">
        <v>8378</v>
      </c>
      <c r="B17" s="11">
        <v>37</v>
      </c>
      <c r="C17" s="11"/>
      <c r="D17" s="11">
        <v>35</v>
      </c>
      <c r="E17" s="11">
        <v>3</v>
      </c>
      <c r="F17" s="11">
        <v>75</v>
      </c>
    </row>
    <row r="18" spans="1:6" x14ac:dyDescent="0.25">
      <c r="A18" s="14" t="s">
        <v>8361</v>
      </c>
      <c r="B18" s="11">
        <v>839</v>
      </c>
      <c r="C18" s="11">
        <v>24</v>
      </c>
      <c r="D18" s="11">
        <v>493</v>
      </c>
      <c r="E18" s="11">
        <v>37</v>
      </c>
      <c r="F18" s="11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2059-775B-4055-B793-C82525CED923}">
  <dimension ref="A1:K16"/>
  <sheetViews>
    <sheetView workbookViewId="0">
      <selection activeCell="E17" sqref="E17"/>
    </sheetView>
  </sheetViews>
  <sheetFormatPr defaultRowHeight="15" x14ac:dyDescent="0.25"/>
  <cols>
    <col min="1" max="1" width="47" customWidth="1"/>
    <col min="2" max="2" width="26.7109375" bestFit="1" customWidth="1"/>
    <col min="3" max="3" width="20.28515625" bestFit="1" customWidth="1"/>
    <col min="4" max="4" width="24.5703125" bestFit="1" customWidth="1"/>
    <col min="5" max="5" width="19.42578125" bestFit="1" customWidth="1"/>
    <col min="6" max="6" width="31.28515625" bestFit="1" customWidth="1"/>
    <col min="7" max="7" width="24.85546875" bestFit="1" customWidth="1"/>
    <col min="8" max="8" width="29.140625" bestFit="1" customWidth="1"/>
  </cols>
  <sheetData>
    <row r="1" spans="1:11" ht="19.5" x14ac:dyDescent="0.25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  <c r="I1" s="17"/>
      <c r="J1" s="17"/>
      <c r="K1" s="17"/>
    </row>
    <row r="2" spans="1:11" ht="19.5" x14ac:dyDescent="0.25">
      <c r="A2" s="15" t="s">
        <v>8388</v>
      </c>
      <c r="B2">
        <f>COUNTIFS('Kickstarter Sheet '!$F:$F,"successful",'Kickstarter Sheet '!$D:$D,"&lt;1000",'Kickstarter Sheet '!R:R,"plays")</f>
        <v>82</v>
      </c>
      <c r="C2">
        <f>COUNTIFS('Kickstarter Sheet '!$F:$F,"failed",'Kickstarter Sheet '!$D:$D,"&lt;1000",'Kickstarter Sheet '!R:R,"plays")</f>
        <v>67</v>
      </c>
      <c r="D2">
        <f>COUNTIFS('Kickstarter Sheet '!$F:$F,"canceled",'Kickstarter Sheet '!$D:$D,"&lt;1000",'Kickstarter Sheet '!R:R,"plays")</f>
        <v>0</v>
      </c>
      <c r="E2">
        <f>SUM(B2:D2)</f>
        <v>149</v>
      </c>
      <c r="F2" s="18">
        <f>(B2/E2)</f>
        <v>0.55033557046979864</v>
      </c>
      <c r="G2" s="18">
        <f>C2/E2</f>
        <v>0.44966442953020136</v>
      </c>
      <c r="H2" s="18">
        <f>D2/E2</f>
        <v>0</v>
      </c>
    </row>
    <row r="3" spans="1:11" ht="19.5" x14ac:dyDescent="0.25">
      <c r="A3" s="15" t="s">
        <v>8389</v>
      </c>
      <c r="B3">
        <f>COUNTIFS('Kickstarter Sheet '!$F:$F,"successful",'Kickstarter Sheet '!$D:$D,"&gt;=1000",'Kickstarter Sheet '!R:R,"plays",'Kickstarter Sheet '!$D:$D,"&lt;=4999")</f>
        <v>210</v>
      </c>
      <c r="C3">
        <f>COUNTIFS('Kickstarter Sheet '!$F:$F,"failed",'Kickstarter Sheet '!$D:$D,"&gt;=1000",'Kickstarter Sheet '!$D:$D,"&lt;=4999",'Kickstarter Sheet '!R:R,"plays")</f>
        <v>125</v>
      </c>
      <c r="D3">
        <f>COUNTIFS('Kickstarter Sheet '!$F:$F,"canceled",'Kickstarter Sheet '!$D:$D,"&gt;=1000",'Kickstarter Sheet '!$D:$D,"&lt;=4999",'Kickstarter Sheet '!R:R,"plays")</f>
        <v>0</v>
      </c>
      <c r="E3">
        <f t="shared" ref="E3:E13" si="0">SUM(B3:D3)</f>
        <v>335</v>
      </c>
      <c r="F3" s="18">
        <f t="shared" ref="F3:F13" si="1">B3/E3</f>
        <v>0.62686567164179108</v>
      </c>
      <c r="G3" s="18">
        <f t="shared" ref="G3:G13" si="2">C3/E3</f>
        <v>0.37313432835820898</v>
      </c>
      <c r="H3" s="18">
        <f t="shared" ref="H3:H13" si="3">D3/E3</f>
        <v>0</v>
      </c>
    </row>
    <row r="4" spans="1:11" ht="19.5" x14ac:dyDescent="0.25">
      <c r="A4" s="15" t="s">
        <v>8390</v>
      </c>
      <c r="B4">
        <f>COUNTIFS('Kickstarter Sheet '!$F:$F,"successful",'Kickstarter Sheet '!$D:$D,"&gt;=5000",'Kickstarter Sheet '!$D:$D,"&lt;=9999",'Kickstarter Sheet '!R:R,"plays")</f>
        <v>109</v>
      </c>
      <c r="C4">
        <f>COUNTIFS('Kickstarter Sheet '!$F:$F,"failed",'Kickstarter Sheet '!$D:$D,"&gt;=5000",'Kickstarter Sheet '!$D:$D,"&lt;=9999",'Kickstarter Sheet '!R:R,"plays")</f>
        <v>83</v>
      </c>
      <c r="D4">
        <f>COUNTIFS('Kickstarter Sheet '!$F:$F,"canceled",'Kickstarter Sheet '!$D:$D,"&gt;=5000",'Kickstarter Sheet '!$D:$D,"&lt;=9999",'Kickstarter Sheet '!R:R,"plays")</f>
        <v>0</v>
      </c>
      <c r="E4">
        <f t="shared" si="0"/>
        <v>192</v>
      </c>
      <c r="F4" s="18">
        <f t="shared" si="1"/>
        <v>0.56770833333333337</v>
      </c>
      <c r="G4" s="18">
        <f t="shared" si="2"/>
        <v>0.43229166666666669</v>
      </c>
      <c r="H4" s="18">
        <f t="shared" si="3"/>
        <v>0</v>
      </c>
    </row>
    <row r="5" spans="1:11" ht="19.5" x14ac:dyDescent="0.25">
      <c r="A5" s="15" t="s">
        <v>8391</v>
      </c>
      <c r="B5">
        <f>COUNTIFS('Kickstarter Sheet '!$F:$F,"successful",'Kickstarter Sheet '!$D:$D,"&gt;=10000",'Kickstarter Sheet '!$D:$D,"&lt;=14999",'Kickstarter Sheet '!R:R,"plays")</f>
        <v>58</v>
      </c>
      <c r="C5">
        <f>COUNTIFS('Kickstarter Sheet '!$F:$F,"failed",'Kickstarter Sheet '!$D:$D,"&gt;=10000",'Kickstarter Sheet '!$D:$D,"&lt;=14999",'Kickstarter Sheet '!R:R,"plays")</f>
        <v>34</v>
      </c>
      <c r="D5">
        <f>COUNTIFS('Kickstarter Sheet '!$F:$F,"canceled",'Kickstarter Sheet '!$D:$D,"&gt;=10000",'Kickstarter Sheet '!$D:$D,"&lt;=14999",'Kickstarter Sheet '!R:R,"plays")</f>
        <v>0</v>
      </c>
      <c r="E5">
        <f t="shared" si="0"/>
        <v>92</v>
      </c>
      <c r="F5" s="18">
        <f t="shared" si="1"/>
        <v>0.63043478260869568</v>
      </c>
      <c r="G5" s="18">
        <f t="shared" si="2"/>
        <v>0.36956521739130432</v>
      </c>
      <c r="H5" s="18">
        <f t="shared" si="3"/>
        <v>0</v>
      </c>
    </row>
    <row r="6" spans="1:11" ht="19.5" x14ac:dyDescent="0.25">
      <c r="A6" s="15" t="s">
        <v>8396</v>
      </c>
      <c r="B6">
        <f>COUNTIFS('Kickstarter Sheet '!$F:$F,"successful",'Kickstarter Sheet '!$D:$D,"&gt;=15000",'Kickstarter Sheet '!$D:$D,"&lt;=19999",'Kickstarter Sheet '!R:R,"plays")</f>
        <v>52</v>
      </c>
      <c r="C6">
        <f>COUNTIFS('Kickstarter Sheet '!$F:$F,"failed",'Kickstarter Sheet '!$D:$D,"&gt;=15000",'Kickstarter Sheet '!$D:$D,"&lt;=19999",'Kickstarter Sheet '!R:R,"plays")</f>
        <v>3</v>
      </c>
      <c r="D6">
        <f>COUNTIFS('Kickstarter Sheet '!$F:$F,"canceled",'Kickstarter Sheet '!$D:$D,"&gt;=15000",'Kickstarter Sheet '!$D:$D,"&lt;=19999",'Kickstarter Sheet '!R:R,"plays")</f>
        <v>0</v>
      </c>
      <c r="E6">
        <f t="shared" si="0"/>
        <v>55</v>
      </c>
      <c r="F6" s="18">
        <f t="shared" si="1"/>
        <v>0.94545454545454544</v>
      </c>
      <c r="G6" s="18">
        <f t="shared" si="2"/>
        <v>5.4545454545454543E-2</v>
      </c>
      <c r="H6" s="18">
        <f t="shared" si="3"/>
        <v>0</v>
      </c>
    </row>
    <row r="7" spans="1:11" ht="19.5" x14ac:dyDescent="0.25">
      <c r="A7" s="15" t="s">
        <v>8392</v>
      </c>
      <c r="B7">
        <f>COUNTIFS('Kickstarter Sheet '!$F:$F,"successful",'Kickstarter Sheet '!$D:$D,"&gt;=20000",'Kickstarter Sheet '!$D:$D,"&lt;=24999",'Kickstarter Sheet '!R:R,"plays")</f>
        <v>36</v>
      </c>
      <c r="C7">
        <f>COUNTIFS('Kickstarter Sheet '!$F:$F,"failed",'Kickstarter Sheet '!$D:$D,"&gt;=20000",'Kickstarter Sheet '!$D:$D,"&lt;=24999",'Kickstarter Sheet '!R:R,"plays")</f>
        <v>2</v>
      </c>
      <c r="D7">
        <f>COUNTIFS('Kickstarter Sheet '!$F:$F,"canceled",'Kickstarter Sheet '!$D:$D,"&gt;=20000",'Kickstarter Sheet '!$D:$D,"&lt;=24999",'Kickstarter Sheet '!R:R,"plays")</f>
        <v>0</v>
      </c>
      <c r="E7">
        <f t="shared" si="0"/>
        <v>38</v>
      </c>
      <c r="F7" s="18">
        <f t="shared" si="1"/>
        <v>0.94736842105263153</v>
      </c>
      <c r="G7" s="18">
        <f t="shared" si="2"/>
        <v>5.2631578947368418E-2</v>
      </c>
      <c r="H7" s="18">
        <f t="shared" si="3"/>
        <v>0</v>
      </c>
    </row>
    <row r="8" spans="1:11" ht="19.5" x14ac:dyDescent="0.25">
      <c r="A8" s="15" t="s">
        <v>8397</v>
      </c>
      <c r="B8">
        <f>COUNTIFS('Kickstarter Sheet '!$F:$F,"successful",'Kickstarter Sheet '!$D:$D,"&gt;=25000",'Kickstarter Sheet '!$D:$D,"&lt;=29999",'Kickstarter Sheet '!R:R,"plays")</f>
        <v>20</v>
      </c>
      <c r="C8">
        <f>COUNTIFS('Kickstarter Sheet '!$F:$F,"failed",'Kickstarter Sheet '!$D:$D,"&gt;=25000",'Kickstarter Sheet '!$D:$D,"&lt;=29999",'Kickstarter Sheet '!R:R,"plays")</f>
        <v>5</v>
      </c>
      <c r="D8">
        <f>COUNTIFS('Kickstarter Sheet '!$F:$F,"canceled",'Kickstarter Sheet '!$D:$D,"&gt;=25000",'Kickstarter Sheet '!$D:$D,"&lt;=29999",'Kickstarter Sheet '!R:R,"plays")</f>
        <v>0</v>
      </c>
      <c r="E8">
        <f t="shared" si="0"/>
        <v>25</v>
      </c>
      <c r="F8" s="18">
        <f t="shared" si="1"/>
        <v>0.8</v>
      </c>
      <c r="G8" s="18">
        <f t="shared" si="2"/>
        <v>0.2</v>
      </c>
      <c r="H8" s="18">
        <f t="shared" si="3"/>
        <v>0</v>
      </c>
    </row>
    <row r="9" spans="1:11" ht="19.5" x14ac:dyDescent="0.25">
      <c r="A9" s="15" t="s">
        <v>8393</v>
      </c>
      <c r="B9">
        <f>COUNTIFS('Kickstarter Sheet '!$F:$F,"successful",'Kickstarter Sheet '!$D:$D,"&gt;=30000",'Kickstarter Sheet '!$D:$D,"&lt;=34999",'Kickstarter Sheet '!R:R,"plays")</f>
        <v>12</v>
      </c>
      <c r="C9">
        <f>COUNTIFS('Kickstarter Sheet '!$F:$F,"failed",'Kickstarter Sheet '!$D:$D,"&gt;=30000",'Kickstarter Sheet '!$D:$D,"&lt;=34999",'Kickstarter Sheet '!R:R,"plays")</f>
        <v>1</v>
      </c>
      <c r="D9">
        <f>COUNTIFS('Kickstarter Sheet '!$F:$F,"canceled",'Kickstarter Sheet '!$D:$D,"&gt;=30000",'Kickstarter Sheet '!$D:$D,"&lt;=34999",'Kickstarter Sheet '!R:R,"plays")</f>
        <v>0</v>
      </c>
      <c r="E9">
        <f t="shared" si="0"/>
        <v>13</v>
      </c>
      <c r="F9" s="18">
        <f t="shared" si="1"/>
        <v>0.92307692307692313</v>
      </c>
      <c r="G9" s="18">
        <f t="shared" si="2"/>
        <v>7.6923076923076927E-2</v>
      </c>
      <c r="H9" s="18">
        <f t="shared" si="3"/>
        <v>0</v>
      </c>
    </row>
    <row r="10" spans="1:11" ht="19.5" x14ac:dyDescent="0.25">
      <c r="A10" s="15" t="s">
        <v>8398</v>
      </c>
      <c r="B10">
        <f>COUNTIFS('Kickstarter Sheet '!$F:$F,"successful",'Kickstarter Sheet '!$D:$D,"&gt;=35000",'Kickstarter Sheet '!$D:$D,"&lt;=39999",'Kickstarter Sheet '!R:R,"plays")</f>
        <v>5</v>
      </c>
      <c r="C10">
        <f>COUNTIFS('Kickstarter Sheet '!$F:$F,"failed",'Kickstarter Sheet '!$D:$D,"&gt;=35000",'Kickstarter Sheet '!$D:$D,"&lt;=39999",'Kickstarter Sheet '!R:R,"plays")</f>
        <v>1</v>
      </c>
      <c r="D10">
        <f>COUNTIFS('Kickstarter Sheet '!$F:$F,"canceled",'Kickstarter Sheet '!$D:$D,"&gt;=35000",'Kickstarter Sheet '!$D:$D,"&lt;=39999",'Kickstarter Sheet '!R:R,"plays")</f>
        <v>0</v>
      </c>
      <c r="E10">
        <f t="shared" si="0"/>
        <v>6</v>
      </c>
      <c r="F10" s="18">
        <f t="shared" si="1"/>
        <v>0.83333333333333337</v>
      </c>
      <c r="G10" s="18">
        <f t="shared" si="2"/>
        <v>0.16666666666666666</v>
      </c>
      <c r="H10" s="18">
        <f t="shared" si="3"/>
        <v>0</v>
      </c>
    </row>
    <row r="11" spans="1:11" ht="19.5" x14ac:dyDescent="0.25">
      <c r="A11" s="15" t="s">
        <v>8394</v>
      </c>
      <c r="B11">
        <f>COUNTIFS('Kickstarter Sheet '!$F:$F,"successful",'Kickstarter Sheet '!$D:$D,"&gt;=40000",'Kickstarter Sheet '!$D:$D,"&lt;=44999",'Kickstarter Sheet '!R:R,"plays")</f>
        <v>3</v>
      </c>
      <c r="C11">
        <f>COUNTIFS('Kickstarter Sheet '!$F:$F,"failed",'Kickstarter Sheet '!$D:$D,"&gt;=40000",'Kickstarter Sheet '!$D:$D,"&lt;=44999",'Kickstarter Sheet '!R:R,"plays")</f>
        <v>0</v>
      </c>
      <c r="D11">
        <f>COUNTIFS('Kickstarter Sheet '!$F:$F,"canceled",'Kickstarter Sheet '!$D:$D,"&gt;=40000",'Kickstarter Sheet '!$D:$D,"&lt;=44999",'Kickstarter Sheet '!R:R,"plays")</f>
        <v>0</v>
      </c>
      <c r="E11">
        <f t="shared" si="0"/>
        <v>3</v>
      </c>
      <c r="F11" s="18">
        <f t="shared" si="1"/>
        <v>1</v>
      </c>
      <c r="G11" s="18">
        <f t="shared" si="2"/>
        <v>0</v>
      </c>
      <c r="H11" s="18">
        <f t="shared" si="3"/>
        <v>0</v>
      </c>
    </row>
    <row r="12" spans="1:11" ht="19.5" x14ac:dyDescent="0.25">
      <c r="A12" s="15" t="s">
        <v>8399</v>
      </c>
      <c r="B12">
        <f>COUNTIFS('Kickstarter Sheet '!$F:$F,"successful",'Kickstarter Sheet '!$D:$D,"&gt;=45000",'Kickstarter Sheet '!$D:$D,"&lt;=49999",'Kickstarter Sheet '!R:R,"plays")</f>
        <v>1</v>
      </c>
      <c r="C12">
        <f>COUNTIFS('Kickstarter Sheet '!$F:$F,"failed",'Kickstarter Sheet '!$D:$D,"&gt;=45000",'Kickstarter Sheet '!$D:$D,"&lt;=49999",'Kickstarter Sheet '!R:R,"plays")</f>
        <v>0</v>
      </c>
      <c r="D12">
        <f>COUNTIFS('Kickstarter Sheet '!$F:$F,"canceled",'Kickstarter Sheet '!$D:$D,"&gt;=45000",'Kickstarter Sheet '!$D:$D,"&lt;=49999",'Kickstarter Sheet '!R:R,"plays")</f>
        <v>0</v>
      </c>
      <c r="E12">
        <f t="shared" si="0"/>
        <v>1</v>
      </c>
      <c r="F12" s="18">
        <f t="shared" si="1"/>
        <v>1</v>
      </c>
      <c r="G12" s="18">
        <f t="shared" si="2"/>
        <v>0</v>
      </c>
      <c r="H12" s="18">
        <f t="shared" si="3"/>
        <v>0</v>
      </c>
    </row>
    <row r="13" spans="1:11" ht="19.5" x14ac:dyDescent="0.25">
      <c r="A13" s="15" t="s">
        <v>8395</v>
      </c>
      <c r="B13">
        <f>COUNTIFS('Kickstarter Sheet '!$F:$F,"successful",'Kickstarter Sheet '!$D:$D,"&gt;50000",'Kickstarter Sheet '!R:R,"plays")</f>
        <v>89</v>
      </c>
      <c r="C13">
        <f>COUNTIFS('Kickstarter Sheet '!$F:$F,"failed",'Kickstarter Sheet '!$D:$D,"&gt;50000",'Kickstarter Sheet '!R:R,"plays")</f>
        <v>28</v>
      </c>
      <c r="D13">
        <f>COUNTIFS('Kickstarter Sheet '!$F:$F,"canceled",'Kickstarter Sheet '!$D:$D,"&gt;50000",'Kickstarter Sheet '!R:R,"plays")</f>
        <v>0</v>
      </c>
      <c r="E13">
        <f t="shared" si="0"/>
        <v>117</v>
      </c>
      <c r="F13" s="18">
        <f t="shared" si="1"/>
        <v>0.76068376068376065</v>
      </c>
      <c r="G13" s="18">
        <f t="shared" si="2"/>
        <v>0.23931623931623933</v>
      </c>
      <c r="H13" s="18">
        <f t="shared" si="3"/>
        <v>0</v>
      </c>
    </row>
    <row r="15" spans="1:11" ht="19.5" x14ac:dyDescent="0.25">
      <c r="A15" s="15"/>
      <c r="E15">
        <f>SUM(E2:E12)</f>
        <v>909</v>
      </c>
    </row>
    <row r="16" spans="1:11" x14ac:dyDescent="0.25">
      <c r="E16">
        <f>SUM(E6:E7)</f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style="11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9" bestFit="1" customWidth="1"/>
    <col min="16" max="16" width="17.7109375" bestFit="1" customWidth="1"/>
    <col min="17" max="17" width="41.140625" customWidth="1"/>
    <col min="18" max="18" width="16.85546875" bestFit="1" customWidth="1"/>
    <col min="19" max="19" width="23.5703125" style="10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2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9" t="s">
        <v>8365</v>
      </c>
      <c r="T1" s="9" t="s">
        <v>8366</v>
      </c>
      <c r="U1" s="9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7814</v>
      </c>
      <c r="P2">
        <f>IFERROR(ROUND(E2/L2,2),0)</f>
        <v>12879.86</v>
      </c>
      <c r="Q2" t="s">
        <v>8308</v>
      </c>
      <c r="R2" t="s">
        <v>8309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5000</v>
      </c>
      <c r="E3" s="8">
        <v>1076751.05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21535</v>
      </c>
      <c r="P3">
        <f t="shared" ref="P3:P66" si="1">IFERROR(ROUND(E3/L3,2),0)</f>
        <v>13629.76</v>
      </c>
      <c r="Q3" t="s">
        <v>8308</v>
      </c>
      <c r="R3" t="s">
        <v>8309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400000</v>
      </c>
      <c r="E4" s="8">
        <v>1052110.8700000001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263</v>
      </c>
      <c r="P4">
        <f t="shared" si="1"/>
        <v>30060.31</v>
      </c>
      <c r="Q4" t="s">
        <v>8308</v>
      </c>
      <c r="R4" t="s">
        <v>8309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179000</v>
      </c>
      <c r="E5" s="8">
        <v>972594.99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543</v>
      </c>
      <c r="P5">
        <f t="shared" si="1"/>
        <v>6483.97</v>
      </c>
      <c r="Q5" t="s">
        <v>8308</v>
      </c>
      <c r="R5" t="s">
        <v>8309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800</v>
      </c>
      <c r="P6">
        <f t="shared" si="1"/>
        <v>2817.64</v>
      </c>
      <c r="Q6" t="s">
        <v>8308</v>
      </c>
      <c r="R6" t="s">
        <v>8309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495</v>
      </c>
      <c r="P7">
        <f t="shared" si="1"/>
        <v>16848.13</v>
      </c>
      <c r="Q7" t="s">
        <v>8308</v>
      </c>
      <c r="R7" t="s">
        <v>8309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1182</v>
      </c>
      <c r="P8">
        <f t="shared" si="1"/>
        <v>10186.33</v>
      </c>
      <c r="Q8" t="s">
        <v>8308</v>
      </c>
      <c r="R8" t="s">
        <v>8309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1027</v>
      </c>
      <c r="P9">
        <f t="shared" si="1"/>
        <v>9007.41</v>
      </c>
      <c r="Q9" t="s">
        <v>8308</v>
      </c>
      <c r="R9" t="s">
        <v>8309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257</v>
      </c>
      <c r="P10">
        <f t="shared" si="1"/>
        <v>42377.08</v>
      </c>
      <c r="Q10" t="s">
        <v>8308</v>
      </c>
      <c r="R10" t="s">
        <v>8309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191</v>
      </c>
      <c r="P11">
        <f t="shared" si="1"/>
        <v>25039.21</v>
      </c>
      <c r="Q11" t="s">
        <v>8308</v>
      </c>
      <c r="R11" t="s">
        <v>8309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300000</v>
      </c>
      <c r="E12" s="8">
        <v>471567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157</v>
      </c>
      <c r="P12">
        <f t="shared" si="1"/>
        <v>24819.32</v>
      </c>
      <c r="Q12" t="s">
        <v>8308</v>
      </c>
      <c r="R12" t="s">
        <v>8309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50000</v>
      </c>
      <c r="E13" s="8">
        <v>409782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820</v>
      </c>
      <c r="P13">
        <f t="shared" si="1"/>
        <v>5463.76</v>
      </c>
      <c r="Q13" t="s">
        <v>8308</v>
      </c>
      <c r="R13" t="s">
        <v>8309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125000</v>
      </c>
      <c r="E14" s="8">
        <v>396659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317</v>
      </c>
      <c r="P14">
        <f t="shared" si="1"/>
        <v>479.64</v>
      </c>
      <c r="Q14" t="s">
        <v>8308</v>
      </c>
      <c r="R14" t="s">
        <v>8309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699</v>
      </c>
      <c r="P15">
        <f t="shared" si="1"/>
        <v>6852.43</v>
      </c>
      <c r="Q15" t="s">
        <v>8308</v>
      </c>
      <c r="R15" t="s">
        <v>8309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100000</v>
      </c>
      <c r="E16" s="8">
        <v>348018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348</v>
      </c>
      <c r="P16">
        <f t="shared" si="1"/>
        <v>8488.24</v>
      </c>
      <c r="Q16" t="s">
        <v>8308</v>
      </c>
      <c r="R16" t="s">
        <v>8309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1000000</v>
      </c>
      <c r="E17" s="8">
        <v>335597.31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34</v>
      </c>
      <c r="P17">
        <f t="shared" si="1"/>
        <v>3424.46</v>
      </c>
      <c r="Q17" t="s">
        <v>8308</v>
      </c>
      <c r="R17" t="s">
        <v>8309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126</v>
      </c>
      <c r="P18">
        <f t="shared" si="1"/>
        <v>4504.2299999999996</v>
      </c>
      <c r="Q18" t="s">
        <v>8308</v>
      </c>
      <c r="R18" t="s">
        <v>8309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40000</v>
      </c>
      <c r="E19" s="8">
        <v>315222.2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788</v>
      </c>
      <c r="P19">
        <f t="shared" si="1"/>
        <v>8756.17</v>
      </c>
      <c r="Q19" t="s">
        <v>8308</v>
      </c>
      <c r="R19" t="s">
        <v>8309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11000</v>
      </c>
      <c r="E20" s="8">
        <v>306970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2791</v>
      </c>
      <c r="P20">
        <f t="shared" si="1"/>
        <v>897.57</v>
      </c>
      <c r="Q20" t="s">
        <v>8308</v>
      </c>
      <c r="R20" t="s">
        <v>8309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387</v>
      </c>
      <c r="P21">
        <f t="shared" si="1"/>
        <v>13714.53</v>
      </c>
      <c r="Q21" t="s">
        <v>8308</v>
      </c>
      <c r="R21" t="s">
        <v>8309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20000</v>
      </c>
      <c r="E22" s="8">
        <v>292097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1460</v>
      </c>
      <c r="P22">
        <f t="shared" si="1"/>
        <v>11683.88</v>
      </c>
      <c r="Q22" t="s">
        <v>8308</v>
      </c>
      <c r="R22" t="s">
        <v>8309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951</v>
      </c>
      <c r="P23">
        <f t="shared" si="1"/>
        <v>2824.84</v>
      </c>
      <c r="Q23" t="s">
        <v>8308</v>
      </c>
      <c r="R23" t="s">
        <v>8309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975</v>
      </c>
      <c r="P24">
        <f t="shared" si="1"/>
        <v>30472.25</v>
      </c>
      <c r="Q24" t="s">
        <v>8308</v>
      </c>
      <c r="R24" t="s">
        <v>8309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89200</v>
      </c>
      <c r="E25" s="8">
        <v>231543.12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260</v>
      </c>
      <c r="P25">
        <f t="shared" si="1"/>
        <v>10067.09</v>
      </c>
      <c r="Q25" t="s">
        <v>8308</v>
      </c>
      <c r="R25" t="s">
        <v>8309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115</v>
      </c>
      <c r="P26">
        <f t="shared" si="1"/>
        <v>400.35</v>
      </c>
      <c r="Q26" t="s">
        <v>8308</v>
      </c>
      <c r="R26" t="s">
        <v>8309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55000</v>
      </c>
      <c r="E27" s="8">
        <v>210171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382</v>
      </c>
      <c r="P27">
        <f t="shared" si="1"/>
        <v>15012.21</v>
      </c>
      <c r="Q27" t="s">
        <v>8308</v>
      </c>
      <c r="R27" t="s">
        <v>8309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207</v>
      </c>
      <c r="P28">
        <f t="shared" si="1"/>
        <v>10881.22</v>
      </c>
      <c r="Q28" t="s">
        <v>8308</v>
      </c>
      <c r="R28" t="s">
        <v>8309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390000</v>
      </c>
      <c r="E29" s="8">
        <v>205025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53</v>
      </c>
      <c r="P29">
        <f t="shared" si="1"/>
        <v>1366.83</v>
      </c>
      <c r="Q29" t="s">
        <v>8308</v>
      </c>
      <c r="R29" t="s">
        <v>8309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1015</v>
      </c>
      <c r="P30">
        <f t="shared" si="1"/>
        <v>2858.15</v>
      </c>
      <c r="Q30" t="s">
        <v>8308</v>
      </c>
      <c r="R30" t="s">
        <v>8309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50000</v>
      </c>
      <c r="E31" s="8">
        <v>201165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402</v>
      </c>
      <c r="P31">
        <f t="shared" si="1"/>
        <v>1719.36</v>
      </c>
      <c r="Q31" t="s">
        <v>8308</v>
      </c>
      <c r="R31" t="s">
        <v>8309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21000</v>
      </c>
      <c r="E32" s="8">
        <v>198415.01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945</v>
      </c>
      <c r="P32">
        <f t="shared" si="1"/>
        <v>3743.68</v>
      </c>
      <c r="Q32" t="s">
        <v>8308</v>
      </c>
      <c r="R32" t="s">
        <v>8309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485</v>
      </c>
      <c r="P33">
        <f t="shared" si="1"/>
        <v>193963.9</v>
      </c>
      <c r="Q33" t="s">
        <v>8308</v>
      </c>
      <c r="R33" t="s">
        <v>8309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526</v>
      </c>
      <c r="P34">
        <f t="shared" si="1"/>
        <v>2068.91</v>
      </c>
      <c r="Q34" t="s">
        <v>8308</v>
      </c>
      <c r="R34" t="s">
        <v>8309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720</v>
      </c>
      <c r="P35">
        <f t="shared" si="1"/>
        <v>2813.47</v>
      </c>
      <c r="Q35" t="s">
        <v>8308</v>
      </c>
      <c r="R35" t="s">
        <v>8309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50000</v>
      </c>
      <c r="E36" s="8">
        <v>177412.01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355</v>
      </c>
      <c r="P36">
        <f t="shared" si="1"/>
        <v>2609</v>
      </c>
      <c r="Q36" t="s">
        <v>8308</v>
      </c>
      <c r="R36" t="s">
        <v>8309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353</v>
      </c>
      <c r="P37">
        <f t="shared" si="1"/>
        <v>6304.43</v>
      </c>
      <c r="Q37" t="s">
        <v>8308</v>
      </c>
      <c r="R37" t="s">
        <v>8309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294</v>
      </c>
      <c r="P38">
        <f t="shared" si="1"/>
        <v>4009.55</v>
      </c>
      <c r="Q38" t="s">
        <v>8308</v>
      </c>
      <c r="R38" t="s">
        <v>8309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114</v>
      </c>
      <c r="P39">
        <f t="shared" si="1"/>
        <v>676.89</v>
      </c>
      <c r="Q39" t="s">
        <v>8308</v>
      </c>
      <c r="R39" t="s">
        <v>8309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1705</v>
      </c>
      <c r="P40">
        <f t="shared" si="1"/>
        <v>2583.71</v>
      </c>
      <c r="Q40" t="s">
        <v>8308</v>
      </c>
      <c r="R40" t="s">
        <v>8309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125000</v>
      </c>
      <c r="E41" s="8">
        <v>170271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136</v>
      </c>
      <c r="P41">
        <f t="shared" si="1"/>
        <v>784.66</v>
      </c>
      <c r="Q41" t="s">
        <v>8308</v>
      </c>
      <c r="R41" t="s">
        <v>8309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147</v>
      </c>
      <c r="P42">
        <f t="shared" si="1"/>
        <v>10624.12</v>
      </c>
      <c r="Q42" t="s">
        <v>8308</v>
      </c>
      <c r="R42" t="s">
        <v>8309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113</v>
      </c>
      <c r="P43">
        <f t="shared" si="1"/>
        <v>8915.51</v>
      </c>
      <c r="Q43" t="s">
        <v>8308</v>
      </c>
      <c r="R43" t="s">
        <v>8309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211</v>
      </c>
      <c r="P44">
        <f t="shared" si="1"/>
        <v>998.99</v>
      </c>
      <c r="Q44" t="s">
        <v>8308</v>
      </c>
      <c r="R44" t="s">
        <v>8309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1678</v>
      </c>
      <c r="P45">
        <f t="shared" si="1"/>
        <v>638.1</v>
      </c>
      <c r="Q45" t="s">
        <v>8308</v>
      </c>
      <c r="R45" t="s">
        <v>8309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399</v>
      </c>
      <c r="P46">
        <f t="shared" si="1"/>
        <v>11160.67</v>
      </c>
      <c r="Q46" t="s">
        <v>8308</v>
      </c>
      <c r="R46" t="s">
        <v>8309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161</v>
      </c>
      <c r="P47">
        <f t="shared" si="1"/>
        <v>2646.87</v>
      </c>
      <c r="Q47" t="s">
        <v>8308</v>
      </c>
      <c r="R47" t="s">
        <v>8309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80000</v>
      </c>
      <c r="E48" s="8">
        <v>160920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</v>
      </c>
      <c r="P48">
        <f t="shared" si="1"/>
        <v>3576</v>
      </c>
      <c r="Q48" t="s">
        <v>8308</v>
      </c>
      <c r="R48" t="s">
        <v>8309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102</v>
      </c>
      <c r="P49">
        <f t="shared" si="1"/>
        <v>2190.89</v>
      </c>
      <c r="Q49" t="s">
        <v>8308</v>
      </c>
      <c r="R49" t="s">
        <v>8309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100000</v>
      </c>
      <c r="E50" s="8">
        <v>152604.29999999999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153</v>
      </c>
      <c r="P50">
        <f t="shared" si="1"/>
        <v>4015.9</v>
      </c>
      <c r="Q50" t="s">
        <v>8308</v>
      </c>
      <c r="R50" t="s">
        <v>8309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50000</v>
      </c>
      <c r="E51" s="8">
        <v>152579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305</v>
      </c>
      <c r="P51">
        <f t="shared" si="1"/>
        <v>1753.78</v>
      </c>
      <c r="Q51" t="s">
        <v>8308</v>
      </c>
      <c r="R51" t="s">
        <v>8309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300000</v>
      </c>
      <c r="E52" s="8">
        <v>152165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51</v>
      </c>
      <c r="P52">
        <f t="shared" si="1"/>
        <v>6916.59</v>
      </c>
      <c r="Q52" t="s">
        <v>8308</v>
      </c>
      <c r="R52" t="s">
        <v>8309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200000</v>
      </c>
      <c r="E53" s="8">
        <v>150102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75</v>
      </c>
      <c r="P53">
        <f t="shared" si="1"/>
        <v>1261.3599999999999</v>
      </c>
      <c r="Q53" t="s">
        <v>8308</v>
      </c>
      <c r="R53" t="s">
        <v>8309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100000</v>
      </c>
      <c r="E54" s="8">
        <v>147233.76999999999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147</v>
      </c>
      <c r="P54">
        <f t="shared" si="1"/>
        <v>2831.42</v>
      </c>
      <c r="Q54" t="s">
        <v>8308</v>
      </c>
      <c r="R54" t="s">
        <v>8309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285</v>
      </c>
      <c r="P55">
        <f t="shared" si="1"/>
        <v>1217.8</v>
      </c>
      <c r="Q55" t="s">
        <v>8308</v>
      </c>
      <c r="R55" t="s">
        <v>8309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109</v>
      </c>
      <c r="P56">
        <f t="shared" si="1"/>
        <v>2639.52</v>
      </c>
      <c r="Q56" t="s">
        <v>8308</v>
      </c>
      <c r="R56" t="s">
        <v>8309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456</v>
      </c>
      <c r="P57">
        <f t="shared" si="1"/>
        <v>1592.14</v>
      </c>
      <c r="Q57" t="s">
        <v>8308</v>
      </c>
      <c r="R57" t="s">
        <v>8309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10000</v>
      </c>
      <c r="E58" s="8">
        <v>136009.76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1360</v>
      </c>
      <c r="P58">
        <f t="shared" si="1"/>
        <v>781.67</v>
      </c>
      <c r="Q58" t="s">
        <v>8308</v>
      </c>
      <c r="R58" t="s">
        <v>8309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12000</v>
      </c>
      <c r="E59" s="8">
        <v>129748.82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1081</v>
      </c>
      <c r="P59">
        <f t="shared" si="1"/>
        <v>1880.42</v>
      </c>
      <c r="Q59" t="s">
        <v>8308</v>
      </c>
      <c r="R59" t="s">
        <v>8309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148</v>
      </c>
      <c r="P60">
        <f t="shared" si="1"/>
        <v>1681.1</v>
      </c>
      <c r="Q60" t="s">
        <v>8308</v>
      </c>
      <c r="R60" t="s">
        <v>8309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125</v>
      </c>
      <c r="P61">
        <f t="shared" si="1"/>
        <v>3792.03</v>
      </c>
      <c r="Q61" t="s">
        <v>8308</v>
      </c>
      <c r="R61" t="s">
        <v>8309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50000</v>
      </c>
      <c r="E62" s="8">
        <v>123920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248</v>
      </c>
      <c r="P62">
        <f t="shared" si="1"/>
        <v>1147.4100000000001</v>
      </c>
      <c r="Q62" t="s">
        <v>8308</v>
      </c>
      <c r="R62" t="s">
        <v>8310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182</v>
      </c>
      <c r="P63">
        <f t="shared" si="1"/>
        <v>5367.14</v>
      </c>
      <c r="Q63" t="s">
        <v>8308</v>
      </c>
      <c r="R63" t="s">
        <v>8310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120</v>
      </c>
      <c r="P64">
        <f t="shared" si="1"/>
        <v>2505.19</v>
      </c>
      <c r="Q64" t="s">
        <v>8308</v>
      </c>
      <c r="R64" t="s">
        <v>8310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234</v>
      </c>
      <c r="P65">
        <f t="shared" si="1"/>
        <v>1831.41</v>
      </c>
      <c r="Q65" t="s">
        <v>8308</v>
      </c>
      <c r="R65" t="s">
        <v>8310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156</v>
      </c>
      <c r="P66">
        <f t="shared" si="1"/>
        <v>4879.5</v>
      </c>
      <c r="Q66" t="s">
        <v>8308</v>
      </c>
      <c r="R66" t="s">
        <v>8310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20000</v>
      </c>
      <c r="E67" s="8">
        <v>115816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579</v>
      </c>
      <c r="P67">
        <f t="shared" ref="P67:P130" si="6">IFERROR(ROUND(E67/L67,2),0)</f>
        <v>2031.86</v>
      </c>
      <c r="Q67" t="s">
        <v>8308</v>
      </c>
      <c r="R67" t="s">
        <v>8310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200000</v>
      </c>
      <c r="E68" s="8">
        <v>115297.5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58</v>
      </c>
      <c r="P68">
        <f t="shared" si="6"/>
        <v>4434.5200000000004</v>
      </c>
      <c r="Q68" t="s">
        <v>8308</v>
      </c>
      <c r="R68" t="s">
        <v>8310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100000</v>
      </c>
      <c r="E69" s="8">
        <v>114977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115</v>
      </c>
      <c r="P69">
        <f t="shared" si="6"/>
        <v>5748.85</v>
      </c>
      <c r="Q69" t="s">
        <v>8308</v>
      </c>
      <c r="R69" t="s">
        <v>8310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100000</v>
      </c>
      <c r="E70" s="8">
        <v>113015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113</v>
      </c>
      <c r="P70">
        <f t="shared" si="6"/>
        <v>3139.31</v>
      </c>
      <c r="Q70" t="s">
        <v>8308</v>
      </c>
      <c r="R70" t="s">
        <v>8310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113</v>
      </c>
      <c r="P71">
        <f t="shared" si="6"/>
        <v>632.22</v>
      </c>
      <c r="Q71" t="s">
        <v>8308</v>
      </c>
      <c r="R71" t="s">
        <v>8310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1105</v>
      </c>
      <c r="P72">
        <f t="shared" si="6"/>
        <v>6502.24</v>
      </c>
      <c r="Q72" t="s">
        <v>8308</v>
      </c>
      <c r="R72" t="s">
        <v>8310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1379</v>
      </c>
      <c r="P73">
        <f t="shared" si="6"/>
        <v>3448.55</v>
      </c>
      <c r="Q73" t="s">
        <v>8308</v>
      </c>
      <c r="R73" t="s">
        <v>8310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217</v>
      </c>
      <c r="P74">
        <f t="shared" si="6"/>
        <v>2643.83</v>
      </c>
      <c r="Q74" t="s">
        <v>8308</v>
      </c>
      <c r="R74" t="s">
        <v>8310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107</v>
      </c>
      <c r="P75">
        <f t="shared" si="6"/>
        <v>5967.87</v>
      </c>
      <c r="Q75" t="s">
        <v>8308</v>
      </c>
      <c r="R75" t="s">
        <v>8310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130000</v>
      </c>
      <c r="E76" s="8">
        <v>107148.74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82</v>
      </c>
      <c r="P76">
        <f t="shared" si="6"/>
        <v>3694.78</v>
      </c>
      <c r="Q76" t="s">
        <v>8308</v>
      </c>
      <c r="R76" t="s">
        <v>8310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304</v>
      </c>
      <c r="P77">
        <f t="shared" si="6"/>
        <v>2262.35</v>
      </c>
      <c r="Q77" t="s">
        <v>8308</v>
      </c>
      <c r="R77" t="s">
        <v>8310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212</v>
      </c>
      <c r="P78">
        <f t="shared" si="6"/>
        <v>7081.47</v>
      </c>
      <c r="Q78" t="s">
        <v>8308</v>
      </c>
      <c r="R78" t="s">
        <v>8310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141</v>
      </c>
      <c r="P79">
        <f t="shared" si="6"/>
        <v>4080.17</v>
      </c>
      <c r="Q79" t="s">
        <v>8308</v>
      </c>
      <c r="R79" t="s">
        <v>8310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4000</v>
      </c>
      <c r="E80" s="8">
        <v>105881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2647</v>
      </c>
      <c r="P80">
        <f t="shared" si="6"/>
        <v>3025.17</v>
      </c>
      <c r="Q80" t="s">
        <v>8308</v>
      </c>
      <c r="R80" t="s">
        <v>8310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100000</v>
      </c>
      <c r="E81" s="8">
        <v>105745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106</v>
      </c>
      <c r="P81">
        <f t="shared" si="6"/>
        <v>2579.15</v>
      </c>
      <c r="Q81" t="s">
        <v>8308</v>
      </c>
      <c r="R81" t="s">
        <v>8310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521</v>
      </c>
      <c r="P82">
        <f t="shared" si="6"/>
        <v>2215.88</v>
      </c>
      <c r="Q82" t="s">
        <v>8308</v>
      </c>
      <c r="R82" t="s">
        <v>8310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98000</v>
      </c>
      <c r="E83" s="8">
        <v>100939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103</v>
      </c>
      <c r="P83">
        <f t="shared" si="6"/>
        <v>3604.96</v>
      </c>
      <c r="Q83" t="s">
        <v>8308</v>
      </c>
      <c r="R83" t="s">
        <v>8310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100000</v>
      </c>
      <c r="E84" s="8">
        <v>100824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101</v>
      </c>
      <c r="P84">
        <f t="shared" si="6"/>
        <v>1008.24</v>
      </c>
      <c r="Q84" t="s">
        <v>8308</v>
      </c>
      <c r="R84" t="s">
        <v>8310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7000</v>
      </c>
      <c r="E85" s="8">
        <v>100490.02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1436</v>
      </c>
      <c r="P85">
        <f t="shared" si="6"/>
        <v>7730</v>
      </c>
      <c r="Q85" t="s">
        <v>8308</v>
      </c>
      <c r="R85" t="s">
        <v>8310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14290.86</v>
      </c>
      <c r="Q86" t="s">
        <v>8308</v>
      </c>
      <c r="R86" t="s">
        <v>8310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132</v>
      </c>
      <c r="P87">
        <f t="shared" si="6"/>
        <v>4712.07</v>
      </c>
      <c r="Q87" t="s">
        <v>8308</v>
      </c>
      <c r="R87" t="s">
        <v>8310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172889</v>
      </c>
      <c r="E88" s="8">
        <v>97273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56</v>
      </c>
      <c r="P88">
        <f t="shared" si="6"/>
        <v>5721.94</v>
      </c>
      <c r="Q88" t="s">
        <v>8308</v>
      </c>
      <c r="R88" t="s">
        <v>8310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201</v>
      </c>
      <c r="P89">
        <f t="shared" si="6"/>
        <v>3849.96</v>
      </c>
      <c r="Q89" t="s">
        <v>8308</v>
      </c>
      <c r="R89" t="s">
        <v>8310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320</v>
      </c>
      <c r="P90">
        <f t="shared" si="6"/>
        <v>1600.27</v>
      </c>
      <c r="Q90" t="s">
        <v>8308</v>
      </c>
      <c r="R90" t="s">
        <v>8310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65000</v>
      </c>
      <c r="E91" s="8">
        <v>93374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144</v>
      </c>
      <c r="P91">
        <f t="shared" si="6"/>
        <v>1667.39</v>
      </c>
      <c r="Q91" t="s">
        <v>8308</v>
      </c>
      <c r="R91" t="s">
        <v>8310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5000</v>
      </c>
      <c r="E92" s="8">
        <v>92848.5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1857</v>
      </c>
      <c r="P92">
        <f t="shared" si="6"/>
        <v>5803.03</v>
      </c>
      <c r="Q92" t="s">
        <v>8308</v>
      </c>
      <c r="R92" t="s">
        <v>8310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154</v>
      </c>
      <c r="P93">
        <f t="shared" si="6"/>
        <v>2007.4</v>
      </c>
      <c r="Q93" t="s">
        <v>8308</v>
      </c>
      <c r="R93" t="s">
        <v>8310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10000</v>
      </c>
      <c r="E94" s="8">
        <v>92154.22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922</v>
      </c>
      <c r="P94">
        <f t="shared" si="6"/>
        <v>2143.12</v>
      </c>
      <c r="Q94" t="s">
        <v>8308</v>
      </c>
      <c r="R94" t="s">
        <v>8310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52000</v>
      </c>
      <c r="E95" s="8">
        <v>86492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166</v>
      </c>
      <c r="P95">
        <f t="shared" si="6"/>
        <v>5766.13</v>
      </c>
      <c r="Q95" t="s">
        <v>8308</v>
      </c>
      <c r="R95" t="s">
        <v>8310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85000</v>
      </c>
      <c r="E96" s="8">
        <v>86133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101</v>
      </c>
      <c r="P96">
        <f t="shared" si="6"/>
        <v>7177.75</v>
      </c>
      <c r="Q96" t="s">
        <v>8308</v>
      </c>
      <c r="R96" t="s">
        <v>8310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125000</v>
      </c>
      <c r="E97" s="8">
        <v>85192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68</v>
      </c>
      <c r="P97">
        <f t="shared" si="6"/>
        <v>4056.76</v>
      </c>
      <c r="Q97" t="s">
        <v>8308</v>
      </c>
      <c r="R97" t="s">
        <v>8310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100000</v>
      </c>
      <c r="E98" s="8">
        <v>84947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85</v>
      </c>
      <c r="P98">
        <f t="shared" si="6"/>
        <v>2498.44</v>
      </c>
      <c r="Q98" t="s">
        <v>8308</v>
      </c>
      <c r="R98" t="s">
        <v>8310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70000</v>
      </c>
      <c r="E99" s="8">
        <v>82532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118</v>
      </c>
      <c r="P99">
        <f t="shared" si="6"/>
        <v>10316.5</v>
      </c>
      <c r="Q99" t="s">
        <v>8308</v>
      </c>
      <c r="R99" t="s">
        <v>8310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214</v>
      </c>
      <c r="P100">
        <f t="shared" si="6"/>
        <v>1355.27</v>
      </c>
      <c r="Q100" t="s">
        <v>8308</v>
      </c>
      <c r="R100" t="s">
        <v>8310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250000</v>
      </c>
      <c r="E101" s="8">
        <v>80070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32</v>
      </c>
      <c r="P101">
        <f t="shared" si="6"/>
        <v>2053.08</v>
      </c>
      <c r="Q101" t="s">
        <v>8308</v>
      </c>
      <c r="R101" t="s">
        <v>8310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40000</v>
      </c>
      <c r="E102" s="8">
        <v>79686.05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199</v>
      </c>
      <c r="P102">
        <f t="shared" si="6"/>
        <v>3064.85</v>
      </c>
      <c r="Q102" t="s">
        <v>8308</v>
      </c>
      <c r="R102" t="s">
        <v>8310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429</v>
      </c>
      <c r="P103">
        <f t="shared" si="6"/>
        <v>2266.7199999999998</v>
      </c>
      <c r="Q103" t="s">
        <v>8308</v>
      </c>
      <c r="R103" t="s">
        <v>8310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111</v>
      </c>
      <c r="P104">
        <f t="shared" si="6"/>
        <v>1218.05</v>
      </c>
      <c r="Q104" t="s">
        <v>8308</v>
      </c>
      <c r="R104" t="s">
        <v>8310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75000</v>
      </c>
      <c r="E105" s="8">
        <v>77710.8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104</v>
      </c>
      <c r="P105">
        <f t="shared" si="6"/>
        <v>1585.93</v>
      </c>
      <c r="Q105" t="s">
        <v>8308</v>
      </c>
      <c r="R105" t="s">
        <v>8310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110</v>
      </c>
      <c r="P106">
        <f t="shared" si="6"/>
        <v>7694.98</v>
      </c>
      <c r="Q106" t="s">
        <v>8308</v>
      </c>
      <c r="R106" t="s">
        <v>8310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153</v>
      </c>
      <c r="P107">
        <f t="shared" si="6"/>
        <v>1278.77</v>
      </c>
      <c r="Q107" t="s">
        <v>8308</v>
      </c>
      <c r="R107" t="s">
        <v>8310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102</v>
      </c>
      <c r="P108">
        <f t="shared" si="6"/>
        <v>2819.64</v>
      </c>
      <c r="Q108" t="s">
        <v>8308</v>
      </c>
      <c r="R108" t="s">
        <v>8310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381</v>
      </c>
      <c r="P109">
        <f t="shared" si="6"/>
        <v>1102.97</v>
      </c>
      <c r="Q109" t="s">
        <v>8308</v>
      </c>
      <c r="R109" t="s">
        <v>8310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304</v>
      </c>
      <c r="P110">
        <f t="shared" si="6"/>
        <v>1618.02</v>
      </c>
      <c r="Q110" t="s">
        <v>8308</v>
      </c>
      <c r="R110" t="s">
        <v>8310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20000</v>
      </c>
      <c r="E111" s="8">
        <v>75099.199999999997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375</v>
      </c>
      <c r="P111">
        <f t="shared" si="6"/>
        <v>1597.86</v>
      </c>
      <c r="Q111" t="s">
        <v>8308</v>
      </c>
      <c r="R111" t="s">
        <v>8310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300</v>
      </c>
      <c r="P112">
        <f t="shared" si="6"/>
        <v>2885.75</v>
      </c>
      <c r="Q112" t="s">
        <v>8308</v>
      </c>
      <c r="R112" t="s">
        <v>8310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32768</v>
      </c>
      <c r="E113" s="8">
        <v>74134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226</v>
      </c>
      <c r="P113">
        <f t="shared" si="6"/>
        <v>1398.75</v>
      </c>
      <c r="Q113" t="s">
        <v>8308</v>
      </c>
      <c r="R113" t="s">
        <v>8310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370</v>
      </c>
      <c r="P114">
        <f t="shared" si="6"/>
        <v>913.9</v>
      </c>
      <c r="Q114" t="s">
        <v>8308</v>
      </c>
      <c r="R114" t="s">
        <v>8310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246</v>
      </c>
      <c r="P115">
        <f t="shared" si="6"/>
        <v>946.39</v>
      </c>
      <c r="Q115" t="s">
        <v>8308</v>
      </c>
      <c r="R115" t="s">
        <v>8310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294</v>
      </c>
      <c r="P116">
        <f t="shared" si="6"/>
        <v>2101.4899999999998</v>
      </c>
      <c r="Q116" t="s">
        <v>8308</v>
      </c>
      <c r="R116" t="s">
        <v>8310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110000</v>
      </c>
      <c r="E117" s="8">
        <v>71771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65</v>
      </c>
      <c r="P117">
        <f t="shared" si="6"/>
        <v>3262.32</v>
      </c>
      <c r="Q117" t="s">
        <v>8308</v>
      </c>
      <c r="R117" t="s">
        <v>8310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110</v>
      </c>
      <c r="P118">
        <f t="shared" si="6"/>
        <v>1258.74</v>
      </c>
      <c r="Q118" t="s">
        <v>8308</v>
      </c>
      <c r="R118" t="s">
        <v>8310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35000</v>
      </c>
      <c r="E119" s="8">
        <v>69465.33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198</v>
      </c>
      <c r="P119">
        <f t="shared" si="6"/>
        <v>2572.79</v>
      </c>
      <c r="Q119" t="s">
        <v>8308</v>
      </c>
      <c r="R119" t="s">
        <v>8310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452</v>
      </c>
      <c r="P120">
        <f t="shared" si="6"/>
        <v>1739.9</v>
      </c>
      <c r="Q120" t="s">
        <v>8308</v>
      </c>
      <c r="R120" t="s">
        <v>8310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133</v>
      </c>
      <c r="P121">
        <f t="shared" si="6"/>
        <v>1798.77</v>
      </c>
      <c r="Q121" t="s">
        <v>8308</v>
      </c>
      <c r="R121" t="s">
        <v>8310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65000</v>
      </c>
      <c r="E122" s="8">
        <v>66458.23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102</v>
      </c>
      <c r="P122">
        <f t="shared" si="6"/>
        <v>66458.23</v>
      </c>
      <c r="Q122" t="s">
        <v>8308</v>
      </c>
      <c r="R122" t="s">
        <v>8311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65000</v>
      </c>
      <c r="E123" s="8">
        <v>65924.38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101</v>
      </c>
      <c r="P123">
        <f t="shared" si="6"/>
        <v>65924.38</v>
      </c>
      <c r="Q123" t="s">
        <v>8308</v>
      </c>
      <c r="R123" t="s">
        <v>8311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45000</v>
      </c>
      <c r="E124" s="8">
        <v>65313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145</v>
      </c>
      <c r="P124">
        <f t="shared" si="6"/>
        <v>0</v>
      </c>
      <c r="Q124" t="s">
        <v>8308</v>
      </c>
      <c r="R124" t="s">
        <v>8311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50000</v>
      </c>
      <c r="E125" s="8">
        <v>64974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130</v>
      </c>
      <c r="P125">
        <f t="shared" si="6"/>
        <v>10829</v>
      </c>
      <c r="Q125" t="s">
        <v>8308</v>
      </c>
      <c r="R125" t="s">
        <v>8311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50000</v>
      </c>
      <c r="E126" s="8">
        <v>64203.33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128</v>
      </c>
      <c r="P126">
        <f t="shared" si="6"/>
        <v>0</v>
      </c>
      <c r="Q126" t="s">
        <v>8308</v>
      </c>
      <c r="R126" t="s">
        <v>8311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18000</v>
      </c>
      <c r="E127" s="8">
        <v>63527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353</v>
      </c>
      <c r="P127">
        <f t="shared" si="6"/>
        <v>10587.83</v>
      </c>
      <c r="Q127" t="s">
        <v>8308</v>
      </c>
      <c r="R127" t="s">
        <v>8311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58425</v>
      </c>
      <c r="E128" s="8">
        <v>63460.18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109</v>
      </c>
      <c r="P128">
        <f t="shared" si="6"/>
        <v>4881.55</v>
      </c>
      <c r="Q128" t="s">
        <v>8308</v>
      </c>
      <c r="R128" t="s">
        <v>8311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43500</v>
      </c>
      <c r="E129" s="8">
        <v>60450.1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139</v>
      </c>
      <c r="P129">
        <f t="shared" si="6"/>
        <v>15112.53</v>
      </c>
      <c r="Q129" t="s">
        <v>8308</v>
      </c>
      <c r="R129" t="s">
        <v>8311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35000</v>
      </c>
      <c r="E130" s="8">
        <v>60180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172</v>
      </c>
      <c r="P130">
        <f t="shared" si="6"/>
        <v>10030</v>
      </c>
      <c r="Q130" t="s">
        <v>8308</v>
      </c>
      <c r="R130" t="s">
        <v>8311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50000</v>
      </c>
      <c r="E131" s="8">
        <v>60175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120</v>
      </c>
      <c r="P131">
        <f t="shared" ref="P131:P194" si="11">IFERROR(ROUND(E131/L131,2),0)</f>
        <v>0</v>
      </c>
      <c r="Q131" t="s">
        <v>8308</v>
      </c>
      <c r="R131" t="s">
        <v>8311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50000</v>
      </c>
      <c r="E132" s="8">
        <v>60095.35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120</v>
      </c>
      <c r="P132">
        <f t="shared" si="11"/>
        <v>0</v>
      </c>
      <c r="Q132" t="s">
        <v>8308</v>
      </c>
      <c r="R132" t="s">
        <v>8311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30000</v>
      </c>
      <c r="E133" s="8">
        <v>60046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200</v>
      </c>
      <c r="P133">
        <f t="shared" si="11"/>
        <v>0</v>
      </c>
      <c r="Q133" t="s">
        <v>8308</v>
      </c>
      <c r="R133" t="s">
        <v>8311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50000</v>
      </c>
      <c r="E134" s="8">
        <v>58520.2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117</v>
      </c>
      <c r="P134">
        <f t="shared" si="11"/>
        <v>722.47</v>
      </c>
      <c r="Q134" t="s">
        <v>8308</v>
      </c>
      <c r="R134" t="s">
        <v>8311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40000</v>
      </c>
      <c r="E135" s="8">
        <v>57817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145</v>
      </c>
      <c r="P135">
        <f t="shared" si="11"/>
        <v>0</v>
      </c>
      <c r="Q135" t="s">
        <v>8308</v>
      </c>
      <c r="R135" t="s">
        <v>8311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50000</v>
      </c>
      <c r="E136" s="8">
        <v>57754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116</v>
      </c>
      <c r="P136">
        <f t="shared" si="11"/>
        <v>0</v>
      </c>
      <c r="Q136" t="s">
        <v>8308</v>
      </c>
      <c r="R136" t="s">
        <v>8311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30000</v>
      </c>
      <c r="E137" s="8">
        <v>57342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191</v>
      </c>
      <c r="P137">
        <f t="shared" si="11"/>
        <v>11468.4</v>
      </c>
      <c r="Q137" t="s">
        <v>8308</v>
      </c>
      <c r="R137" t="s">
        <v>8311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23</v>
      </c>
      <c r="P138">
        <f t="shared" si="11"/>
        <v>0</v>
      </c>
      <c r="Q138" t="s">
        <v>8308</v>
      </c>
      <c r="R138" t="s">
        <v>8311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20000</v>
      </c>
      <c r="E139" s="8">
        <v>56618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283</v>
      </c>
      <c r="P139">
        <f t="shared" si="11"/>
        <v>0</v>
      </c>
      <c r="Q139" t="s">
        <v>8308</v>
      </c>
      <c r="R139" t="s">
        <v>8311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5000</v>
      </c>
      <c r="E140" s="8">
        <v>56590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1132</v>
      </c>
      <c r="P140">
        <f t="shared" si="11"/>
        <v>975.69</v>
      </c>
      <c r="Q140" t="s">
        <v>8308</v>
      </c>
      <c r="R140" t="s">
        <v>8311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20000</v>
      </c>
      <c r="E141" s="8">
        <v>56146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281</v>
      </c>
      <c r="P141">
        <f t="shared" si="11"/>
        <v>56146</v>
      </c>
      <c r="Q141" t="s">
        <v>8308</v>
      </c>
      <c r="R141" t="s">
        <v>8311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35000</v>
      </c>
      <c r="E142" s="8">
        <v>56079.83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160</v>
      </c>
      <c r="P142">
        <f t="shared" si="11"/>
        <v>0</v>
      </c>
      <c r="Q142" t="s">
        <v>8308</v>
      </c>
      <c r="R142" t="s">
        <v>8311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50000</v>
      </c>
      <c r="E143" s="8">
        <v>55223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110</v>
      </c>
      <c r="P143">
        <f t="shared" si="11"/>
        <v>1972.25</v>
      </c>
      <c r="Q143" t="s">
        <v>8308</v>
      </c>
      <c r="R143" t="s">
        <v>8311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55000</v>
      </c>
      <c r="E144" s="8">
        <v>55201.52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100</v>
      </c>
      <c r="P144">
        <f t="shared" si="11"/>
        <v>55201.52</v>
      </c>
      <c r="Q144" t="s">
        <v>8308</v>
      </c>
      <c r="R144" t="s">
        <v>8311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44000</v>
      </c>
      <c r="E145" s="8">
        <v>54116.28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123</v>
      </c>
      <c r="P145">
        <f t="shared" si="11"/>
        <v>0</v>
      </c>
      <c r="Q145" t="s">
        <v>8308</v>
      </c>
      <c r="R145" t="s">
        <v>8311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47000</v>
      </c>
      <c r="E146" s="8">
        <v>53771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114</v>
      </c>
      <c r="P146">
        <f t="shared" si="11"/>
        <v>1453.27</v>
      </c>
      <c r="Q146" t="s">
        <v>8308</v>
      </c>
      <c r="R146" t="s">
        <v>8311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50000</v>
      </c>
      <c r="E147" s="8">
        <v>53769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108</v>
      </c>
      <c r="P147">
        <f t="shared" si="11"/>
        <v>5974.33</v>
      </c>
      <c r="Q147" t="s">
        <v>8308</v>
      </c>
      <c r="R147" t="s">
        <v>8311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10000</v>
      </c>
      <c r="E148" s="8">
        <v>53737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537</v>
      </c>
      <c r="P148">
        <f t="shared" si="11"/>
        <v>17912.330000000002</v>
      </c>
      <c r="Q148" t="s">
        <v>8308</v>
      </c>
      <c r="R148" t="s">
        <v>8311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68000</v>
      </c>
      <c r="E149" s="8">
        <v>53670.6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79</v>
      </c>
      <c r="P149">
        <f t="shared" si="11"/>
        <v>0</v>
      </c>
      <c r="Q149" t="s">
        <v>8308</v>
      </c>
      <c r="R149" t="s">
        <v>8311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40000</v>
      </c>
      <c r="E150" s="8">
        <v>53157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133</v>
      </c>
      <c r="P150">
        <f t="shared" si="11"/>
        <v>26578.5</v>
      </c>
      <c r="Q150" t="s">
        <v>8308</v>
      </c>
      <c r="R150" t="s">
        <v>8311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50000</v>
      </c>
      <c r="E151" s="8">
        <v>53001.3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106</v>
      </c>
      <c r="P151">
        <f t="shared" si="11"/>
        <v>8833.5499999999993</v>
      </c>
      <c r="Q151" t="s">
        <v>8308</v>
      </c>
      <c r="R151" t="s">
        <v>8311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40000</v>
      </c>
      <c r="E152" s="8">
        <v>52576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131</v>
      </c>
      <c r="P152">
        <f t="shared" si="11"/>
        <v>784.72</v>
      </c>
      <c r="Q152" t="s">
        <v>8308</v>
      </c>
      <c r="R152" t="s">
        <v>8311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50000</v>
      </c>
      <c r="E153" s="8">
        <v>52198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104</v>
      </c>
      <c r="P153">
        <f t="shared" si="11"/>
        <v>10439.6</v>
      </c>
      <c r="Q153" t="s">
        <v>8308</v>
      </c>
      <c r="R153" t="s">
        <v>8311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50000</v>
      </c>
      <c r="E154" s="8">
        <v>51906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104</v>
      </c>
      <c r="P154">
        <f t="shared" si="11"/>
        <v>25953</v>
      </c>
      <c r="Q154" t="s">
        <v>8308</v>
      </c>
      <c r="R154" t="s">
        <v>8311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51605.31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103</v>
      </c>
      <c r="P155">
        <f t="shared" si="11"/>
        <v>5160.53</v>
      </c>
      <c r="Q155" t="s">
        <v>8308</v>
      </c>
      <c r="R155" t="s">
        <v>8311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50000</v>
      </c>
      <c r="E156" s="8">
        <v>51544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103</v>
      </c>
      <c r="P156">
        <f t="shared" si="11"/>
        <v>17181.330000000002</v>
      </c>
      <c r="Q156" t="s">
        <v>8308</v>
      </c>
      <c r="R156" t="s">
        <v>8311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50000</v>
      </c>
      <c r="E157" s="8">
        <v>51514.5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103</v>
      </c>
      <c r="P157">
        <f t="shared" si="11"/>
        <v>12878.63</v>
      </c>
      <c r="Q157" t="s">
        <v>8308</v>
      </c>
      <c r="R157" t="s">
        <v>8311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40000</v>
      </c>
      <c r="E158" s="8">
        <v>51184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128</v>
      </c>
      <c r="P158">
        <f t="shared" si="11"/>
        <v>3412.27</v>
      </c>
      <c r="Q158" t="s">
        <v>8308</v>
      </c>
      <c r="R158" t="s">
        <v>8311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102</v>
      </c>
      <c r="P159">
        <f t="shared" si="11"/>
        <v>25574.5</v>
      </c>
      <c r="Q159" t="s">
        <v>8308</v>
      </c>
      <c r="R159" t="s">
        <v>8311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20000</v>
      </c>
      <c r="E160" s="8">
        <v>50863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254</v>
      </c>
      <c r="P160">
        <f t="shared" si="11"/>
        <v>0</v>
      </c>
      <c r="Q160" t="s">
        <v>8308</v>
      </c>
      <c r="R160" t="s">
        <v>8311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</v>
      </c>
      <c r="E161" s="8">
        <v>50803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102</v>
      </c>
      <c r="P161">
        <f t="shared" si="11"/>
        <v>50803</v>
      </c>
      <c r="Q161" t="s">
        <v>8308</v>
      </c>
      <c r="R161" t="s">
        <v>8311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50000</v>
      </c>
      <c r="E162" s="8">
        <v>50653.11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101</v>
      </c>
      <c r="P162">
        <f t="shared" si="11"/>
        <v>0</v>
      </c>
      <c r="Q162" t="s">
        <v>8308</v>
      </c>
      <c r="R162" t="s">
        <v>8312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30000</v>
      </c>
      <c r="E163" s="8">
        <v>50251.41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168</v>
      </c>
      <c r="P163">
        <f t="shared" si="11"/>
        <v>50251.41</v>
      </c>
      <c r="Q163" t="s">
        <v>8308</v>
      </c>
      <c r="R163" t="s">
        <v>8312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40000</v>
      </c>
      <c r="E164" s="8">
        <v>50091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125</v>
      </c>
      <c r="P164">
        <f t="shared" si="11"/>
        <v>5009.1000000000004</v>
      </c>
      <c r="Q164" t="s">
        <v>8308</v>
      </c>
      <c r="R164" t="s">
        <v>8312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42000</v>
      </c>
      <c r="E165" s="8">
        <v>49830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119</v>
      </c>
      <c r="P165">
        <f t="shared" si="11"/>
        <v>0</v>
      </c>
      <c r="Q165" t="s">
        <v>8308</v>
      </c>
      <c r="R165" t="s">
        <v>8312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25000</v>
      </c>
      <c r="E166" s="8">
        <v>49811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199</v>
      </c>
      <c r="P166">
        <f t="shared" si="11"/>
        <v>7115.86</v>
      </c>
      <c r="Q166" t="s">
        <v>8308</v>
      </c>
      <c r="R166" t="s">
        <v>8312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30000</v>
      </c>
      <c r="E167" s="8">
        <v>49588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165</v>
      </c>
      <c r="P167">
        <f t="shared" si="11"/>
        <v>0</v>
      </c>
      <c r="Q167" t="s">
        <v>8308</v>
      </c>
      <c r="R167" t="s">
        <v>8312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10000</v>
      </c>
      <c r="E168" s="8">
        <v>49321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493</v>
      </c>
      <c r="P168">
        <f t="shared" si="11"/>
        <v>49321</v>
      </c>
      <c r="Q168" t="s">
        <v>8308</v>
      </c>
      <c r="R168" t="s">
        <v>8312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25000</v>
      </c>
      <c r="E169" s="8">
        <v>49100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196</v>
      </c>
      <c r="P169">
        <f t="shared" si="11"/>
        <v>24550</v>
      </c>
      <c r="Q169" t="s">
        <v>8308</v>
      </c>
      <c r="R169" t="s">
        <v>8312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48000</v>
      </c>
      <c r="E170" s="8">
        <v>48434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101</v>
      </c>
      <c r="P170">
        <f t="shared" si="11"/>
        <v>16144.67</v>
      </c>
      <c r="Q170" t="s">
        <v>8308</v>
      </c>
      <c r="R170" t="s">
        <v>8312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44250</v>
      </c>
      <c r="E171" s="8">
        <v>47978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108</v>
      </c>
      <c r="P171">
        <f t="shared" si="11"/>
        <v>4797.8</v>
      </c>
      <c r="Q171" t="s">
        <v>8308</v>
      </c>
      <c r="R171" t="s">
        <v>8312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40000</v>
      </c>
      <c r="E172" s="8">
        <v>47665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119</v>
      </c>
      <c r="P172">
        <f t="shared" si="11"/>
        <v>4766.5</v>
      </c>
      <c r="Q172" t="s">
        <v>8308</v>
      </c>
      <c r="R172" t="s">
        <v>8312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10000</v>
      </c>
      <c r="E173" s="8">
        <v>47327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473</v>
      </c>
      <c r="P173">
        <f t="shared" si="11"/>
        <v>47327</v>
      </c>
      <c r="Q173" t="s">
        <v>8308</v>
      </c>
      <c r="R173" t="s">
        <v>8312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35000</v>
      </c>
      <c r="E174" s="8">
        <v>47189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135</v>
      </c>
      <c r="P174">
        <f t="shared" si="11"/>
        <v>0</v>
      </c>
      <c r="Q174" t="s">
        <v>8308</v>
      </c>
      <c r="R174" t="s">
        <v>8312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75000</v>
      </c>
      <c r="E175" s="8">
        <v>47074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63</v>
      </c>
      <c r="P175">
        <f t="shared" si="11"/>
        <v>0</v>
      </c>
      <c r="Q175" t="s">
        <v>8308</v>
      </c>
      <c r="R175" t="s">
        <v>8312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20000</v>
      </c>
      <c r="E176" s="8">
        <v>46643.07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233</v>
      </c>
      <c r="P176">
        <f t="shared" si="11"/>
        <v>0</v>
      </c>
      <c r="Q176" t="s">
        <v>8308</v>
      </c>
      <c r="R176" t="s">
        <v>8312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45000</v>
      </c>
      <c r="E177" s="8">
        <v>46100.69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102</v>
      </c>
      <c r="P177">
        <f t="shared" si="11"/>
        <v>1773.1</v>
      </c>
      <c r="Q177" t="s">
        <v>8308</v>
      </c>
      <c r="R177" t="s">
        <v>8312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40000</v>
      </c>
      <c r="E178" s="8">
        <v>46032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115</v>
      </c>
      <c r="P178">
        <f t="shared" si="11"/>
        <v>0</v>
      </c>
      <c r="Q178" t="s">
        <v>8308</v>
      </c>
      <c r="R178" t="s">
        <v>8312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27000</v>
      </c>
      <c r="E179" s="8">
        <v>45979.01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170</v>
      </c>
      <c r="P179">
        <f t="shared" si="11"/>
        <v>6568.43</v>
      </c>
      <c r="Q179" t="s">
        <v>8308</v>
      </c>
      <c r="R179" t="s">
        <v>8312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45000</v>
      </c>
      <c r="E180" s="8">
        <v>45535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101</v>
      </c>
      <c r="P180">
        <f t="shared" si="11"/>
        <v>0</v>
      </c>
      <c r="Q180" t="s">
        <v>8308</v>
      </c>
      <c r="R180" t="s">
        <v>8312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40000</v>
      </c>
      <c r="E181" s="8">
        <v>45126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113</v>
      </c>
      <c r="P181">
        <f t="shared" si="11"/>
        <v>22563</v>
      </c>
      <c r="Q181" t="s">
        <v>8308</v>
      </c>
      <c r="R181" t="s">
        <v>8312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2500</v>
      </c>
      <c r="E182" s="8">
        <v>45041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1802</v>
      </c>
      <c r="P182">
        <f t="shared" si="11"/>
        <v>3464.69</v>
      </c>
      <c r="Q182" t="s">
        <v>8308</v>
      </c>
      <c r="R182" t="s">
        <v>8312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25000</v>
      </c>
      <c r="E183" s="8">
        <v>44669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179</v>
      </c>
      <c r="P183">
        <f t="shared" si="11"/>
        <v>11167.25</v>
      </c>
      <c r="Q183" t="s">
        <v>8308</v>
      </c>
      <c r="R183" t="s">
        <v>8312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40000</v>
      </c>
      <c r="E184" s="8">
        <v>44636.2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112</v>
      </c>
      <c r="P184">
        <f t="shared" si="11"/>
        <v>0</v>
      </c>
      <c r="Q184" t="s">
        <v>8308</v>
      </c>
      <c r="R184" t="s">
        <v>8312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35000</v>
      </c>
      <c r="E185" s="8">
        <v>44388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127</v>
      </c>
      <c r="P185">
        <f t="shared" si="11"/>
        <v>3699</v>
      </c>
      <c r="Q185" t="s">
        <v>8308</v>
      </c>
      <c r="R185" t="s">
        <v>8312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35000</v>
      </c>
      <c r="E186" s="8">
        <v>43758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125</v>
      </c>
      <c r="P186">
        <f t="shared" si="11"/>
        <v>21879</v>
      </c>
      <c r="Q186" t="s">
        <v>8308</v>
      </c>
      <c r="R186" t="s">
        <v>8312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34000</v>
      </c>
      <c r="E187" s="8">
        <v>43296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127</v>
      </c>
      <c r="P187">
        <f t="shared" si="11"/>
        <v>4329.6000000000004</v>
      </c>
      <c r="Q187" t="s">
        <v>8308</v>
      </c>
      <c r="R187" t="s">
        <v>8312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30000</v>
      </c>
      <c r="E188" s="8">
        <v>43037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143</v>
      </c>
      <c r="P188">
        <f t="shared" si="11"/>
        <v>0</v>
      </c>
      <c r="Q188" t="s">
        <v>8308</v>
      </c>
      <c r="R188" t="s">
        <v>8312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200000</v>
      </c>
      <c r="E189" s="8">
        <v>43015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22</v>
      </c>
      <c r="P189">
        <f t="shared" si="11"/>
        <v>8603</v>
      </c>
      <c r="Q189" t="s">
        <v>8308</v>
      </c>
      <c r="R189" t="s">
        <v>8312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40000</v>
      </c>
      <c r="E190" s="8">
        <v>42642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107</v>
      </c>
      <c r="P190">
        <f t="shared" si="11"/>
        <v>0</v>
      </c>
      <c r="Q190" t="s">
        <v>8308</v>
      </c>
      <c r="R190" t="s">
        <v>8312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40000</v>
      </c>
      <c r="E191" s="8">
        <v>42311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106</v>
      </c>
      <c r="P191">
        <f t="shared" si="11"/>
        <v>8462.2000000000007</v>
      </c>
      <c r="Q191" t="s">
        <v>8308</v>
      </c>
      <c r="R191" t="s">
        <v>8312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500000</v>
      </c>
      <c r="E192" s="8">
        <v>42086.42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8</v>
      </c>
      <c r="P192">
        <f t="shared" si="11"/>
        <v>42086.42</v>
      </c>
      <c r="Q192" t="s">
        <v>8308</v>
      </c>
      <c r="R192" t="s">
        <v>8312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12</v>
      </c>
      <c r="P193">
        <f t="shared" si="11"/>
        <v>13983.33</v>
      </c>
      <c r="Q193" t="s">
        <v>8308</v>
      </c>
      <c r="R193" t="s">
        <v>8312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40000</v>
      </c>
      <c r="E194" s="8">
        <v>41850.46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105</v>
      </c>
      <c r="P194">
        <f t="shared" si="11"/>
        <v>13950.15</v>
      </c>
      <c r="Q194" t="s">
        <v>8308</v>
      </c>
      <c r="R194" t="s">
        <v>8312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40000</v>
      </c>
      <c r="E195" s="8">
        <v>41500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104</v>
      </c>
      <c r="P195">
        <f t="shared" ref="P195:P258" si="16">IFERROR(ROUND(E195/L195,2),0)</f>
        <v>0</v>
      </c>
      <c r="Q195" t="s">
        <v>8308</v>
      </c>
      <c r="R195" t="s">
        <v>8312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36400</v>
      </c>
      <c r="E196" s="8">
        <v>41000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113</v>
      </c>
      <c r="P196">
        <f t="shared" si="16"/>
        <v>13666.67</v>
      </c>
      <c r="Q196" t="s">
        <v>8308</v>
      </c>
      <c r="R196" t="s">
        <v>8312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</v>
      </c>
      <c r="E197" s="8">
        <v>40850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20</v>
      </c>
      <c r="P197">
        <f t="shared" si="16"/>
        <v>0</v>
      </c>
      <c r="Q197" t="s">
        <v>8308</v>
      </c>
      <c r="R197" t="s">
        <v>8312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35000</v>
      </c>
      <c r="E198" s="8">
        <v>40690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116</v>
      </c>
      <c r="P198">
        <f t="shared" si="16"/>
        <v>2141.58</v>
      </c>
      <c r="Q198" t="s">
        <v>8308</v>
      </c>
      <c r="R198" t="s">
        <v>8312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27000</v>
      </c>
      <c r="E199" s="8">
        <v>40594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150</v>
      </c>
      <c r="P199">
        <f t="shared" si="16"/>
        <v>5074.25</v>
      </c>
      <c r="Q199" t="s">
        <v>8308</v>
      </c>
      <c r="R199" t="s">
        <v>8312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20000</v>
      </c>
      <c r="E200" s="8">
        <v>40502.99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203</v>
      </c>
      <c r="P200">
        <f t="shared" si="16"/>
        <v>6750.5</v>
      </c>
      <c r="Q200" t="s">
        <v>8308</v>
      </c>
      <c r="R200" t="s">
        <v>8312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100000</v>
      </c>
      <c r="E201" s="8">
        <v>40404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40</v>
      </c>
      <c r="P201">
        <f t="shared" si="16"/>
        <v>0</v>
      </c>
      <c r="Q201" t="s">
        <v>8308</v>
      </c>
      <c r="R201" t="s">
        <v>8312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22000</v>
      </c>
      <c r="E202" s="8">
        <v>40357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183</v>
      </c>
      <c r="P202">
        <f t="shared" si="16"/>
        <v>2242.06</v>
      </c>
      <c r="Q202" t="s">
        <v>8308</v>
      </c>
      <c r="R202" t="s">
        <v>8312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12500</v>
      </c>
      <c r="E203" s="8">
        <v>40280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322</v>
      </c>
      <c r="P203">
        <f t="shared" si="16"/>
        <v>5754.29</v>
      </c>
      <c r="Q203" t="s">
        <v>8308</v>
      </c>
      <c r="R203" t="s">
        <v>8312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40000</v>
      </c>
      <c r="E204" s="8">
        <v>40153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100</v>
      </c>
      <c r="P204">
        <f t="shared" si="16"/>
        <v>0</v>
      </c>
      <c r="Q204" t="s">
        <v>8308</v>
      </c>
      <c r="R204" t="s">
        <v>8312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4900</v>
      </c>
      <c r="E205" s="8">
        <v>40140.01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819</v>
      </c>
      <c r="P205">
        <f t="shared" si="16"/>
        <v>5017.5</v>
      </c>
      <c r="Q205" t="s">
        <v>8308</v>
      </c>
      <c r="R205" t="s">
        <v>8312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95000</v>
      </c>
      <c r="E206" s="8">
        <v>40079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42</v>
      </c>
      <c r="P206">
        <f t="shared" si="16"/>
        <v>31</v>
      </c>
      <c r="Q206" t="s">
        <v>8308</v>
      </c>
      <c r="R206" t="s">
        <v>8312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37500</v>
      </c>
      <c r="E207" s="8">
        <v>40055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107</v>
      </c>
      <c r="P207">
        <f t="shared" si="16"/>
        <v>2356.1799999999998</v>
      </c>
      <c r="Q207" t="s">
        <v>8308</v>
      </c>
      <c r="R207" t="s">
        <v>8312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35000</v>
      </c>
      <c r="E208" s="8">
        <v>40043.25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114</v>
      </c>
      <c r="P208">
        <f t="shared" si="16"/>
        <v>0</v>
      </c>
      <c r="Q208" t="s">
        <v>8308</v>
      </c>
      <c r="R208" t="s">
        <v>8312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35000</v>
      </c>
      <c r="E209" s="8">
        <v>39757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114</v>
      </c>
      <c r="P209">
        <f t="shared" si="16"/>
        <v>3058.23</v>
      </c>
      <c r="Q209" t="s">
        <v>8308</v>
      </c>
      <c r="R209" t="s">
        <v>8312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6000</v>
      </c>
      <c r="E210" s="8">
        <v>39693.279999999999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662</v>
      </c>
      <c r="P210">
        <f t="shared" si="16"/>
        <v>0</v>
      </c>
      <c r="Q210" t="s">
        <v>8308</v>
      </c>
      <c r="R210" t="s">
        <v>8312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9800</v>
      </c>
      <c r="E211" s="8">
        <v>39550.5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404</v>
      </c>
      <c r="P211">
        <f t="shared" si="16"/>
        <v>0</v>
      </c>
      <c r="Q211" t="s">
        <v>8308</v>
      </c>
      <c r="R211" t="s">
        <v>8312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30000</v>
      </c>
      <c r="E212" s="8">
        <v>39500.5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132</v>
      </c>
      <c r="P212">
        <f t="shared" si="16"/>
        <v>1196.98</v>
      </c>
      <c r="Q212" t="s">
        <v>8308</v>
      </c>
      <c r="R212" t="s">
        <v>8312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39304.01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786</v>
      </c>
      <c r="P213">
        <f t="shared" si="16"/>
        <v>3275.33</v>
      </c>
      <c r="Q213" t="s">
        <v>8308</v>
      </c>
      <c r="R213" t="s">
        <v>8312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35000</v>
      </c>
      <c r="E214" s="8">
        <v>39304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112</v>
      </c>
      <c r="P214">
        <f t="shared" si="16"/>
        <v>39304</v>
      </c>
      <c r="Q214" t="s">
        <v>8308</v>
      </c>
      <c r="R214" t="s">
        <v>8312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14500</v>
      </c>
      <c r="E215" s="8">
        <v>39137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270</v>
      </c>
      <c r="P215">
        <f t="shared" si="16"/>
        <v>39137</v>
      </c>
      <c r="Q215" t="s">
        <v>8308</v>
      </c>
      <c r="R215" t="s">
        <v>8312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12000</v>
      </c>
      <c r="E216" s="8">
        <v>39131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326</v>
      </c>
      <c r="P216">
        <f t="shared" si="16"/>
        <v>39131</v>
      </c>
      <c r="Q216" t="s">
        <v>8308</v>
      </c>
      <c r="R216" t="s">
        <v>8312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35000</v>
      </c>
      <c r="E217" s="8">
        <v>38876.949999999997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111</v>
      </c>
      <c r="P217">
        <f t="shared" si="16"/>
        <v>38876.949999999997</v>
      </c>
      <c r="Q217" t="s">
        <v>8308</v>
      </c>
      <c r="R217" t="s">
        <v>8312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25000</v>
      </c>
      <c r="E218" s="8">
        <v>38743.839999999997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155</v>
      </c>
      <c r="P218">
        <f t="shared" si="16"/>
        <v>461.24</v>
      </c>
      <c r="Q218" t="s">
        <v>8308</v>
      </c>
      <c r="R218" t="s">
        <v>8312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38000</v>
      </c>
      <c r="E219" s="8">
        <v>38500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101</v>
      </c>
      <c r="P219">
        <f t="shared" si="16"/>
        <v>1013.16</v>
      </c>
      <c r="Q219" t="s">
        <v>8308</v>
      </c>
      <c r="R219" t="s">
        <v>8312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35000</v>
      </c>
      <c r="E220" s="8">
        <v>38082.69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109</v>
      </c>
      <c r="P220">
        <f t="shared" si="16"/>
        <v>38082.69</v>
      </c>
      <c r="Q220" t="s">
        <v>8308</v>
      </c>
      <c r="R220" t="s">
        <v>8312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15000</v>
      </c>
      <c r="E221" s="8">
        <v>37994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253</v>
      </c>
      <c r="P221">
        <f t="shared" si="16"/>
        <v>499.92</v>
      </c>
      <c r="Q221" t="s">
        <v>8308</v>
      </c>
      <c r="R221" t="s">
        <v>8312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35000</v>
      </c>
      <c r="E222" s="8">
        <v>37354.269999999997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107</v>
      </c>
      <c r="P222">
        <f t="shared" si="16"/>
        <v>12451.42</v>
      </c>
      <c r="Q222" t="s">
        <v>8308</v>
      </c>
      <c r="R222" t="s">
        <v>8312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30000</v>
      </c>
      <c r="E223" s="8">
        <v>37104.03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124</v>
      </c>
      <c r="P223">
        <f t="shared" si="16"/>
        <v>0</v>
      </c>
      <c r="Q223" t="s">
        <v>8308</v>
      </c>
      <c r="R223" t="s">
        <v>8312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35000</v>
      </c>
      <c r="E224" s="8">
        <v>36082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103</v>
      </c>
      <c r="P224">
        <f t="shared" si="16"/>
        <v>18041</v>
      </c>
      <c r="Q224" t="s">
        <v>8308</v>
      </c>
      <c r="R224" t="s">
        <v>8312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35000</v>
      </c>
      <c r="E225" s="8">
        <v>35932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103</v>
      </c>
      <c r="P225">
        <f t="shared" si="16"/>
        <v>0</v>
      </c>
      <c r="Q225" t="s">
        <v>8308</v>
      </c>
      <c r="R225" t="s">
        <v>8312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35000</v>
      </c>
      <c r="E226" s="8">
        <v>35848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102</v>
      </c>
      <c r="P226">
        <f t="shared" si="16"/>
        <v>0</v>
      </c>
      <c r="Q226" t="s">
        <v>8308</v>
      </c>
      <c r="R226" t="s">
        <v>8312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35000</v>
      </c>
      <c r="E227" s="8">
        <v>35640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102</v>
      </c>
      <c r="P227">
        <f t="shared" si="16"/>
        <v>0</v>
      </c>
      <c r="Q227" t="s">
        <v>8308</v>
      </c>
      <c r="R227" t="s">
        <v>8312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30000</v>
      </c>
      <c r="E228" s="8">
        <v>35389.129999999997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118</v>
      </c>
      <c r="P228">
        <f t="shared" si="16"/>
        <v>17694.57</v>
      </c>
      <c r="Q228" t="s">
        <v>8308</v>
      </c>
      <c r="R228" t="s">
        <v>8312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35</v>
      </c>
      <c r="P229">
        <f t="shared" si="16"/>
        <v>0</v>
      </c>
      <c r="Q229" t="s">
        <v>8308</v>
      </c>
      <c r="R229" t="s">
        <v>8312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20000</v>
      </c>
      <c r="E230" s="8">
        <v>35307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177</v>
      </c>
      <c r="P230">
        <f t="shared" si="16"/>
        <v>0</v>
      </c>
      <c r="Q230" t="s">
        <v>8308</v>
      </c>
      <c r="R230" t="s">
        <v>8312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35000</v>
      </c>
      <c r="E231" s="8">
        <v>35296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101</v>
      </c>
      <c r="P231">
        <f t="shared" si="16"/>
        <v>0</v>
      </c>
      <c r="Q231" t="s">
        <v>8308</v>
      </c>
      <c r="R231" t="s">
        <v>8312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35000</v>
      </c>
      <c r="E232" s="8">
        <v>35275.64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101</v>
      </c>
      <c r="P232">
        <f t="shared" si="16"/>
        <v>17637.82</v>
      </c>
      <c r="Q232" t="s">
        <v>8308</v>
      </c>
      <c r="R232" t="s">
        <v>8312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60000</v>
      </c>
      <c r="E233" s="8">
        <v>35135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59</v>
      </c>
      <c r="P233">
        <f t="shared" si="16"/>
        <v>0</v>
      </c>
      <c r="Q233" t="s">
        <v>8308</v>
      </c>
      <c r="R233" t="s">
        <v>8312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35000</v>
      </c>
      <c r="E234" s="8">
        <v>35123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100</v>
      </c>
      <c r="P234">
        <f t="shared" si="16"/>
        <v>5017.57</v>
      </c>
      <c r="Q234" t="s">
        <v>8308</v>
      </c>
      <c r="R234" t="s">
        <v>8312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19000</v>
      </c>
      <c r="E235" s="8">
        <v>35076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185</v>
      </c>
      <c r="P235">
        <f t="shared" si="16"/>
        <v>0</v>
      </c>
      <c r="Q235" t="s">
        <v>8308</v>
      </c>
      <c r="R235" t="s">
        <v>8312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25000</v>
      </c>
      <c r="E236" s="8">
        <v>34676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139</v>
      </c>
      <c r="P236">
        <f t="shared" si="16"/>
        <v>6935.2</v>
      </c>
      <c r="Q236" t="s">
        <v>8308</v>
      </c>
      <c r="R236" t="s">
        <v>8312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25000</v>
      </c>
      <c r="E237" s="8">
        <v>34660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139</v>
      </c>
      <c r="P237">
        <f t="shared" si="16"/>
        <v>0</v>
      </c>
      <c r="Q237" t="s">
        <v>8308</v>
      </c>
      <c r="R237" t="s">
        <v>8312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33500</v>
      </c>
      <c r="E238" s="8">
        <v>34198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102</v>
      </c>
      <c r="P238">
        <f t="shared" si="16"/>
        <v>0</v>
      </c>
      <c r="Q238" t="s">
        <v>8308</v>
      </c>
      <c r="R238" t="s">
        <v>8312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32360</v>
      </c>
      <c r="E239" s="8">
        <v>34090.629999999997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105</v>
      </c>
      <c r="P239">
        <f t="shared" si="16"/>
        <v>34090.629999999997</v>
      </c>
      <c r="Q239" t="s">
        <v>8308</v>
      </c>
      <c r="R239" t="s">
        <v>8312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15000</v>
      </c>
      <c r="E240" s="8">
        <v>33892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226</v>
      </c>
      <c r="P240">
        <f t="shared" si="16"/>
        <v>0</v>
      </c>
      <c r="Q240" t="s">
        <v>8308</v>
      </c>
      <c r="R240" t="s">
        <v>8312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100000</v>
      </c>
      <c r="E241" s="8">
        <v>33791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34</v>
      </c>
      <c r="P241">
        <f t="shared" si="16"/>
        <v>6758.2</v>
      </c>
      <c r="Q241" t="s">
        <v>8308</v>
      </c>
      <c r="R241" t="s">
        <v>8312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8000</v>
      </c>
      <c r="E242" s="8">
        <v>33641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421</v>
      </c>
      <c r="P242">
        <f t="shared" si="16"/>
        <v>245.55</v>
      </c>
      <c r="Q242" t="s">
        <v>8308</v>
      </c>
      <c r="R242" t="s">
        <v>8313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85000</v>
      </c>
      <c r="E243" s="8">
        <v>33486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39</v>
      </c>
      <c r="P243">
        <f t="shared" si="16"/>
        <v>89.06</v>
      </c>
      <c r="Q243" t="s">
        <v>8308</v>
      </c>
      <c r="R243" t="s">
        <v>8313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209</v>
      </c>
      <c r="P244">
        <f t="shared" si="16"/>
        <v>165.31</v>
      </c>
      <c r="Q244" t="s">
        <v>8308</v>
      </c>
      <c r="R244" t="s">
        <v>8313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111</v>
      </c>
      <c r="P245">
        <f t="shared" si="16"/>
        <v>101.81</v>
      </c>
      <c r="Q245" t="s">
        <v>8308</v>
      </c>
      <c r="R245" t="s">
        <v>8313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133</v>
      </c>
      <c r="P246">
        <f t="shared" si="16"/>
        <v>397.27</v>
      </c>
      <c r="Q246" t="s">
        <v>8308</v>
      </c>
      <c r="R246" t="s">
        <v>8313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346.14</v>
      </c>
      <c r="Q247" t="s">
        <v>8308</v>
      </c>
      <c r="R247" t="s">
        <v>8313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132</v>
      </c>
      <c r="P248">
        <f t="shared" si="16"/>
        <v>148.01</v>
      </c>
      <c r="Q248" t="s">
        <v>8308</v>
      </c>
      <c r="R248" t="s">
        <v>8313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110</v>
      </c>
      <c r="P249">
        <f t="shared" si="16"/>
        <v>530.69000000000005</v>
      </c>
      <c r="Q249" t="s">
        <v>8308</v>
      </c>
      <c r="R249" t="s">
        <v>8313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118</v>
      </c>
      <c r="P250">
        <f t="shared" si="16"/>
        <v>225.1</v>
      </c>
      <c r="Q250" t="s">
        <v>8308</v>
      </c>
      <c r="R250" t="s">
        <v>8313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25000</v>
      </c>
      <c r="E251" s="8">
        <v>32745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131</v>
      </c>
      <c r="P251">
        <f t="shared" si="16"/>
        <v>139.34</v>
      </c>
      <c r="Q251" t="s">
        <v>8308</v>
      </c>
      <c r="R251" t="s">
        <v>8313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408</v>
      </c>
      <c r="P252">
        <f t="shared" si="16"/>
        <v>74.64</v>
      </c>
      <c r="Q252" t="s">
        <v>8308</v>
      </c>
      <c r="R252" t="s">
        <v>8313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141</v>
      </c>
      <c r="P253">
        <f t="shared" si="16"/>
        <v>417.83</v>
      </c>
      <c r="Q253" t="s">
        <v>8308</v>
      </c>
      <c r="R253" t="s">
        <v>8313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267</v>
      </c>
      <c r="P254">
        <f t="shared" si="16"/>
        <v>296.99</v>
      </c>
      <c r="Q254" t="s">
        <v>8308</v>
      </c>
      <c r="R254" t="s">
        <v>8313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229</v>
      </c>
      <c r="P255">
        <f t="shared" si="16"/>
        <v>4576.5</v>
      </c>
      <c r="Q255" t="s">
        <v>8308</v>
      </c>
      <c r="R255" t="s">
        <v>8313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128</v>
      </c>
      <c r="P256">
        <f t="shared" si="16"/>
        <v>101.93</v>
      </c>
      <c r="Q256" t="s">
        <v>8308</v>
      </c>
      <c r="R256" t="s">
        <v>8313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106</v>
      </c>
      <c r="P257">
        <f t="shared" si="16"/>
        <v>169.66</v>
      </c>
      <c r="Q257" t="s">
        <v>8308</v>
      </c>
      <c r="R257" t="s">
        <v>8313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103</v>
      </c>
      <c r="P258">
        <f t="shared" si="16"/>
        <v>115.71</v>
      </c>
      <c r="Q258" t="s">
        <v>8308</v>
      </c>
      <c r="R258" t="s">
        <v>8313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265</v>
      </c>
      <c r="P259">
        <f t="shared" ref="P259:P322" si="21">IFERROR(ROUND(E259/L259,2),0)</f>
        <v>56.7</v>
      </c>
      <c r="Q259" t="s">
        <v>8308</v>
      </c>
      <c r="R259" t="s">
        <v>8313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127</v>
      </c>
      <c r="P260">
        <f t="shared" si="21"/>
        <v>46.05</v>
      </c>
      <c r="Q260" t="s">
        <v>8308</v>
      </c>
      <c r="R260" t="s">
        <v>8313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106</v>
      </c>
      <c r="P261">
        <f t="shared" si="21"/>
        <v>33.630000000000003</v>
      </c>
      <c r="Q261" t="s">
        <v>8308</v>
      </c>
      <c r="R261" t="s">
        <v>8313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105</v>
      </c>
      <c r="P262">
        <f t="shared" si="21"/>
        <v>358.2</v>
      </c>
      <c r="Q262" t="s">
        <v>8308</v>
      </c>
      <c r="R262" t="s">
        <v>8313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105</v>
      </c>
      <c r="P263">
        <f t="shared" si="21"/>
        <v>142.75</v>
      </c>
      <c r="Q263" t="s">
        <v>8308</v>
      </c>
      <c r="R263" t="s">
        <v>8313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418</v>
      </c>
      <c r="P264">
        <f t="shared" si="21"/>
        <v>216.07</v>
      </c>
      <c r="Q264" t="s">
        <v>8308</v>
      </c>
      <c r="R264" t="s">
        <v>8313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104</v>
      </c>
      <c r="P265">
        <f t="shared" si="21"/>
        <v>32.49</v>
      </c>
      <c r="Q265" t="s">
        <v>8308</v>
      </c>
      <c r="R265" t="s">
        <v>8313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125</v>
      </c>
      <c r="P266">
        <f t="shared" si="21"/>
        <v>343.69</v>
      </c>
      <c r="Q266" t="s">
        <v>8308</v>
      </c>
      <c r="R266" t="s">
        <v>8313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88000</v>
      </c>
      <c r="E267" s="8">
        <v>31272.92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36</v>
      </c>
      <c r="P267">
        <f t="shared" si="21"/>
        <v>539.19000000000005</v>
      </c>
      <c r="Q267" t="s">
        <v>8308</v>
      </c>
      <c r="R267" t="s">
        <v>8313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103</v>
      </c>
      <c r="P268">
        <f t="shared" si="21"/>
        <v>858.09</v>
      </c>
      <c r="Q268" t="s">
        <v>8308</v>
      </c>
      <c r="R268" t="s">
        <v>8313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10000</v>
      </c>
      <c r="E269" s="8">
        <v>30866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309</v>
      </c>
      <c r="P269">
        <f t="shared" si="21"/>
        <v>187.07</v>
      </c>
      <c r="Q269" t="s">
        <v>8308</v>
      </c>
      <c r="R269" t="s">
        <v>8313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205</v>
      </c>
      <c r="P270">
        <f t="shared" si="21"/>
        <v>277.52</v>
      </c>
      <c r="Q270" t="s">
        <v>8308</v>
      </c>
      <c r="R270" t="s">
        <v>8313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104219</v>
      </c>
      <c r="E271" s="8">
        <v>30751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30</v>
      </c>
      <c r="P271">
        <f t="shared" si="21"/>
        <v>19.27</v>
      </c>
      <c r="Q271" t="s">
        <v>8308</v>
      </c>
      <c r="R271" t="s">
        <v>8313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102</v>
      </c>
      <c r="P272">
        <f t="shared" si="21"/>
        <v>502.87</v>
      </c>
      <c r="Q272" t="s">
        <v>8308</v>
      </c>
      <c r="R272" t="s">
        <v>8313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102</v>
      </c>
      <c r="P273">
        <f t="shared" si="21"/>
        <v>106.66</v>
      </c>
      <c r="Q273" t="s">
        <v>8308</v>
      </c>
      <c r="R273" t="s">
        <v>8313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102</v>
      </c>
      <c r="P274">
        <f t="shared" si="21"/>
        <v>470.9</v>
      </c>
      <c r="Q274" t="s">
        <v>8308</v>
      </c>
      <c r="R274" t="s">
        <v>8313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122</v>
      </c>
      <c r="P275">
        <f t="shared" si="21"/>
        <v>258.52</v>
      </c>
      <c r="Q275" t="s">
        <v>8308</v>
      </c>
      <c r="R275" t="s">
        <v>8313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303833</v>
      </c>
      <c r="P276">
        <f t="shared" si="21"/>
        <v>268.88</v>
      </c>
      <c r="Q276" t="s">
        <v>8308</v>
      </c>
      <c r="R276" t="s">
        <v>8313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15000</v>
      </c>
      <c r="E277" s="8">
        <v>30334.83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202</v>
      </c>
      <c r="P277">
        <f t="shared" si="21"/>
        <v>91.37</v>
      </c>
      <c r="Q277" t="s">
        <v>8308</v>
      </c>
      <c r="R277" t="s">
        <v>8313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101</v>
      </c>
      <c r="P278">
        <f t="shared" si="21"/>
        <v>488.95</v>
      </c>
      <c r="Q278" t="s">
        <v>8308</v>
      </c>
      <c r="R278" t="s">
        <v>8313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1212</v>
      </c>
      <c r="P279">
        <f t="shared" si="21"/>
        <v>31.86</v>
      </c>
      <c r="Q279" t="s">
        <v>8308</v>
      </c>
      <c r="R279" t="s">
        <v>8313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202</v>
      </c>
      <c r="P280">
        <f t="shared" si="21"/>
        <v>72.95</v>
      </c>
      <c r="Q280" t="s">
        <v>8308</v>
      </c>
      <c r="R280" t="s">
        <v>8313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101</v>
      </c>
      <c r="P281">
        <f t="shared" si="21"/>
        <v>99.15</v>
      </c>
      <c r="Q281" t="s">
        <v>8308</v>
      </c>
      <c r="R281" t="s">
        <v>8313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126</v>
      </c>
      <c r="P282">
        <f t="shared" si="21"/>
        <v>14.13</v>
      </c>
      <c r="Q282" t="s">
        <v>8308</v>
      </c>
      <c r="R282" t="s">
        <v>8313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104</v>
      </c>
      <c r="P283">
        <f t="shared" si="21"/>
        <v>381.99</v>
      </c>
      <c r="Q283" t="s">
        <v>8308</v>
      </c>
      <c r="R283" t="s">
        <v>8313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130000</v>
      </c>
      <c r="E284" s="8">
        <v>30112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23</v>
      </c>
      <c r="P284">
        <f t="shared" si="21"/>
        <v>168.22</v>
      </c>
      <c r="Q284" t="s">
        <v>8308</v>
      </c>
      <c r="R284" t="s">
        <v>8313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300</v>
      </c>
      <c r="P285">
        <f t="shared" si="21"/>
        <v>148.75</v>
      </c>
      <c r="Q285" t="s">
        <v>8308</v>
      </c>
      <c r="R285" t="s">
        <v>8313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250</v>
      </c>
      <c r="P286">
        <f t="shared" si="21"/>
        <v>39.520000000000003</v>
      </c>
      <c r="Q286" t="s">
        <v>8308</v>
      </c>
      <c r="R286" t="s">
        <v>8313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120</v>
      </c>
      <c r="P287">
        <f t="shared" si="21"/>
        <v>53.33</v>
      </c>
      <c r="Q287" t="s">
        <v>8308</v>
      </c>
      <c r="R287" t="s">
        <v>8313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120</v>
      </c>
      <c r="P288">
        <f t="shared" si="21"/>
        <v>221.77</v>
      </c>
      <c r="Q288" t="s">
        <v>8308</v>
      </c>
      <c r="R288" t="s">
        <v>8313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119</v>
      </c>
      <c r="P289">
        <f t="shared" si="21"/>
        <v>102.35</v>
      </c>
      <c r="Q289" t="s">
        <v>8308</v>
      </c>
      <c r="R289" t="s">
        <v>8313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118</v>
      </c>
      <c r="P290">
        <f t="shared" si="21"/>
        <v>66.06</v>
      </c>
      <c r="Q290" t="s">
        <v>8308</v>
      </c>
      <c r="R290" t="s">
        <v>8313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25000</v>
      </c>
      <c r="E291" s="8">
        <v>29520.27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118</v>
      </c>
      <c r="P291">
        <f t="shared" si="21"/>
        <v>127.24</v>
      </c>
      <c r="Q291" t="s">
        <v>8308</v>
      </c>
      <c r="R291" t="s">
        <v>8313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117</v>
      </c>
      <c r="P292">
        <f t="shared" si="21"/>
        <v>173.87</v>
      </c>
      <c r="Q292" t="s">
        <v>8308</v>
      </c>
      <c r="R292" t="s">
        <v>8313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116</v>
      </c>
      <c r="P293">
        <f t="shared" si="21"/>
        <v>227.26</v>
      </c>
      <c r="Q293" t="s">
        <v>8308</v>
      </c>
      <c r="R293" t="s">
        <v>8313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35000</v>
      </c>
      <c r="E294" s="8">
        <v>28986.16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83</v>
      </c>
      <c r="P294">
        <f t="shared" si="21"/>
        <v>58.8</v>
      </c>
      <c r="Q294" t="s">
        <v>8308</v>
      </c>
      <c r="R294" t="s">
        <v>8313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10000</v>
      </c>
      <c r="E295" s="8">
        <v>28817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288</v>
      </c>
      <c r="P295">
        <f t="shared" si="21"/>
        <v>219.98</v>
      </c>
      <c r="Q295" t="s">
        <v>8308</v>
      </c>
      <c r="R295" t="s">
        <v>8313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103</v>
      </c>
      <c r="P296">
        <f t="shared" si="21"/>
        <v>574.55999999999995</v>
      </c>
      <c r="Q296" t="s">
        <v>8308</v>
      </c>
      <c r="R296" t="s">
        <v>8313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115</v>
      </c>
      <c r="P297">
        <f t="shared" si="21"/>
        <v>43.14</v>
      </c>
      <c r="Q297" t="s">
        <v>8308</v>
      </c>
      <c r="R297" t="s">
        <v>8313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115</v>
      </c>
      <c r="P298">
        <f t="shared" si="21"/>
        <v>221.97</v>
      </c>
      <c r="Q298" t="s">
        <v>8308</v>
      </c>
      <c r="R298" t="s">
        <v>8313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100</v>
      </c>
      <c r="P299">
        <f t="shared" si="21"/>
        <v>200.85</v>
      </c>
      <c r="Q299" t="s">
        <v>8308</v>
      </c>
      <c r="R299" t="s">
        <v>8313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285</v>
      </c>
      <c r="P300">
        <f t="shared" si="21"/>
        <v>11.69</v>
      </c>
      <c r="Q300" t="s">
        <v>8308</v>
      </c>
      <c r="R300" t="s">
        <v>8313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189</v>
      </c>
      <c r="P301">
        <f t="shared" si="21"/>
        <v>115.99</v>
      </c>
      <c r="Q301" t="s">
        <v>8308</v>
      </c>
      <c r="R301" t="s">
        <v>8313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113</v>
      </c>
      <c r="P302">
        <f t="shared" si="21"/>
        <v>94.89</v>
      </c>
      <c r="Q302" t="s">
        <v>8308</v>
      </c>
      <c r="R302" t="s">
        <v>8313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704</v>
      </c>
      <c r="P303">
        <f t="shared" si="21"/>
        <v>112.22</v>
      </c>
      <c r="Q303" t="s">
        <v>8308</v>
      </c>
      <c r="R303" t="s">
        <v>8313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351</v>
      </c>
      <c r="P304">
        <f t="shared" si="21"/>
        <v>259.88</v>
      </c>
      <c r="Q304" t="s">
        <v>8308</v>
      </c>
      <c r="R304" t="s">
        <v>8313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117</v>
      </c>
      <c r="P305">
        <f t="shared" si="21"/>
        <v>342.28</v>
      </c>
      <c r="Q305" t="s">
        <v>8308</v>
      </c>
      <c r="R305" t="s">
        <v>8313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50000</v>
      </c>
      <c r="E306" s="8">
        <v>27849.22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56</v>
      </c>
      <c r="P306">
        <f t="shared" si="21"/>
        <v>376.34</v>
      </c>
      <c r="Q306" t="s">
        <v>8308</v>
      </c>
      <c r="R306" t="s">
        <v>8313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120</v>
      </c>
      <c r="P307">
        <f t="shared" si="21"/>
        <v>146.43</v>
      </c>
      <c r="Q307" t="s">
        <v>8308</v>
      </c>
      <c r="R307" t="s">
        <v>8313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110</v>
      </c>
      <c r="P308">
        <f t="shared" si="21"/>
        <v>345</v>
      </c>
      <c r="Q308" t="s">
        <v>8308</v>
      </c>
      <c r="R308" t="s">
        <v>8313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120</v>
      </c>
      <c r="P309">
        <f t="shared" si="21"/>
        <v>47.81</v>
      </c>
      <c r="Q309" t="s">
        <v>8308</v>
      </c>
      <c r="R309" t="s">
        <v>8313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136</v>
      </c>
      <c r="P310">
        <f t="shared" si="21"/>
        <v>134.63999999999999</v>
      </c>
      <c r="Q310" t="s">
        <v>8308</v>
      </c>
      <c r="R310" t="s">
        <v>8313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109</v>
      </c>
      <c r="P311">
        <f t="shared" si="21"/>
        <v>114.27</v>
      </c>
      <c r="Q311" t="s">
        <v>8308</v>
      </c>
      <c r="R311" t="s">
        <v>8313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103</v>
      </c>
      <c r="P312">
        <f t="shared" si="21"/>
        <v>755.25</v>
      </c>
      <c r="Q312" t="s">
        <v>8308</v>
      </c>
      <c r="R312" t="s">
        <v>8313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108</v>
      </c>
      <c r="P313">
        <f t="shared" si="21"/>
        <v>179.85</v>
      </c>
      <c r="Q313" t="s">
        <v>8308</v>
      </c>
      <c r="R313" t="s">
        <v>8313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157</v>
      </c>
      <c r="P314">
        <f t="shared" si="21"/>
        <v>183.18</v>
      </c>
      <c r="Q314" t="s">
        <v>8308</v>
      </c>
      <c r="R314" t="s">
        <v>8313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106</v>
      </c>
      <c r="P315">
        <f t="shared" si="21"/>
        <v>119.91</v>
      </c>
      <c r="Q315" t="s">
        <v>8308</v>
      </c>
      <c r="R315" t="s">
        <v>8313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106</v>
      </c>
      <c r="P316">
        <f t="shared" si="21"/>
        <v>221.48</v>
      </c>
      <c r="Q316" t="s">
        <v>8308</v>
      </c>
      <c r="R316" t="s">
        <v>8313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106</v>
      </c>
      <c r="P317">
        <f t="shared" si="21"/>
        <v>210.28</v>
      </c>
      <c r="Q317" t="s">
        <v>8308</v>
      </c>
      <c r="R317" t="s">
        <v>8313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25000</v>
      </c>
      <c r="E318" s="8">
        <v>26480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106</v>
      </c>
      <c r="P318">
        <f t="shared" si="21"/>
        <v>167.59</v>
      </c>
      <c r="Q318" t="s">
        <v>8308</v>
      </c>
      <c r="R318" t="s">
        <v>8313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106</v>
      </c>
      <c r="P319">
        <f t="shared" si="21"/>
        <v>83.71</v>
      </c>
      <c r="Q319" t="s">
        <v>8308</v>
      </c>
      <c r="R319" t="s">
        <v>8313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176</v>
      </c>
      <c r="P320">
        <f t="shared" si="21"/>
        <v>93.12</v>
      </c>
      <c r="Q320" t="s">
        <v>8308</v>
      </c>
      <c r="R320" t="s">
        <v>8313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132</v>
      </c>
      <c r="P321">
        <f t="shared" si="21"/>
        <v>518.39</v>
      </c>
      <c r="Q321" t="s">
        <v>8308</v>
      </c>
      <c r="R321" t="s">
        <v>8313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26000</v>
      </c>
      <c r="E322" s="8">
        <v>26360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101</v>
      </c>
      <c r="P322">
        <f t="shared" si="21"/>
        <v>166.84</v>
      </c>
      <c r="Q322" t="s">
        <v>8308</v>
      </c>
      <c r="R322" t="s">
        <v>8313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90000</v>
      </c>
      <c r="E323" s="8">
        <v>26349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29</v>
      </c>
      <c r="P323">
        <f t="shared" ref="P323:P386" si="26">IFERROR(ROUND(E323/L323,2),0)</f>
        <v>78.19</v>
      </c>
      <c r="Q323" t="s">
        <v>8308</v>
      </c>
      <c r="R323" t="s">
        <v>8313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105</v>
      </c>
      <c r="P324">
        <f t="shared" si="26"/>
        <v>141.43</v>
      </c>
      <c r="Q324" t="s">
        <v>8308</v>
      </c>
      <c r="R324" t="s">
        <v>8313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20000</v>
      </c>
      <c r="E325" s="8">
        <v>26241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131</v>
      </c>
      <c r="P325">
        <f t="shared" si="26"/>
        <v>452.43</v>
      </c>
      <c r="Q325" t="s">
        <v>8308</v>
      </c>
      <c r="R325" t="s">
        <v>8313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105</v>
      </c>
      <c r="P326">
        <f t="shared" si="26"/>
        <v>319.92</v>
      </c>
      <c r="Q326" t="s">
        <v>8308</v>
      </c>
      <c r="R326" t="s">
        <v>8313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105</v>
      </c>
      <c r="P327">
        <f t="shared" si="26"/>
        <v>35.57</v>
      </c>
      <c r="Q327" t="s">
        <v>8308</v>
      </c>
      <c r="R327" t="s">
        <v>8313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174</v>
      </c>
      <c r="P328">
        <f t="shared" si="26"/>
        <v>22.68</v>
      </c>
      <c r="Q328" t="s">
        <v>8308</v>
      </c>
      <c r="R328" t="s">
        <v>8313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159</v>
      </c>
      <c r="P329">
        <f t="shared" si="26"/>
        <v>765.41</v>
      </c>
      <c r="Q329" t="s">
        <v>8308</v>
      </c>
      <c r="R329" t="s">
        <v>8313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103</v>
      </c>
      <c r="P330">
        <f t="shared" si="26"/>
        <v>51.81</v>
      </c>
      <c r="Q330" t="s">
        <v>8308</v>
      </c>
      <c r="R330" t="s">
        <v>8313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129</v>
      </c>
      <c r="P331">
        <f t="shared" si="26"/>
        <v>154.13</v>
      </c>
      <c r="Q331" t="s">
        <v>8308</v>
      </c>
      <c r="R331" t="s">
        <v>8313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55650</v>
      </c>
      <c r="E332" s="8">
        <v>25655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46</v>
      </c>
      <c r="P332">
        <f t="shared" si="26"/>
        <v>75.459999999999994</v>
      </c>
      <c r="Q332" t="s">
        <v>8308</v>
      </c>
      <c r="R332" t="s">
        <v>8313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103</v>
      </c>
      <c r="P333">
        <f t="shared" si="26"/>
        <v>58.56</v>
      </c>
      <c r="Q333" t="s">
        <v>8308</v>
      </c>
      <c r="R333" t="s">
        <v>8313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213</v>
      </c>
      <c r="P334">
        <f t="shared" si="26"/>
        <v>46.09</v>
      </c>
      <c r="Q334" t="s">
        <v>8308</v>
      </c>
      <c r="R334" t="s">
        <v>8313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102</v>
      </c>
      <c r="P335">
        <f t="shared" si="26"/>
        <v>96.12</v>
      </c>
      <c r="Q335" t="s">
        <v>8308</v>
      </c>
      <c r="R335" t="s">
        <v>8313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254</v>
      </c>
      <c r="P336">
        <f t="shared" si="26"/>
        <v>368.77</v>
      </c>
      <c r="Q336" t="s">
        <v>8308</v>
      </c>
      <c r="R336" t="s">
        <v>8313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102</v>
      </c>
      <c r="P337">
        <f t="shared" si="26"/>
        <v>317.88</v>
      </c>
      <c r="Q337" t="s">
        <v>8308</v>
      </c>
      <c r="R337" t="s">
        <v>8313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102</v>
      </c>
      <c r="P338">
        <f t="shared" si="26"/>
        <v>51.5</v>
      </c>
      <c r="Q338" t="s">
        <v>8308</v>
      </c>
      <c r="R338" t="s">
        <v>8313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105</v>
      </c>
      <c r="P339">
        <f t="shared" si="26"/>
        <v>818.55</v>
      </c>
      <c r="Q339" t="s">
        <v>8308</v>
      </c>
      <c r="R339" t="s">
        <v>8313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101</v>
      </c>
      <c r="P340">
        <f t="shared" si="26"/>
        <v>107.25</v>
      </c>
      <c r="Q340" t="s">
        <v>8308</v>
      </c>
      <c r="R340" t="s">
        <v>8313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500000</v>
      </c>
      <c r="E341" s="8">
        <v>25174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5</v>
      </c>
      <c r="P341">
        <f t="shared" si="26"/>
        <v>282.85000000000002</v>
      </c>
      <c r="Q341" t="s">
        <v>8308</v>
      </c>
      <c r="R341" t="s">
        <v>8313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101</v>
      </c>
      <c r="P342">
        <f t="shared" si="26"/>
        <v>84.05</v>
      </c>
      <c r="Q342" t="s">
        <v>8308</v>
      </c>
      <c r="R342" t="s">
        <v>8313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100</v>
      </c>
      <c r="P343">
        <f t="shared" si="26"/>
        <v>456.15</v>
      </c>
      <c r="Q343" t="s">
        <v>8308</v>
      </c>
      <c r="R343" t="s">
        <v>8313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496</v>
      </c>
      <c r="P344">
        <f t="shared" si="26"/>
        <v>76.28</v>
      </c>
      <c r="Q344" t="s">
        <v>8308</v>
      </c>
      <c r="R344" t="s">
        <v>8313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50000</v>
      </c>
      <c r="E345" s="8">
        <v>24691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49</v>
      </c>
      <c r="P345">
        <f t="shared" si="26"/>
        <v>47.12</v>
      </c>
      <c r="Q345" t="s">
        <v>8308</v>
      </c>
      <c r="R345" t="s">
        <v>8313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97000</v>
      </c>
      <c r="E346" s="8">
        <v>24651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25</v>
      </c>
      <c r="P346">
        <f t="shared" si="26"/>
        <v>86.49</v>
      </c>
      <c r="Q346" t="s">
        <v>8308</v>
      </c>
      <c r="R346" t="s">
        <v>8313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9000</v>
      </c>
      <c r="E347" s="8">
        <v>24505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272</v>
      </c>
      <c r="P347">
        <f t="shared" si="26"/>
        <v>136.9</v>
      </c>
      <c r="Q347" t="s">
        <v>8308</v>
      </c>
      <c r="R347" t="s">
        <v>8313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111</v>
      </c>
      <c r="P348">
        <f t="shared" si="26"/>
        <v>130.27000000000001</v>
      </c>
      <c r="Q348" t="s">
        <v>8308</v>
      </c>
      <c r="R348" t="s">
        <v>8313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106</v>
      </c>
      <c r="P349">
        <f t="shared" si="26"/>
        <v>64.430000000000007</v>
      </c>
      <c r="Q349" t="s">
        <v>8308</v>
      </c>
      <c r="R349" t="s">
        <v>8313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162</v>
      </c>
      <c r="P350">
        <f t="shared" si="26"/>
        <v>204.38</v>
      </c>
      <c r="Q350" t="s">
        <v>8308</v>
      </c>
      <c r="R350" t="s">
        <v>8313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243</v>
      </c>
      <c r="P351">
        <f t="shared" si="26"/>
        <v>145.6</v>
      </c>
      <c r="Q351" t="s">
        <v>8308</v>
      </c>
      <c r="R351" t="s">
        <v>8313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162</v>
      </c>
      <c r="P352">
        <f t="shared" si="26"/>
        <v>109.94</v>
      </c>
      <c r="Q352" t="s">
        <v>8308</v>
      </c>
      <c r="R352" t="s">
        <v>8313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5000</v>
      </c>
      <c r="E353" s="8">
        <v>24201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484</v>
      </c>
      <c r="P353">
        <f t="shared" si="26"/>
        <v>25.1</v>
      </c>
      <c r="Q353" t="s">
        <v>8308</v>
      </c>
      <c r="R353" t="s">
        <v>8313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19000</v>
      </c>
      <c r="E354" s="8">
        <v>24108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127</v>
      </c>
      <c r="P354">
        <f t="shared" si="26"/>
        <v>84.29</v>
      </c>
      <c r="Q354" t="s">
        <v>8308</v>
      </c>
      <c r="R354" t="s">
        <v>8313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320000</v>
      </c>
      <c r="E355" s="8">
        <v>23948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7</v>
      </c>
      <c r="P355">
        <f t="shared" si="26"/>
        <v>39.07</v>
      </c>
      <c r="Q355" t="s">
        <v>8308</v>
      </c>
      <c r="R355" t="s">
        <v>8313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20000</v>
      </c>
      <c r="E356" s="8">
        <v>23727.55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119</v>
      </c>
      <c r="P356">
        <f t="shared" si="26"/>
        <v>818.19</v>
      </c>
      <c r="Q356" t="s">
        <v>8308</v>
      </c>
      <c r="R356" t="s">
        <v>8313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102</v>
      </c>
      <c r="P357">
        <f t="shared" si="26"/>
        <v>142.61000000000001</v>
      </c>
      <c r="Q357" t="s">
        <v>8308</v>
      </c>
      <c r="R357" t="s">
        <v>8313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118</v>
      </c>
      <c r="P358">
        <f t="shared" si="26"/>
        <v>242.32</v>
      </c>
      <c r="Q358" t="s">
        <v>8308</v>
      </c>
      <c r="R358" t="s">
        <v>8313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585</v>
      </c>
      <c r="P359">
        <f t="shared" si="26"/>
        <v>77.27</v>
      </c>
      <c r="Q359" t="s">
        <v>8308</v>
      </c>
      <c r="R359" t="s">
        <v>8313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106</v>
      </c>
      <c r="P360">
        <f t="shared" si="26"/>
        <v>87.21</v>
      </c>
      <c r="Q360" t="s">
        <v>8308</v>
      </c>
      <c r="R360" t="s">
        <v>8313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125</v>
      </c>
      <c r="P361">
        <f t="shared" si="26"/>
        <v>76.48</v>
      </c>
      <c r="Q361" t="s">
        <v>8308</v>
      </c>
      <c r="R361" t="s">
        <v>8313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22000</v>
      </c>
      <c r="E362" s="8">
        <v>23086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105</v>
      </c>
      <c r="P362">
        <f t="shared" si="26"/>
        <v>265.36</v>
      </c>
      <c r="Q362" t="s">
        <v>8308</v>
      </c>
      <c r="R362" t="s">
        <v>8313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319</v>
      </c>
      <c r="P363">
        <f t="shared" si="26"/>
        <v>64.95</v>
      </c>
      <c r="Q363" t="s">
        <v>8308</v>
      </c>
      <c r="R363" t="s">
        <v>8313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115</v>
      </c>
      <c r="P364">
        <f t="shared" si="26"/>
        <v>266.66000000000003</v>
      </c>
      <c r="Q364" t="s">
        <v>8308</v>
      </c>
      <c r="R364" t="s">
        <v>8313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5494</v>
      </c>
      <c r="E365" s="8">
        <v>22645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412</v>
      </c>
      <c r="P365">
        <f t="shared" si="26"/>
        <v>870.96</v>
      </c>
      <c r="Q365" t="s">
        <v>8308</v>
      </c>
      <c r="R365" t="s">
        <v>8313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2260300</v>
      </c>
      <c r="P366">
        <f t="shared" si="26"/>
        <v>200.03</v>
      </c>
      <c r="Q366" t="s">
        <v>8308</v>
      </c>
      <c r="R366" t="s">
        <v>8313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22400</v>
      </c>
      <c r="E367" s="8">
        <v>22542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101</v>
      </c>
      <c r="P367">
        <f t="shared" si="26"/>
        <v>346.8</v>
      </c>
      <c r="Q367" t="s">
        <v>8308</v>
      </c>
      <c r="R367" t="s">
        <v>8313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112</v>
      </c>
      <c r="P368">
        <f t="shared" si="26"/>
        <v>167.32</v>
      </c>
      <c r="Q368" t="s">
        <v>8308</v>
      </c>
      <c r="R368" t="s">
        <v>8313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102</v>
      </c>
      <c r="P369">
        <f t="shared" si="26"/>
        <v>188.2</v>
      </c>
      <c r="Q369" t="s">
        <v>8308</v>
      </c>
      <c r="R369" t="s">
        <v>8313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20000</v>
      </c>
      <c r="E370" s="8">
        <v>22345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112</v>
      </c>
      <c r="P370">
        <f t="shared" si="26"/>
        <v>140.53</v>
      </c>
      <c r="Q370" t="s">
        <v>8308</v>
      </c>
      <c r="R370" t="s">
        <v>8313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22000</v>
      </c>
      <c r="E371" s="8">
        <v>22318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101</v>
      </c>
      <c r="P371">
        <f t="shared" si="26"/>
        <v>133.63999999999999</v>
      </c>
      <c r="Q371" t="s">
        <v>8308</v>
      </c>
      <c r="R371" t="s">
        <v>8313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148</v>
      </c>
      <c r="P372">
        <f t="shared" si="26"/>
        <v>516.63</v>
      </c>
      <c r="Q372" t="s">
        <v>8308</v>
      </c>
      <c r="R372" t="s">
        <v>8313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112</v>
      </c>
      <c r="P373">
        <f t="shared" si="26"/>
        <v>20.9</v>
      </c>
      <c r="Q373" t="s">
        <v>8308</v>
      </c>
      <c r="R373" t="s">
        <v>8313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35000</v>
      </c>
      <c r="E374" s="8">
        <v>21994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63</v>
      </c>
      <c r="P374">
        <f t="shared" si="26"/>
        <v>2443.7800000000002</v>
      </c>
      <c r="Q374" t="s">
        <v>8308</v>
      </c>
      <c r="R374" t="s">
        <v>8313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110</v>
      </c>
      <c r="P375">
        <f t="shared" si="26"/>
        <v>246.46</v>
      </c>
      <c r="Q375" t="s">
        <v>8308</v>
      </c>
      <c r="R375" t="s">
        <v>8313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110</v>
      </c>
      <c r="P376">
        <f t="shared" si="26"/>
        <v>125.89</v>
      </c>
      <c r="Q376" t="s">
        <v>8308</v>
      </c>
      <c r="R376" t="s">
        <v>8313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104</v>
      </c>
      <c r="P377">
        <f t="shared" si="26"/>
        <v>1564.57</v>
      </c>
      <c r="Q377" t="s">
        <v>8308</v>
      </c>
      <c r="R377" t="s">
        <v>8313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18000</v>
      </c>
      <c r="E378" s="8">
        <v>21884.69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122</v>
      </c>
      <c r="P378">
        <f t="shared" si="26"/>
        <v>455.93</v>
      </c>
      <c r="Q378" t="s">
        <v>8308</v>
      </c>
      <c r="R378" t="s">
        <v>8313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146</v>
      </c>
      <c r="P379">
        <f t="shared" si="26"/>
        <v>164.53</v>
      </c>
      <c r="Q379" t="s">
        <v>8308</v>
      </c>
      <c r="R379" t="s">
        <v>8313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21000</v>
      </c>
      <c r="E380" s="8">
        <v>21831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104</v>
      </c>
      <c r="P380">
        <f t="shared" si="26"/>
        <v>263.02</v>
      </c>
      <c r="Q380" t="s">
        <v>8308</v>
      </c>
      <c r="R380" t="s">
        <v>8313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109</v>
      </c>
      <c r="P381">
        <f t="shared" si="26"/>
        <v>145.91999999999999</v>
      </c>
      <c r="Q381" t="s">
        <v>8308</v>
      </c>
      <c r="R381" t="s">
        <v>8313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120</v>
      </c>
      <c r="P382">
        <f t="shared" si="26"/>
        <v>442.53</v>
      </c>
      <c r="Q382" t="s">
        <v>8308</v>
      </c>
      <c r="R382" t="s">
        <v>8313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108</v>
      </c>
      <c r="P383">
        <f t="shared" si="26"/>
        <v>86.37</v>
      </c>
      <c r="Q383" t="s">
        <v>8308</v>
      </c>
      <c r="R383" t="s">
        <v>8313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17500</v>
      </c>
      <c r="E384" s="8">
        <v>21637.22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124</v>
      </c>
      <c r="P384">
        <f t="shared" si="26"/>
        <v>983.51</v>
      </c>
      <c r="Q384" t="s">
        <v>8308</v>
      </c>
      <c r="R384" t="s">
        <v>8313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12000</v>
      </c>
      <c r="E385" s="8">
        <v>21588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180</v>
      </c>
      <c r="P385">
        <f t="shared" si="26"/>
        <v>449.75</v>
      </c>
      <c r="Q385" t="s">
        <v>8308</v>
      </c>
      <c r="R385" t="s">
        <v>8313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108</v>
      </c>
      <c r="P386">
        <f t="shared" si="26"/>
        <v>56.33</v>
      </c>
      <c r="Q386" t="s">
        <v>8308</v>
      </c>
      <c r="R386" t="s">
        <v>8313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107</v>
      </c>
      <c r="P387">
        <f t="shared" ref="P387:P450" si="31">IFERROR(ROUND(E387/L387,2),0)</f>
        <v>90.63</v>
      </c>
      <c r="Q387" t="s">
        <v>8308</v>
      </c>
      <c r="R387" t="s">
        <v>8313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119</v>
      </c>
      <c r="P388">
        <f t="shared" si="31"/>
        <v>1646.92</v>
      </c>
      <c r="Q388" t="s">
        <v>8308</v>
      </c>
      <c r="R388" t="s">
        <v>8313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50000</v>
      </c>
      <c r="E389" s="8">
        <v>21380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43</v>
      </c>
      <c r="P389">
        <f t="shared" si="31"/>
        <v>38.04</v>
      </c>
      <c r="Q389" t="s">
        <v>8308</v>
      </c>
      <c r="R389" t="s">
        <v>8313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20000</v>
      </c>
      <c r="E390" s="8">
        <v>21361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107</v>
      </c>
      <c r="P390">
        <f t="shared" si="31"/>
        <v>300.86</v>
      </c>
      <c r="Q390" t="s">
        <v>8308</v>
      </c>
      <c r="R390" t="s">
        <v>8313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107</v>
      </c>
      <c r="P391">
        <f t="shared" si="31"/>
        <v>14.15</v>
      </c>
      <c r="Q391" t="s">
        <v>8308</v>
      </c>
      <c r="R391" t="s">
        <v>8313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20000</v>
      </c>
      <c r="E392" s="8">
        <v>21316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107</v>
      </c>
      <c r="P392">
        <f t="shared" si="31"/>
        <v>1522.57</v>
      </c>
      <c r="Q392" t="s">
        <v>8308</v>
      </c>
      <c r="R392" t="s">
        <v>8313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45000</v>
      </c>
      <c r="E393" s="8">
        <v>21300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47</v>
      </c>
      <c r="P393">
        <f t="shared" si="31"/>
        <v>110.36</v>
      </c>
      <c r="Q393" t="s">
        <v>8308</v>
      </c>
      <c r="R393" t="s">
        <v>8313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32500</v>
      </c>
      <c r="E394" s="8">
        <v>21158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65</v>
      </c>
      <c r="P394">
        <f t="shared" si="31"/>
        <v>102.71</v>
      </c>
      <c r="Q394" t="s">
        <v>8308</v>
      </c>
      <c r="R394" t="s">
        <v>8313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75000</v>
      </c>
      <c r="E395" s="8">
        <v>21144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28</v>
      </c>
      <c r="P395">
        <f t="shared" si="31"/>
        <v>60.24</v>
      </c>
      <c r="Q395" t="s">
        <v>8308</v>
      </c>
      <c r="R395" t="s">
        <v>8313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20000</v>
      </c>
      <c r="E396" s="8">
        <v>20919.25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105</v>
      </c>
      <c r="P396">
        <f t="shared" si="31"/>
        <v>418.39</v>
      </c>
      <c r="Q396" t="s">
        <v>8308</v>
      </c>
      <c r="R396" t="s">
        <v>8313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104</v>
      </c>
      <c r="P397">
        <f t="shared" si="31"/>
        <v>113.28</v>
      </c>
      <c r="Q397" t="s">
        <v>8308</v>
      </c>
      <c r="R397" t="s">
        <v>8313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104</v>
      </c>
      <c r="P398">
        <f t="shared" si="31"/>
        <v>106.23</v>
      </c>
      <c r="Q398" t="s">
        <v>8308</v>
      </c>
      <c r="R398" t="s">
        <v>8313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90.63</v>
      </c>
      <c r="Q399" t="s">
        <v>8308</v>
      </c>
      <c r="R399" t="s">
        <v>8313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138</v>
      </c>
      <c r="P400">
        <f t="shared" si="31"/>
        <v>308.79000000000002</v>
      </c>
      <c r="Q400" t="s">
        <v>8308</v>
      </c>
      <c r="R400" t="s">
        <v>8313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19500</v>
      </c>
      <c r="E401" s="8">
        <v>20631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106</v>
      </c>
      <c r="P401">
        <f t="shared" si="31"/>
        <v>217.17</v>
      </c>
      <c r="Q401" t="s">
        <v>8308</v>
      </c>
      <c r="R401" t="s">
        <v>8313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114</v>
      </c>
      <c r="P402">
        <f t="shared" si="31"/>
        <v>331.76</v>
      </c>
      <c r="Q402" t="s">
        <v>8308</v>
      </c>
      <c r="R402" t="s">
        <v>8313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25000</v>
      </c>
      <c r="E403" s="8">
        <v>20552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82</v>
      </c>
      <c r="P403">
        <f t="shared" si="31"/>
        <v>281.52999999999997</v>
      </c>
      <c r="Q403" t="s">
        <v>8308</v>
      </c>
      <c r="R403" t="s">
        <v>8313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111</v>
      </c>
      <c r="P404">
        <f t="shared" si="31"/>
        <v>476.53</v>
      </c>
      <c r="Q404" t="s">
        <v>8308</v>
      </c>
      <c r="R404" t="s">
        <v>8313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13000</v>
      </c>
      <c r="E405" s="8">
        <v>20459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157</v>
      </c>
      <c r="P405">
        <f t="shared" si="31"/>
        <v>292.27</v>
      </c>
      <c r="Q405" t="s">
        <v>8308</v>
      </c>
      <c r="R405" t="s">
        <v>8313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109</v>
      </c>
      <c r="P406">
        <f t="shared" si="31"/>
        <v>75.37</v>
      </c>
      <c r="Q406" t="s">
        <v>8308</v>
      </c>
      <c r="R406" t="s">
        <v>8313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146</v>
      </c>
      <c r="P407">
        <f t="shared" si="31"/>
        <v>370.87</v>
      </c>
      <c r="Q407" t="s">
        <v>8308</v>
      </c>
      <c r="R407" t="s">
        <v>8313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102</v>
      </c>
      <c r="P408">
        <f t="shared" si="31"/>
        <v>581.86</v>
      </c>
      <c r="Q408" t="s">
        <v>8308</v>
      </c>
      <c r="R408" t="s">
        <v>8313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113</v>
      </c>
      <c r="P409">
        <f t="shared" si="31"/>
        <v>924.69</v>
      </c>
      <c r="Q409" t="s">
        <v>8308</v>
      </c>
      <c r="R409" t="s">
        <v>8313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532.97</v>
      </c>
      <c r="Q410" t="s">
        <v>8308</v>
      </c>
      <c r="R410" t="s">
        <v>8313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18500</v>
      </c>
      <c r="E411" s="8">
        <v>20190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109</v>
      </c>
      <c r="P411">
        <f t="shared" si="31"/>
        <v>1346</v>
      </c>
      <c r="Q411" t="s">
        <v>8308</v>
      </c>
      <c r="R411" t="s">
        <v>8313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20000</v>
      </c>
      <c r="E412" s="8">
        <v>20128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101</v>
      </c>
      <c r="P412">
        <f t="shared" si="31"/>
        <v>2875.43</v>
      </c>
      <c r="Q412" t="s">
        <v>8308</v>
      </c>
      <c r="R412" t="s">
        <v>8313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83.49</v>
      </c>
      <c r="Q413" t="s">
        <v>8308</v>
      </c>
      <c r="R413" t="s">
        <v>8313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101</v>
      </c>
      <c r="P414">
        <f t="shared" si="31"/>
        <v>365.82</v>
      </c>
      <c r="Q414" t="s">
        <v>8308</v>
      </c>
      <c r="R414" t="s">
        <v>8313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100</v>
      </c>
      <c r="P415">
        <f t="shared" si="31"/>
        <v>117.37</v>
      </c>
      <c r="Q415" t="s">
        <v>8308</v>
      </c>
      <c r="R415" t="s">
        <v>8313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100</v>
      </c>
      <c r="P416">
        <f t="shared" si="31"/>
        <v>96.31</v>
      </c>
      <c r="Q416" t="s">
        <v>8308</v>
      </c>
      <c r="R416" t="s">
        <v>8313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20000</v>
      </c>
      <c r="E417" s="8">
        <v>20025.14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100</v>
      </c>
      <c r="P417">
        <f t="shared" si="31"/>
        <v>953.58</v>
      </c>
      <c r="Q417" t="s">
        <v>8308</v>
      </c>
      <c r="R417" t="s">
        <v>8313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100</v>
      </c>
      <c r="P418">
        <f t="shared" si="31"/>
        <v>800.88</v>
      </c>
      <c r="Q418" t="s">
        <v>8308</v>
      </c>
      <c r="R418" t="s">
        <v>8313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13000</v>
      </c>
      <c r="E419" s="8">
        <v>19931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153</v>
      </c>
      <c r="P419">
        <f t="shared" si="31"/>
        <v>383.29</v>
      </c>
      <c r="Q419" t="s">
        <v>8308</v>
      </c>
      <c r="R419" t="s">
        <v>8313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142</v>
      </c>
      <c r="P420">
        <f t="shared" si="31"/>
        <v>190.96</v>
      </c>
      <c r="Q420" t="s">
        <v>8308</v>
      </c>
      <c r="R420" t="s">
        <v>8313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894700</v>
      </c>
      <c r="E421" s="8">
        <v>19824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2</v>
      </c>
      <c r="P421">
        <f t="shared" si="31"/>
        <v>271.56</v>
      </c>
      <c r="Q421" t="s">
        <v>8308</v>
      </c>
      <c r="R421" t="s">
        <v>8313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7</v>
      </c>
      <c r="P422">
        <f t="shared" si="31"/>
        <v>6590.04</v>
      </c>
      <c r="Q422" t="s">
        <v>8308</v>
      </c>
      <c r="R422" t="s">
        <v>8314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40</v>
      </c>
      <c r="P423">
        <f t="shared" si="31"/>
        <v>3262</v>
      </c>
      <c r="Q423" t="s">
        <v>8308</v>
      </c>
      <c r="R423" t="s">
        <v>8314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3500</v>
      </c>
      <c r="E424" s="8">
        <v>19557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559</v>
      </c>
      <c r="P424">
        <f t="shared" si="31"/>
        <v>1629.75</v>
      </c>
      <c r="Q424" t="s">
        <v>8308</v>
      </c>
      <c r="R424" t="s">
        <v>8314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18000</v>
      </c>
      <c r="E425" s="8">
        <v>19523.310000000001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108</v>
      </c>
      <c r="P425">
        <f t="shared" si="31"/>
        <v>1501.79</v>
      </c>
      <c r="Q425" t="s">
        <v>8308</v>
      </c>
      <c r="R425" t="s">
        <v>8314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26</v>
      </c>
      <c r="P426">
        <f t="shared" si="31"/>
        <v>3886.8</v>
      </c>
      <c r="Q426" t="s">
        <v>8308</v>
      </c>
      <c r="R426" t="s">
        <v>8314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39</v>
      </c>
      <c r="P427">
        <f t="shared" si="31"/>
        <v>9715</v>
      </c>
      <c r="Q427" t="s">
        <v>8308</v>
      </c>
      <c r="R427" t="s">
        <v>8314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18500</v>
      </c>
      <c r="E428" s="8">
        <v>19324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104</v>
      </c>
      <c r="P428">
        <f t="shared" si="31"/>
        <v>2415.5</v>
      </c>
      <c r="Q428" t="s">
        <v>8308</v>
      </c>
      <c r="R428" t="s">
        <v>8314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10000</v>
      </c>
      <c r="E429" s="8">
        <v>19292.5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193</v>
      </c>
      <c r="P429">
        <f t="shared" si="31"/>
        <v>0</v>
      </c>
      <c r="Q429" t="s">
        <v>8308</v>
      </c>
      <c r="R429" t="s">
        <v>8314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38</v>
      </c>
      <c r="P430">
        <f t="shared" si="31"/>
        <v>1476.54</v>
      </c>
      <c r="Q430" t="s">
        <v>8308</v>
      </c>
      <c r="R430" t="s">
        <v>8314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19000</v>
      </c>
      <c r="E431" s="8">
        <v>19129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101</v>
      </c>
      <c r="P431">
        <f t="shared" si="31"/>
        <v>0</v>
      </c>
      <c r="Q431" t="s">
        <v>8308</v>
      </c>
      <c r="R431" t="s">
        <v>8314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18500</v>
      </c>
      <c r="E432" s="8">
        <v>19028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103</v>
      </c>
      <c r="P432">
        <f t="shared" si="31"/>
        <v>3805.6</v>
      </c>
      <c r="Q432" t="s">
        <v>8308</v>
      </c>
      <c r="R432" t="s">
        <v>8314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15000</v>
      </c>
      <c r="E433" s="8">
        <v>18855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126</v>
      </c>
      <c r="P433">
        <f t="shared" si="31"/>
        <v>2356.88</v>
      </c>
      <c r="Q433" t="s">
        <v>8308</v>
      </c>
      <c r="R433" t="s">
        <v>8314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5000</v>
      </c>
      <c r="E434" s="8">
        <v>18851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377</v>
      </c>
      <c r="P434">
        <f t="shared" si="31"/>
        <v>2356.38</v>
      </c>
      <c r="Q434" t="s">
        <v>8308</v>
      </c>
      <c r="R434" t="s">
        <v>8314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1000</v>
      </c>
      <c r="E435" s="8">
        <v>18671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1867</v>
      </c>
      <c r="P435">
        <f t="shared" si="31"/>
        <v>0</v>
      </c>
      <c r="Q435" t="s">
        <v>8308</v>
      </c>
      <c r="R435" t="s">
        <v>8314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18500</v>
      </c>
      <c r="E436" s="8">
        <v>18667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101</v>
      </c>
      <c r="P436">
        <f t="shared" si="31"/>
        <v>9333.5</v>
      </c>
      <c r="Q436" t="s">
        <v>8308</v>
      </c>
      <c r="R436" t="s">
        <v>8314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18000</v>
      </c>
      <c r="E437" s="8">
        <v>18645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104</v>
      </c>
      <c r="P437">
        <f t="shared" si="31"/>
        <v>6215</v>
      </c>
      <c r="Q437" t="s">
        <v>8308</v>
      </c>
      <c r="R437" t="s">
        <v>8314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18000</v>
      </c>
      <c r="E438" s="8">
        <v>18625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103</v>
      </c>
      <c r="P438">
        <f t="shared" si="31"/>
        <v>0</v>
      </c>
      <c r="Q438" t="s">
        <v>8308</v>
      </c>
      <c r="R438" t="s">
        <v>8314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15000</v>
      </c>
      <c r="E439" s="8">
        <v>18542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124</v>
      </c>
      <c r="P439">
        <f t="shared" si="31"/>
        <v>0</v>
      </c>
      <c r="Q439" t="s">
        <v>8308</v>
      </c>
      <c r="R439" t="s">
        <v>8314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17000</v>
      </c>
      <c r="E440" s="8">
        <v>18472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109</v>
      </c>
      <c r="P440">
        <f t="shared" si="31"/>
        <v>1679.27</v>
      </c>
      <c r="Q440" t="s">
        <v>8308</v>
      </c>
      <c r="R440" t="s">
        <v>8314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18000</v>
      </c>
      <c r="E441" s="8">
        <v>18221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101</v>
      </c>
      <c r="P441">
        <f t="shared" si="31"/>
        <v>0</v>
      </c>
      <c r="Q441" t="s">
        <v>8308</v>
      </c>
      <c r="R441" t="s">
        <v>8314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15000</v>
      </c>
      <c r="E442" s="8">
        <v>18185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121</v>
      </c>
      <c r="P442">
        <f t="shared" si="31"/>
        <v>18185</v>
      </c>
      <c r="Q442" t="s">
        <v>8308</v>
      </c>
      <c r="R442" t="s">
        <v>8314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17500</v>
      </c>
      <c r="E443" s="8">
        <v>18100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103</v>
      </c>
      <c r="P443">
        <f t="shared" si="31"/>
        <v>0</v>
      </c>
      <c r="Q443" t="s">
        <v>8308</v>
      </c>
      <c r="R443" t="s">
        <v>8314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13000</v>
      </c>
      <c r="E444" s="8">
        <v>18083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139</v>
      </c>
      <c r="P444">
        <f t="shared" si="31"/>
        <v>1063.71</v>
      </c>
      <c r="Q444" t="s">
        <v>8308</v>
      </c>
      <c r="R444" t="s">
        <v>8314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6500</v>
      </c>
      <c r="E445" s="8">
        <v>18066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278</v>
      </c>
      <c r="P445">
        <f t="shared" si="31"/>
        <v>9033</v>
      </c>
      <c r="Q445" t="s">
        <v>8308</v>
      </c>
      <c r="R445" t="s">
        <v>8314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8000</v>
      </c>
      <c r="E446" s="8">
        <v>17914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224</v>
      </c>
      <c r="P446">
        <f t="shared" si="31"/>
        <v>17914</v>
      </c>
      <c r="Q446" t="s">
        <v>8308</v>
      </c>
      <c r="R446" t="s">
        <v>8314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10000</v>
      </c>
      <c r="E447" s="8">
        <v>17895.25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179</v>
      </c>
      <c r="P447">
        <f t="shared" si="31"/>
        <v>8947.6299999999992</v>
      </c>
      <c r="Q447" t="s">
        <v>8308</v>
      </c>
      <c r="R447" t="s">
        <v>8314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14500</v>
      </c>
      <c r="E448" s="8">
        <v>17875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123</v>
      </c>
      <c r="P448">
        <f t="shared" si="31"/>
        <v>1117.19</v>
      </c>
      <c r="Q448" t="s">
        <v>8308</v>
      </c>
      <c r="R448" t="s">
        <v>8314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17000</v>
      </c>
      <c r="E449" s="8">
        <v>17805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105</v>
      </c>
      <c r="P449">
        <f t="shared" si="31"/>
        <v>17805</v>
      </c>
      <c r="Q449" t="s">
        <v>8308</v>
      </c>
      <c r="R449" t="s">
        <v>8314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5000</v>
      </c>
      <c r="E450" s="8">
        <v>17731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355</v>
      </c>
      <c r="P450">
        <f t="shared" si="31"/>
        <v>4432.75</v>
      </c>
      <c r="Q450" t="s">
        <v>8308</v>
      </c>
      <c r="R450" t="s">
        <v>8314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15000</v>
      </c>
      <c r="E451" s="8">
        <v>17680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118</v>
      </c>
      <c r="P451">
        <f t="shared" ref="P451:P514" si="36">IFERROR(ROUND(E451/L451,2),0)</f>
        <v>3536</v>
      </c>
      <c r="Q451" t="s">
        <v>8308</v>
      </c>
      <c r="R451" t="s">
        <v>8314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25000</v>
      </c>
      <c r="E452" s="8">
        <v>17590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70</v>
      </c>
      <c r="P452">
        <f t="shared" si="36"/>
        <v>2512.86</v>
      </c>
      <c r="Q452" t="s">
        <v>8308</v>
      </c>
      <c r="R452" t="s">
        <v>8314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25</v>
      </c>
      <c r="P453">
        <f t="shared" si="36"/>
        <v>0</v>
      </c>
      <c r="Q453" t="s">
        <v>8308</v>
      </c>
      <c r="R453" t="s">
        <v>8314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15000</v>
      </c>
      <c r="E454" s="8">
        <v>17545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117</v>
      </c>
      <c r="P454">
        <f t="shared" si="36"/>
        <v>1462.08</v>
      </c>
      <c r="Q454" t="s">
        <v>8308</v>
      </c>
      <c r="R454" t="s">
        <v>8314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17482</v>
      </c>
      <c r="E455" s="8">
        <v>17482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100</v>
      </c>
      <c r="P455">
        <f t="shared" si="36"/>
        <v>8741</v>
      </c>
      <c r="Q455" t="s">
        <v>8308</v>
      </c>
      <c r="R455" t="s">
        <v>8314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15000</v>
      </c>
      <c r="E456" s="8">
        <v>17444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116</v>
      </c>
      <c r="P456">
        <f t="shared" si="36"/>
        <v>3488.8</v>
      </c>
      <c r="Q456" t="s">
        <v>8308</v>
      </c>
      <c r="R456" t="s">
        <v>8314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15000</v>
      </c>
      <c r="E457" s="8">
        <v>17412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116</v>
      </c>
      <c r="P457">
        <f t="shared" si="36"/>
        <v>8706</v>
      </c>
      <c r="Q457" t="s">
        <v>8308</v>
      </c>
      <c r="R457" t="s">
        <v>8314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16700</v>
      </c>
      <c r="E458" s="8">
        <v>17396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104</v>
      </c>
      <c r="P458">
        <f t="shared" si="36"/>
        <v>5798.67</v>
      </c>
      <c r="Q458" t="s">
        <v>8308</v>
      </c>
      <c r="R458" t="s">
        <v>8314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15000</v>
      </c>
      <c r="E459" s="8">
        <v>17390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116</v>
      </c>
      <c r="P459">
        <f t="shared" si="36"/>
        <v>0</v>
      </c>
      <c r="Q459" t="s">
        <v>8308</v>
      </c>
      <c r="R459" t="s">
        <v>8314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12000</v>
      </c>
      <c r="E460" s="8">
        <v>17350.13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145</v>
      </c>
      <c r="P460">
        <f t="shared" si="36"/>
        <v>354.08</v>
      </c>
      <c r="Q460" t="s">
        <v>8308</v>
      </c>
      <c r="R460" t="s">
        <v>8314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9500</v>
      </c>
      <c r="E461" s="8">
        <v>17277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182</v>
      </c>
      <c r="P461">
        <f t="shared" si="36"/>
        <v>17277</v>
      </c>
      <c r="Q461" t="s">
        <v>8308</v>
      </c>
      <c r="R461" t="s">
        <v>8314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16000</v>
      </c>
      <c r="E462" s="8">
        <v>17260.37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108</v>
      </c>
      <c r="P462">
        <f t="shared" si="36"/>
        <v>8630.19</v>
      </c>
      <c r="Q462" t="s">
        <v>8308</v>
      </c>
      <c r="R462" t="s">
        <v>8314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10000</v>
      </c>
      <c r="E463" s="8">
        <v>17176.13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172</v>
      </c>
      <c r="P463">
        <f t="shared" si="36"/>
        <v>0</v>
      </c>
      <c r="Q463" t="s">
        <v>8308</v>
      </c>
      <c r="R463" t="s">
        <v>8314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16000</v>
      </c>
      <c r="E464" s="8">
        <v>17170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107</v>
      </c>
      <c r="P464">
        <f t="shared" si="36"/>
        <v>0</v>
      </c>
      <c r="Q464" t="s">
        <v>8308</v>
      </c>
      <c r="R464" t="s">
        <v>8314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150000</v>
      </c>
      <c r="E465" s="8">
        <v>17155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11</v>
      </c>
      <c r="P465">
        <f t="shared" si="36"/>
        <v>1559.55</v>
      </c>
      <c r="Q465" t="s">
        <v>8308</v>
      </c>
      <c r="R465" t="s">
        <v>8314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15000</v>
      </c>
      <c r="E466" s="8">
        <v>17066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114</v>
      </c>
      <c r="P466">
        <f t="shared" si="36"/>
        <v>17066</v>
      </c>
      <c r="Q466" t="s">
        <v>8308</v>
      </c>
      <c r="R466" t="s">
        <v>8314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10000</v>
      </c>
      <c r="E467" s="8">
        <v>17028.88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170</v>
      </c>
      <c r="P467">
        <f t="shared" si="36"/>
        <v>2128.61</v>
      </c>
      <c r="Q467" t="s">
        <v>8308</v>
      </c>
      <c r="R467" t="s">
        <v>8314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6</v>
      </c>
      <c r="P468">
        <f t="shared" si="36"/>
        <v>3396.8</v>
      </c>
      <c r="Q468" t="s">
        <v>8308</v>
      </c>
      <c r="R468" t="s">
        <v>8314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2500</v>
      </c>
      <c r="E469" s="8">
        <v>16862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674</v>
      </c>
      <c r="P469">
        <f t="shared" si="36"/>
        <v>432.36</v>
      </c>
      <c r="Q469" t="s">
        <v>8308</v>
      </c>
      <c r="R469" t="s">
        <v>8314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12000</v>
      </c>
      <c r="E470" s="8">
        <v>16806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140</v>
      </c>
      <c r="P470">
        <f t="shared" si="36"/>
        <v>0</v>
      </c>
      <c r="Q470" t="s">
        <v>8308</v>
      </c>
      <c r="R470" t="s">
        <v>8314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16300</v>
      </c>
      <c r="E471" s="8">
        <v>16700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102</v>
      </c>
      <c r="P471">
        <f t="shared" si="36"/>
        <v>0</v>
      </c>
      <c r="Q471" t="s">
        <v>8308</v>
      </c>
      <c r="R471" t="s">
        <v>8314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15000</v>
      </c>
      <c r="E472" s="8">
        <v>16636.78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111</v>
      </c>
      <c r="P472">
        <f t="shared" si="36"/>
        <v>8318.39</v>
      </c>
      <c r="Q472" t="s">
        <v>8308</v>
      </c>
      <c r="R472" t="s">
        <v>8314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16000</v>
      </c>
      <c r="E473" s="8">
        <v>16573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104</v>
      </c>
      <c r="P473">
        <f t="shared" si="36"/>
        <v>97.49</v>
      </c>
      <c r="Q473" t="s">
        <v>8308</v>
      </c>
      <c r="R473" t="s">
        <v>8314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15000</v>
      </c>
      <c r="E474" s="8">
        <v>16520.04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110</v>
      </c>
      <c r="P474">
        <f t="shared" si="36"/>
        <v>3304.01</v>
      </c>
      <c r="Q474" t="s">
        <v>8308</v>
      </c>
      <c r="R474" t="s">
        <v>8314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15000</v>
      </c>
      <c r="E475" s="8">
        <v>16501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110</v>
      </c>
      <c r="P475">
        <f t="shared" si="36"/>
        <v>1178.6400000000001</v>
      </c>
      <c r="Q475" t="s">
        <v>8308</v>
      </c>
      <c r="R475" t="s">
        <v>8314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15000</v>
      </c>
      <c r="E476" s="8">
        <v>16465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110</v>
      </c>
      <c r="P476">
        <f t="shared" si="36"/>
        <v>16465</v>
      </c>
      <c r="Q476" t="s">
        <v>8308</v>
      </c>
      <c r="R476" t="s">
        <v>8314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15000</v>
      </c>
      <c r="E477" s="8">
        <v>16373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109</v>
      </c>
      <c r="P477">
        <f t="shared" si="36"/>
        <v>0</v>
      </c>
      <c r="Q477" t="s">
        <v>8308</v>
      </c>
      <c r="R477" t="s">
        <v>8314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15000</v>
      </c>
      <c r="E478" s="8">
        <v>16291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109</v>
      </c>
      <c r="P478">
        <f t="shared" si="36"/>
        <v>131.38</v>
      </c>
      <c r="Q478" t="s">
        <v>8308</v>
      </c>
      <c r="R478" t="s">
        <v>8314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15000</v>
      </c>
      <c r="E479" s="8">
        <v>16232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108</v>
      </c>
      <c r="P479">
        <f t="shared" si="36"/>
        <v>0</v>
      </c>
      <c r="Q479" t="s">
        <v>8308</v>
      </c>
      <c r="R479" t="s">
        <v>8314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5500</v>
      </c>
      <c r="E480" s="8">
        <v>16210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295</v>
      </c>
      <c r="P480">
        <f t="shared" si="36"/>
        <v>0</v>
      </c>
      <c r="Q480" t="s">
        <v>8308</v>
      </c>
      <c r="R480" t="s">
        <v>8314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16200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108</v>
      </c>
      <c r="P481">
        <f t="shared" si="36"/>
        <v>294.55</v>
      </c>
      <c r="Q481" t="s">
        <v>8308</v>
      </c>
      <c r="R481" t="s">
        <v>8314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16000</v>
      </c>
      <c r="E482" s="8">
        <v>16165.6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101</v>
      </c>
      <c r="P482">
        <f t="shared" si="36"/>
        <v>115.47</v>
      </c>
      <c r="Q482" t="s">
        <v>8308</v>
      </c>
      <c r="R482" t="s">
        <v>8314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15000</v>
      </c>
      <c r="E483" s="8">
        <v>16145.12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108</v>
      </c>
      <c r="P483">
        <f t="shared" si="36"/>
        <v>768.82</v>
      </c>
      <c r="Q483" t="s">
        <v>8308</v>
      </c>
      <c r="R483" t="s">
        <v>8314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15000</v>
      </c>
      <c r="E484" s="8">
        <v>16000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107</v>
      </c>
      <c r="P484">
        <f t="shared" si="36"/>
        <v>16000</v>
      </c>
      <c r="Q484" t="s">
        <v>8308</v>
      </c>
      <c r="R484" t="s">
        <v>8314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14000</v>
      </c>
      <c r="E485" s="8">
        <v>15937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114</v>
      </c>
      <c r="P485">
        <f t="shared" si="36"/>
        <v>108.41</v>
      </c>
      <c r="Q485" t="s">
        <v>8308</v>
      </c>
      <c r="R485" t="s">
        <v>8314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10000</v>
      </c>
      <c r="E486" s="8">
        <v>15929.51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159</v>
      </c>
      <c r="P486">
        <f t="shared" si="36"/>
        <v>1448.14</v>
      </c>
      <c r="Q486" t="s">
        <v>8308</v>
      </c>
      <c r="R486" t="s">
        <v>8314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15000</v>
      </c>
      <c r="E487" s="8">
        <v>15918.65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106</v>
      </c>
      <c r="P487">
        <f t="shared" si="36"/>
        <v>127.35</v>
      </c>
      <c r="Q487" t="s">
        <v>8308</v>
      </c>
      <c r="R487" t="s">
        <v>8314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2500</v>
      </c>
      <c r="E488" s="8">
        <v>15903.5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636</v>
      </c>
      <c r="P488">
        <f t="shared" si="36"/>
        <v>15903.5</v>
      </c>
      <c r="Q488" t="s">
        <v>8308</v>
      </c>
      <c r="R488" t="s">
        <v>8314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40000</v>
      </c>
      <c r="E489" s="8">
        <v>15851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40</v>
      </c>
      <c r="P489">
        <f t="shared" si="36"/>
        <v>0</v>
      </c>
      <c r="Q489" t="s">
        <v>8308</v>
      </c>
      <c r="R489" t="s">
        <v>8314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15000</v>
      </c>
      <c r="E490" s="8">
        <v>15808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105</v>
      </c>
      <c r="P490">
        <f t="shared" si="36"/>
        <v>0</v>
      </c>
      <c r="Q490" t="s">
        <v>8308</v>
      </c>
      <c r="R490" t="s">
        <v>8314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15000</v>
      </c>
      <c r="E491" s="8">
        <v>15744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105</v>
      </c>
      <c r="P491">
        <f t="shared" si="36"/>
        <v>5248</v>
      </c>
      <c r="Q491" t="s">
        <v>8308</v>
      </c>
      <c r="R491" t="s">
        <v>8314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3000</v>
      </c>
      <c r="E492" s="8">
        <v>15725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524</v>
      </c>
      <c r="P492">
        <f t="shared" si="36"/>
        <v>0</v>
      </c>
      <c r="Q492" t="s">
        <v>8308</v>
      </c>
      <c r="R492" t="s">
        <v>8314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15000</v>
      </c>
      <c r="E493" s="8">
        <v>15723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105</v>
      </c>
      <c r="P493">
        <f t="shared" si="36"/>
        <v>0</v>
      </c>
      <c r="Q493" t="s">
        <v>8308</v>
      </c>
      <c r="R493" t="s">
        <v>8314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15500</v>
      </c>
      <c r="E494" s="8">
        <v>15705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101</v>
      </c>
      <c r="P494">
        <f t="shared" si="36"/>
        <v>0</v>
      </c>
      <c r="Q494" t="s">
        <v>8308</v>
      </c>
      <c r="R494" t="s">
        <v>8314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15000</v>
      </c>
      <c r="E495" s="8">
        <v>15700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105</v>
      </c>
      <c r="P495">
        <f t="shared" si="36"/>
        <v>0</v>
      </c>
      <c r="Q495" t="s">
        <v>8308</v>
      </c>
      <c r="R495" t="s">
        <v>8314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10000</v>
      </c>
      <c r="E496" s="8">
        <v>15696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157</v>
      </c>
      <c r="P496">
        <f t="shared" si="36"/>
        <v>5232</v>
      </c>
      <c r="Q496" t="s">
        <v>8308</v>
      </c>
      <c r="R496" t="s">
        <v>8314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15000</v>
      </c>
      <c r="E497" s="8">
        <v>15677.5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105</v>
      </c>
      <c r="P497">
        <f t="shared" si="36"/>
        <v>0</v>
      </c>
      <c r="Q497" t="s">
        <v>8308</v>
      </c>
      <c r="R497" t="s">
        <v>8314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10000</v>
      </c>
      <c r="E498" s="8">
        <v>15673.44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157</v>
      </c>
      <c r="P498">
        <f t="shared" si="36"/>
        <v>15673.44</v>
      </c>
      <c r="Q498" t="s">
        <v>8308</v>
      </c>
      <c r="R498" t="s">
        <v>8314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14000</v>
      </c>
      <c r="E499" s="8">
        <v>15651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112</v>
      </c>
      <c r="P499">
        <f t="shared" si="36"/>
        <v>5217</v>
      </c>
      <c r="Q499" t="s">
        <v>8308</v>
      </c>
      <c r="R499" t="s">
        <v>8314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14000</v>
      </c>
      <c r="E500" s="8">
        <v>15650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112</v>
      </c>
      <c r="P500">
        <f t="shared" si="36"/>
        <v>711.36</v>
      </c>
      <c r="Q500" t="s">
        <v>8308</v>
      </c>
      <c r="R500" t="s">
        <v>8314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15000</v>
      </c>
      <c r="E501" s="8">
        <v>15606.4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104</v>
      </c>
      <c r="P501">
        <f t="shared" si="36"/>
        <v>600.25</v>
      </c>
      <c r="Q501" t="s">
        <v>8308</v>
      </c>
      <c r="R501" t="s">
        <v>8314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15000</v>
      </c>
      <c r="E502" s="8">
        <v>15597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104</v>
      </c>
      <c r="P502">
        <f t="shared" si="36"/>
        <v>3899.25</v>
      </c>
      <c r="Q502" t="s">
        <v>8308</v>
      </c>
      <c r="R502" t="s">
        <v>8314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15000</v>
      </c>
      <c r="E503" s="8">
        <v>15596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104</v>
      </c>
      <c r="P503">
        <f t="shared" si="36"/>
        <v>0</v>
      </c>
      <c r="Q503" t="s">
        <v>8308</v>
      </c>
      <c r="R503" t="s">
        <v>8314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10000</v>
      </c>
      <c r="E504" s="8">
        <v>15591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156</v>
      </c>
      <c r="P504">
        <f t="shared" si="36"/>
        <v>3897.75</v>
      </c>
      <c r="Q504" t="s">
        <v>8308</v>
      </c>
      <c r="R504" t="s">
        <v>8314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15000</v>
      </c>
      <c r="E505" s="8">
        <v>15565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104</v>
      </c>
      <c r="P505">
        <f t="shared" si="36"/>
        <v>1729.44</v>
      </c>
      <c r="Q505" t="s">
        <v>8308</v>
      </c>
      <c r="R505" t="s">
        <v>8314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15000</v>
      </c>
      <c r="E506" s="8">
        <v>15535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104</v>
      </c>
      <c r="P506">
        <f t="shared" si="36"/>
        <v>3107</v>
      </c>
      <c r="Q506" t="s">
        <v>8308</v>
      </c>
      <c r="R506" t="s">
        <v>8314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10000</v>
      </c>
      <c r="E507" s="8">
        <v>15530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155</v>
      </c>
      <c r="P507">
        <f t="shared" si="36"/>
        <v>1109.29</v>
      </c>
      <c r="Q507" t="s">
        <v>8308</v>
      </c>
      <c r="R507" t="s">
        <v>8314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9000</v>
      </c>
      <c r="E508" s="8">
        <v>15505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172</v>
      </c>
      <c r="P508">
        <f t="shared" si="36"/>
        <v>15505</v>
      </c>
      <c r="Q508" t="s">
        <v>8308</v>
      </c>
      <c r="R508" t="s">
        <v>8314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15000</v>
      </c>
      <c r="E509" s="8">
        <v>15481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103</v>
      </c>
      <c r="P509">
        <f t="shared" si="36"/>
        <v>1548.1</v>
      </c>
      <c r="Q509" t="s">
        <v>8308</v>
      </c>
      <c r="R509" t="s">
        <v>8314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10000</v>
      </c>
      <c r="E510" s="8">
        <v>15443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154</v>
      </c>
      <c r="P510">
        <f t="shared" si="36"/>
        <v>5147.67</v>
      </c>
      <c r="Q510" t="s">
        <v>8308</v>
      </c>
      <c r="R510" t="s">
        <v>8314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13000</v>
      </c>
      <c r="E511" s="8">
        <v>15435.55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119</v>
      </c>
      <c r="P511">
        <f t="shared" si="36"/>
        <v>15435.55</v>
      </c>
      <c r="Q511" t="s">
        <v>8308</v>
      </c>
      <c r="R511" t="s">
        <v>8314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15</v>
      </c>
      <c r="P512">
        <f t="shared" si="36"/>
        <v>0</v>
      </c>
      <c r="Q512" t="s">
        <v>8308</v>
      </c>
      <c r="R512" t="s">
        <v>8314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15000</v>
      </c>
      <c r="E513" s="8">
        <v>15335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102</v>
      </c>
      <c r="P513">
        <f t="shared" si="36"/>
        <v>3067</v>
      </c>
      <c r="Q513" t="s">
        <v>8308</v>
      </c>
      <c r="R513" t="s">
        <v>8314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15000</v>
      </c>
      <c r="E514" s="8">
        <v>15327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102</v>
      </c>
      <c r="P514">
        <f t="shared" si="36"/>
        <v>7663.5</v>
      </c>
      <c r="Q514" t="s">
        <v>8308</v>
      </c>
      <c r="R514" t="s">
        <v>8314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15000</v>
      </c>
      <c r="E515" s="8">
        <v>15318.55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102</v>
      </c>
      <c r="P515">
        <f t="shared" ref="P515:P578" si="41">IFERROR(ROUND(E515/L515,2),0)</f>
        <v>225.27</v>
      </c>
      <c r="Q515" t="s">
        <v>8308</v>
      </c>
      <c r="R515" t="s">
        <v>8314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15000</v>
      </c>
      <c r="E516" s="8">
        <v>15315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102</v>
      </c>
      <c r="P516">
        <f t="shared" si="41"/>
        <v>5105</v>
      </c>
      <c r="Q516" t="s">
        <v>8308</v>
      </c>
      <c r="R516" t="s">
        <v>8314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15000</v>
      </c>
      <c r="E517" s="8">
        <v>15285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102</v>
      </c>
      <c r="P517">
        <f t="shared" si="41"/>
        <v>449.56</v>
      </c>
      <c r="Q517" t="s">
        <v>8308</v>
      </c>
      <c r="R517" t="s">
        <v>8314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25000</v>
      </c>
      <c r="E518" s="8">
        <v>15281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61</v>
      </c>
      <c r="P518">
        <f t="shared" si="41"/>
        <v>0</v>
      </c>
      <c r="Q518" t="s">
        <v>8308</v>
      </c>
      <c r="R518" t="s">
        <v>8314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5000</v>
      </c>
      <c r="E519" s="8">
        <v>15273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305</v>
      </c>
      <c r="P519">
        <f t="shared" si="41"/>
        <v>5091</v>
      </c>
      <c r="Q519" t="s">
        <v>8308</v>
      </c>
      <c r="R519" t="s">
        <v>8314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15000</v>
      </c>
      <c r="E520" s="8">
        <v>15265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102</v>
      </c>
      <c r="P520">
        <f t="shared" si="41"/>
        <v>0</v>
      </c>
      <c r="Q520" t="s">
        <v>8308</v>
      </c>
      <c r="R520" t="s">
        <v>8314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15000</v>
      </c>
      <c r="E521" s="8">
        <v>15230.03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102</v>
      </c>
      <c r="P521">
        <f t="shared" si="41"/>
        <v>217.57</v>
      </c>
      <c r="Q521" t="s">
        <v>8308</v>
      </c>
      <c r="R521" t="s">
        <v>8314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15000</v>
      </c>
      <c r="E522" s="8">
        <v>15230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447.94</v>
      </c>
      <c r="Q522" t="s">
        <v>8315</v>
      </c>
      <c r="R522" t="s">
        <v>8316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101</v>
      </c>
      <c r="P523">
        <f t="shared" si="41"/>
        <v>271.19</v>
      </c>
      <c r="Q523" t="s">
        <v>8315</v>
      </c>
      <c r="R523" t="s">
        <v>8316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101</v>
      </c>
      <c r="P524">
        <f t="shared" si="41"/>
        <v>489.4</v>
      </c>
      <c r="Q524" t="s">
        <v>8315</v>
      </c>
      <c r="R524" t="s">
        <v>8316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101</v>
      </c>
      <c r="P525">
        <f t="shared" si="41"/>
        <v>180.07</v>
      </c>
      <c r="Q525" t="s">
        <v>8315</v>
      </c>
      <c r="R525" t="s">
        <v>8316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5000</v>
      </c>
      <c r="E526" s="8">
        <v>15121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302</v>
      </c>
      <c r="P526">
        <f t="shared" si="41"/>
        <v>116.32</v>
      </c>
      <c r="Q526" t="s">
        <v>8315</v>
      </c>
      <c r="R526" t="s">
        <v>8316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101</v>
      </c>
      <c r="P527">
        <f t="shared" si="41"/>
        <v>1257.5899999999999</v>
      </c>
      <c r="Q527" t="s">
        <v>8315</v>
      </c>
      <c r="R527" t="s">
        <v>8316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7900</v>
      </c>
      <c r="E528" s="8">
        <v>15077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191</v>
      </c>
      <c r="P528">
        <f t="shared" si="41"/>
        <v>655.52</v>
      </c>
      <c r="Q528" t="s">
        <v>8315</v>
      </c>
      <c r="R528" t="s">
        <v>8316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537</v>
      </c>
      <c r="P529">
        <f t="shared" si="41"/>
        <v>95.18</v>
      </c>
      <c r="Q529" t="s">
        <v>8315</v>
      </c>
      <c r="R529" t="s">
        <v>8316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113</v>
      </c>
      <c r="P530">
        <f t="shared" si="41"/>
        <v>491.67</v>
      </c>
      <c r="Q530" t="s">
        <v>8315</v>
      </c>
      <c r="R530" t="s">
        <v>8316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10275</v>
      </c>
      <c r="E531" s="8">
        <v>14653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143</v>
      </c>
      <c r="P531">
        <f t="shared" si="41"/>
        <v>814.06</v>
      </c>
      <c r="Q531" t="s">
        <v>8315</v>
      </c>
      <c r="R531" t="s">
        <v>8316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20000</v>
      </c>
      <c r="E532" s="8">
        <v>14598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73</v>
      </c>
      <c r="P532">
        <f t="shared" si="41"/>
        <v>503.38</v>
      </c>
      <c r="Q532" t="s">
        <v>8315</v>
      </c>
      <c r="R532" t="s">
        <v>8316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145</v>
      </c>
      <c r="P533">
        <f t="shared" si="41"/>
        <v>468.1</v>
      </c>
      <c r="Q533" t="s">
        <v>8315</v>
      </c>
      <c r="R533" t="s">
        <v>8316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111</v>
      </c>
      <c r="P534">
        <f t="shared" si="41"/>
        <v>83.53</v>
      </c>
      <c r="Q534" t="s">
        <v>8315</v>
      </c>
      <c r="R534" t="s">
        <v>8316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10000</v>
      </c>
      <c r="E535" s="8">
        <v>14437.46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144</v>
      </c>
      <c r="P535">
        <f t="shared" si="41"/>
        <v>849.26</v>
      </c>
      <c r="Q535" t="s">
        <v>8315</v>
      </c>
      <c r="R535" t="s">
        <v>8316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133000</v>
      </c>
      <c r="E536" s="8">
        <v>14303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11</v>
      </c>
      <c r="P536">
        <f t="shared" si="41"/>
        <v>297.98</v>
      </c>
      <c r="Q536" t="s">
        <v>8315</v>
      </c>
      <c r="R536" t="s">
        <v>8316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50000</v>
      </c>
      <c r="E537" s="8">
        <v>14203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28</v>
      </c>
      <c r="P537">
        <f t="shared" si="41"/>
        <v>240.73</v>
      </c>
      <c r="Q537" t="s">
        <v>8315</v>
      </c>
      <c r="R537" t="s">
        <v>8316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12000</v>
      </c>
      <c r="E538" s="8">
        <v>14190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363.85</v>
      </c>
      <c r="Q538" t="s">
        <v>8315</v>
      </c>
      <c r="R538" t="s">
        <v>8316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283</v>
      </c>
      <c r="P539">
        <f t="shared" si="41"/>
        <v>240.1</v>
      </c>
      <c r="Q539" t="s">
        <v>8315</v>
      </c>
      <c r="R539" t="s">
        <v>8316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128</v>
      </c>
      <c r="P540">
        <f t="shared" si="41"/>
        <v>234.7</v>
      </c>
      <c r="Q540" t="s">
        <v>8315</v>
      </c>
      <c r="R540" t="s">
        <v>8316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5000</v>
      </c>
      <c r="E541" s="8">
        <v>14055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281</v>
      </c>
      <c r="P541">
        <f t="shared" si="41"/>
        <v>702.75</v>
      </c>
      <c r="Q541" t="s">
        <v>8315</v>
      </c>
      <c r="R541" t="s">
        <v>8316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30000</v>
      </c>
      <c r="E542" s="8">
        <v>14000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47</v>
      </c>
      <c r="P542">
        <f t="shared" si="41"/>
        <v>14000</v>
      </c>
      <c r="Q542" t="s">
        <v>8317</v>
      </c>
      <c r="R542" t="s">
        <v>8318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12000</v>
      </c>
      <c r="E543" s="8">
        <v>14000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117</v>
      </c>
      <c r="P543">
        <f t="shared" si="41"/>
        <v>14000</v>
      </c>
      <c r="Q543" t="s">
        <v>8317</v>
      </c>
      <c r="R543" t="s">
        <v>8318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12516</v>
      </c>
      <c r="E544" s="8">
        <v>13864.17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111</v>
      </c>
      <c r="P544">
        <f t="shared" si="41"/>
        <v>13864.17</v>
      </c>
      <c r="Q544" t="s">
        <v>8317</v>
      </c>
      <c r="R544" t="s">
        <v>8318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4000</v>
      </c>
      <c r="E545" s="8">
        <v>13864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347</v>
      </c>
      <c r="P545">
        <f t="shared" si="41"/>
        <v>6932</v>
      </c>
      <c r="Q545" t="s">
        <v>8317</v>
      </c>
      <c r="R545" t="s">
        <v>8318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57</v>
      </c>
      <c r="P546">
        <f t="shared" si="41"/>
        <v>6923</v>
      </c>
      <c r="Q546" t="s">
        <v>8317</v>
      </c>
      <c r="R546" t="s">
        <v>8318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12000</v>
      </c>
      <c r="E547" s="8">
        <v>13728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114</v>
      </c>
      <c r="P547">
        <f t="shared" si="41"/>
        <v>403.76</v>
      </c>
      <c r="Q547" t="s">
        <v>8317</v>
      </c>
      <c r="R547" t="s">
        <v>8318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8012</v>
      </c>
      <c r="E548" s="8">
        <v>13704.33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171</v>
      </c>
      <c r="P548">
        <f t="shared" si="41"/>
        <v>6852.17</v>
      </c>
      <c r="Q548" t="s">
        <v>8317</v>
      </c>
      <c r="R548" t="s">
        <v>8318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50000</v>
      </c>
      <c r="E549" s="8">
        <v>13692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27</v>
      </c>
      <c r="P549">
        <f t="shared" si="41"/>
        <v>0</v>
      </c>
      <c r="Q549" t="s">
        <v>8317</v>
      </c>
      <c r="R549" t="s">
        <v>8318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12500</v>
      </c>
      <c r="E550" s="8">
        <v>13685.99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109</v>
      </c>
      <c r="P550">
        <f t="shared" si="41"/>
        <v>13685.99</v>
      </c>
      <c r="Q550" t="s">
        <v>8317</v>
      </c>
      <c r="R550" t="s">
        <v>8318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10000</v>
      </c>
      <c r="E551" s="8">
        <v>13614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136</v>
      </c>
      <c r="P551">
        <f t="shared" si="41"/>
        <v>1701.75</v>
      </c>
      <c r="Q551" t="s">
        <v>8317</v>
      </c>
      <c r="R551" t="s">
        <v>8318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1000</v>
      </c>
      <c r="E552" s="8">
        <v>13566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1357</v>
      </c>
      <c r="P552">
        <f t="shared" si="41"/>
        <v>3391.5</v>
      </c>
      <c r="Q552" t="s">
        <v>8317</v>
      </c>
      <c r="R552" t="s">
        <v>8318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5000</v>
      </c>
      <c r="E553" s="8">
        <v>13534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271</v>
      </c>
      <c r="P553">
        <f t="shared" si="41"/>
        <v>483.36</v>
      </c>
      <c r="Q553" t="s">
        <v>8317</v>
      </c>
      <c r="R553" t="s">
        <v>8318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10000</v>
      </c>
      <c r="E554" s="8">
        <v>13500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135</v>
      </c>
      <c r="P554">
        <f t="shared" si="41"/>
        <v>0</v>
      </c>
      <c r="Q554" t="s">
        <v>8317</v>
      </c>
      <c r="R554" t="s">
        <v>8318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8750</v>
      </c>
      <c r="E555" s="8">
        <v>13480.16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154</v>
      </c>
      <c r="P555">
        <f t="shared" si="41"/>
        <v>2246.69</v>
      </c>
      <c r="Q555" t="s">
        <v>8317</v>
      </c>
      <c r="R555" t="s">
        <v>8318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12800</v>
      </c>
      <c r="E556" s="8">
        <v>13451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105</v>
      </c>
      <c r="P556">
        <f t="shared" si="41"/>
        <v>611.41</v>
      </c>
      <c r="Q556" t="s">
        <v>8317</v>
      </c>
      <c r="R556" t="s">
        <v>8318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13000</v>
      </c>
      <c r="E557" s="8">
        <v>13383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103</v>
      </c>
      <c r="P557">
        <f t="shared" si="41"/>
        <v>0</v>
      </c>
      <c r="Q557" t="s">
        <v>8317</v>
      </c>
      <c r="R557" t="s">
        <v>8318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6700</v>
      </c>
      <c r="E558" s="8">
        <v>13323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199</v>
      </c>
      <c r="P558">
        <f t="shared" si="41"/>
        <v>13323</v>
      </c>
      <c r="Q558" t="s">
        <v>8317</v>
      </c>
      <c r="R558" t="s">
        <v>8318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30000</v>
      </c>
      <c r="E559" s="8">
        <v>13296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44</v>
      </c>
      <c r="P559">
        <f t="shared" si="41"/>
        <v>664.8</v>
      </c>
      <c r="Q559" t="s">
        <v>8317</v>
      </c>
      <c r="R559" t="s">
        <v>8318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13000</v>
      </c>
      <c r="E560" s="8">
        <v>13293.8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102</v>
      </c>
      <c r="P560">
        <f t="shared" si="41"/>
        <v>0</v>
      </c>
      <c r="Q560" t="s">
        <v>8317</v>
      </c>
      <c r="R560" t="s">
        <v>8318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12000</v>
      </c>
      <c r="E561" s="8">
        <v>13279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111</v>
      </c>
      <c r="P561">
        <f t="shared" si="41"/>
        <v>13279</v>
      </c>
      <c r="Q561" t="s">
        <v>8317</v>
      </c>
      <c r="R561" t="s">
        <v>8318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9000</v>
      </c>
      <c r="E562" s="8">
        <v>13228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147</v>
      </c>
      <c r="P562">
        <f t="shared" si="41"/>
        <v>4409.33</v>
      </c>
      <c r="Q562" t="s">
        <v>8317</v>
      </c>
      <c r="R562" t="s">
        <v>8318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12500</v>
      </c>
      <c r="E563" s="8">
        <v>13180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105</v>
      </c>
      <c r="P563">
        <f t="shared" si="41"/>
        <v>6590</v>
      </c>
      <c r="Q563" t="s">
        <v>8317</v>
      </c>
      <c r="R563" t="s">
        <v>8318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13000</v>
      </c>
      <c r="E564" s="8">
        <v>13163.5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101</v>
      </c>
      <c r="P564">
        <f t="shared" si="41"/>
        <v>0</v>
      </c>
      <c r="Q564" t="s">
        <v>8317</v>
      </c>
      <c r="R564" t="s">
        <v>8318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12000</v>
      </c>
      <c r="E565" s="8">
        <v>13121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109</v>
      </c>
      <c r="P565">
        <f t="shared" si="41"/>
        <v>6560.5</v>
      </c>
      <c r="Q565" t="s">
        <v>8317</v>
      </c>
      <c r="R565" t="s">
        <v>8318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5000</v>
      </c>
      <c r="E566" s="8">
        <v>13114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262</v>
      </c>
      <c r="P566">
        <f t="shared" si="41"/>
        <v>13114</v>
      </c>
      <c r="Q566" t="s">
        <v>8317</v>
      </c>
      <c r="R566" t="s">
        <v>8318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13000</v>
      </c>
      <c r="E567" s="8">
        <v>13112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101</v>
      </c>
      <c r="P567">
        <f t="shared" si="41"/>
        <v>0</v>
      </c>
      <c r="Q567" t="s">
        <v>8317</v>
      </c>
      <c r="R567" t="s">
        <v>8318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12500</v>
      </c>
      <c r="E568" s="8">
        <v>13014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104</v>
      </c>
      <c r="P568">
        <f t="shared" si="41"/>
        <v>13014</v>
      </c>
      <c r="Q568" t="s">
        <v>8317</v>
      </c>
      <c r="R568" t="s">
        <v>8318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9850</v>
      </c>
      <c r="E569" s="8">
        <v>12965.44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132</v>
      </c>
      <c r="P569">
        <f t="shared" si="41"/>
        <v>0</v>
      </c>
      <c r="Q569" t="s">
        <v>8317</v>
      </c>
      <c r="R569" t="s">
        <v>8318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12444</v>
      </c>
      <c r="E570" s="8">
        <v>12929.35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104</v>
      </c>
      <c r="P570">
        <f t="shared" si="41"/>
        <v>2585.87</v>
      </c>
      <c r="Q570" t="s">
        <v>8317</v>
      </c>
      <c r="R570" t="s">
        <v>8318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11500</v>
      </c>
      <c r="E571" s="8">
        <v>12879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112</v>
      </c>
      <c r="P571">
        <f t="shared" si="41"/>
        <v>12879</v>
      </c>
      <c r="Q571" t="s">
        <v>8317</v>
      </c>
      <c r="R571" t="s">
        <v>8318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12000</v>
      </c>
      <c r="E572" s="8">
        <v>12870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107</v>
      </c>
      <c r="P572">
        <f t="shared" si="41"/>
        <v>12870</v>
      </c>
      <c r="Q572" t="s">
        <v>8317</v>
      </c>
      <c r="R572" t="s">
        <v>8318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60000</v>
      </c>
      <c r="E573" s="8">
        <v>12818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21</v>
      </c>
      <c r="P573">
        <f t="shared" si="41"/>
        <v>6409</v>
      </c>
      <c r="Q573" t="s">
        <v>8317</v>
      </c>
      <c r="R573" t="s">
        <v>8318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10000</v>
      </c>
      <c r="E574" s="8">
        <v>12806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128</v>
      </c>
      <c r="P574">
        <f t="shared" si="41"/>
        <v>0</v>
      </c>
      <c r="Q574" t="s">
        <v>8317</v>
      </c>
      <c r="R574" t="s">
        <v>8318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10000</v>
      </c>
      <c r="E575" s="8">
        <v>12800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128</v>
      </c>
      <c r="P575">
        <f t="shared" si="41"/>
        <v>1422.22</v>
      </c>
      <c r="Q575" t="s">
        <v>8317</v>
      </c>
      <c r="R575" t="s">
        <v>8318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10000</v>
      </c>
      <c r="E576" s="8">
        <v>12795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128</v>
      </c>
      <c r="P576">
        <f t="shared" si="41"/>
        <v>3198.75</v>
      </c>
      <c r="Q576" t="s">
        <v>8317</v>
      </c>
      <c r="R576" t="s">
        <v>8318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50000</v>
      </c>
      <c r="E577" s="8">
        <v>12792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26</v>
      </c>
      <c r="P577">
        <f t="shared" si="41"/>
        <v>3198</v>
      </c>
      <c r="Q577" t="s">
        <v>8317</v>
      </c>
      <c r="R577" t="s">
        <v>8318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10600</v>
      </c>
      <c r="E578" s="8">
        <v>12772.6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120</v>
      </c>
      <c r="P578">
        <f t="shared" si="41"/>
        <v>12772.6</v>
      </c>
      <c r="Q578" t="s">
        <v>8317</v>
      </c>
      <c r="R578" t="s">
        <v>8318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10000</v>
      </c>
      <c r="E579" s="8">
        <v>12730.42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127</v>
      </c>
      <c r="P579">
        <f t="shared" ref="P579:P642" si="46">IFERROR(ROUND(E579/L579,2),0)</f>
        <v>12730.42</v>
      </c>
      <c r="Q579" t="s">
        <v>8317</v>
      </c>
      <c r="R579" t="s">
        <v>8318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12000</v>
      </c>
      <c r="E580" s="8">
        <v>12668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106</v>
      </c>
      <c r="P580">
        <f t="shared" si="46"/>
        <v>1809.71</v>
      </c>
      <c r="Q580" t="s">
        <v>8317</v>
      </c>
      <c r="R580" t="s">
        <v>8318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5000</v>
      </c>
      <c r="E581" s="8">
        <v>12627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253</v>
      </c>
      <c r="P581">
        <f t="shared" si="46"/>
        <v>2525.4</v>
      </c>
      <c r="Q581" t="s">
        <v>8317</v>
      </c>
      <c r="R581" t="s">
        <v>8318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12200</v>
      </c>
      <c r="E582" s="8">
        <v>12571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103</v>
      </c>
      <c r="P582">
        <f t="shared" si="46"/>
        <v>12571</v>
      </c>
      <c r="Q582" t="s">
        <v>8317</v>
      </c>
      <c r="R582" t="s">
        <v>8318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12500</v>
      </c>
      <c r="E583" s="8">
        <v>12554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100</v>
      </c>
      <c r="P583">
        <f t="shared" si="46"/>
        <v>0</v>
      </c>
      <c r="Q583" t="s">
        <v>8317</v>
      </c>
      <c r="R583" t="s">
        <v>8318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70</v>
      </c>
      <c r="P584">
        <f t="shared" si="46"/>
        <v>0</v>
      </c>
      <c r="Q584" t="s">
        <v>8317</v>
      </c>
      <c r="R584" t="s">
        <v>8318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40000</v>
      </c>
      <c r="E585" s="8">
        <v>12446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31</v>
      </c>
      <c r="P585">
        <f t="shared" si="46"/>
        <v>12446</v>
      </c>
      <c r="Q585" t="s">
        <v>8317</v>
      </c>
      <c r="R585" t="s">
        <v>8318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2500</v>
      </c>
      <c r="E586" s="8">
        <v>12413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497</v>
      </c>
      <c r="P586">
        <f t="shared" si="46"/>
        <v>6206.5</v>
      </c>
      <c r="Q586" t="s">
        <v>8317</v>
      </c>
      <c r="R586" t="s">
        <v>8318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10050</v>
      </c>
      <c r="E587" s="8">
        <v>12410.5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123</v>
      </c>
      <c r="P587">
        <f t="shared" si="46"/>
        <v>0</v>
      </c>
      <c r="Q587" t="s">
        <v>8317</v>
      </c>
      <c r="R587" t="s">
        <v>8318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12400.61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124</v>
      </c>
      <c r="P588">
        <f t="shared" si="46"/>
        <v>3100.15</v>
      </c>
      <c r="Q588" t="s">
        <v>8317</v>
      </c>
      <c r="R588" t="s">
        <v>8318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10000</v>
      </c>
      <c r="E589" s="8">
        <v>12353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124</v>
      </c>
      <c r="P589">
        <f t="shared" si="46"/>
        <v>1764.71</v>
      </c>
      <c r="Q589" t="s">
        <v>8317</v>
      </c>
      <c r="R589" t="s">
        <v>8318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12000</v>
      </c>
      <c r="E590" s="8">
        <v>12348.5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103</v>
      </c>
      <c r="P590">
        <f t="shared" si="46"/>
        <v>6174.25</v>
      </c>
      <c r="Q590" t="s">
        <v>8317</v>
      </c>
      <c r="R590" t="s">
        <v>8318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10000</v>
      </c>
      <c r="E591" s="8">
        <v>12325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123</v>
      </c>
      <c r="P591">
        <f t="shared" si="46"/>
        <v>12325</v>
      </c>
      <c r="Q591" t="s">
        <v>8317</v>
      </c>
      <c r="R591" t="s">
        <v>8318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12321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246</v>
      </c>
      <c r="P592">
        <f t="shared" si="46"/>
        <v>1369</v>
      </c>
      <c r="Q592" t="s">
        <v>8317</v>
      </c>
      <c r="R592" t="s">
        <v>8318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12000</v>
      </c>
      <c r="E593" s="8">
        <v>12256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102</v>
      </c>
      <c r="P593">
        <f t="shared" si="46"/>
        <v>6128</v>
      </c>
      <c r="Q593" t="s">
        <v>8317</v>
      </c>
      <c r="R593" t="s">
        <v>8318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12000</v>
      </c>
      <c r="E594" s="8">
        <v>12252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102</v>
      </c>
      <c r="P594">
        <f t="shared" si="46"/>
        <v>12252</v>
      </c>
      <c r="Q594" t="s">
        <v>8317</v>
      </c>
      <c r="R594" t="s">
        <v>8318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12000</v>
      </c>
      <c r="E595" s="8">
        <v>12229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102</v>
      </c>
      <c r="P595">
        <f t="shared" si="46"/>
        <v>1747</v>
      </c>
      <c r="Q595" t="s">
        <v>8317</v>
      </c>
      <c r="R595" t="s">
        <v>8318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10000</v>
      </c>
      <c r="E596" s="8">
        <v>12178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122</v>
      </c>
      <c r="P596">
        <f t="shared" si="46"/>
        <v>6089</v>
      </c>
      <c r="Q596" t="s">
        <v>8317</v>
      </c>
      <c r="R596" t="s">
        <v>8318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12000</v>
      </c>
      <c r="E597" s="8">
        <v>12165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101</v>
      </c>
      <c r="P597">
        <f t="shared" si="46"/>
        <v>1520.63</v>
      </c>
      <c r="Q597" t="s">
        <v>8317</v>
      </c>
      <c r="R597" t="s">
        <v>8318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10000</v>
      </c>
      <c r="E598" s="8">
        <v>12165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122</v>
      </c>
      <c r="P598">
        <f t="shared" si="46"/>
        <v>6082.5</v>
      </c>
      <c r="Q598" t="s">
        <v>8317</v>
      </c>
      <c r="R598" t="s">
        <v>8318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10000</v>
      </c>
      <c r="E599" s="8">
        <v>12110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121</v>
      </c>
      <c r="P599">
        <f t="shared" si="46"/>
        <v>6055</v>
      </c>
      <c r="Q599" t="s">
        <v>8317</v>
      </c>
      <c r="R599" t="s">
        <v>8318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11000</v>
      </c>
      <c r="E600" s="8">
        <v>12106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110</v>
      </c>
      <c r="P600">
        <f t="shared" si="46"/>
        <v>1729.43</v>
      </c>
      <c r="Q600" t="s">
        <v>8317</v>
      </c>
      <c r="R600" t="s">
        <v>8318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12000</v>
      </c>
      <c r="E601" s="8">
        <v>12095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101</v>
      </c>
      <c r="P601">
        <f t="shared" si="46"/>
        <v>6047.5</v>
      </c>
      <c r="Q601" t="s">
        <v>8317</v>
      </c>
      <c r="R601" t="s">
        <v>8318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12000</v>
      </c>
      <c r="E602" s="8">
        <v>12042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100</v>
      </c>
      <c r="P602">
        <f t="shared" si="46"/>
        <v>12042</v>
      </c>
      <c r="Q602" t="s">
        <v>8317</v>
      </c>
      <c r="R602" t="s">
        <v>8318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12041.66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120</v>
      </c>
      <c r="P603">
        <f t="shared" si="46"/>
        <v>2006.94</v>
      </c>
      <c r="Q603" t="s">
        <v>8317</v>
      </c>
      <c r="R603" t="s">
        <v>8318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12000</v>
      </c>
      <c r="E604" s="8">
        <v>12029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100</v>
      </c>
      <c r="P604">
        <f t="shared" si="46"/>
        <v>0</v>
      </c>
      <c r="Q604" t="s">
        <v>8317</v>
      </c>
      <c r="R604" t="s">
        <v>8318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11260</v>
      </c>
      <c r="E605" s="8">
        <v>12007.18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107</v>
      </c>
      <c r="P605">
        <f t="shared" si="46"/>
        <v>923.63</v>
      </c>
      <c r="Q605" t="s">
        <v>8317</v>
      </c>
      <c r="R605" t="s">
        <v>8318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8000</v>
      </c>
      <c r="E606" s="8">
        <v>12001.5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150</v>
      </c>
      <c r="P606">
        <f t="shared" si="46"/>
        <v>0</v>
      </c>
      <c r="Q606" t="s">
        <v>8317</v>
      </c>
      <c r="R606" t="s">
        <v>8318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12000</v>
      </c>
      <c r="E607" s="8">
        <v>12000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100</v>
      </c>
      <c r="P607">
        <f t="shared" si="46"/>
        <v>1500</v>
      </c>
      <c r="Q607" t="s">
        <v>8317</v>
      </c>
      <c r="R607" t="s">
        <v>8318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12000</v>
      </c>
      <c r="E608" s="8">
        <v>12000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100</v>
      </c>
      <c r="P608">
        <f t="shared" si="46"/>
        <v>12000</v>
      </c>
      <c r="Q608" t="s">
        <v>8317</v>
      </c>
      <c r="R608" t="s">
        <v>8318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9665</v>
      </c>
      <c r="E609" s="8">
        <v>12000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124</v>
      </c>
      <c r="P609">
        <f t="shared" si="46"/>
        <v>0</v>
      </c>
      <c r="Q609" t="s">
        <v>8317</v>
      </c>
      <c r="R609" t="s">
        <v>8318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10000</v>
      </c>
      <c r="E610" s="8">
        <v>11998.01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120</v>
      </c>
      <c r="P610">
        <f t="shared" si="46"/>
        <v>2399.6</v>
      </c>
      <c r="Q610" t="s">
        <v>8317</v>
      </c>
      <c r="R610" t="s">
        <v>8318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8500</v>
      </c>
      <c r="E611" s="8">
        <v>11992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141</v>
      </c>
      <c r="P611">
        <f t="shared" si="46"/>
        <v>11992</v>
      </c>
      <c r="Q611" t="s">
        <v>8317</v>
      </c>
      <c r="R611" t="s">
        <v>8318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100000</v>
      </c>
      <c r="E612" s="8">
        <v>11943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12</v>
      </c>
      <c r="P612">
        <f t="shared" si="46"/>
        <v>0</v>
      </c>
      <c r="Q612" t="s">
        <v>8317</v>
      </c>
      <c r="R612" t="s">
        <v>8318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30000</v>
      </c>
      <c r="E613" s="8">
        <v>11923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40</v>
      </c>
      <c r="P613">
        <f t="shared" si="46"/>
        <v>0</v>
      </c>
      <c r="Q613" t="s">
        <v>8317</v>
      </c>
      <c r="R613" t="s">
        <v>8318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11880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119</v>
      </c>
      <c r="P614">
        <f t="shared" si="46"/>
        <v>0</v>
      </c>
      <c r="Q614" t="s">
        <v>8317</v>
      </c>
      <c r="R614" t="s">
        <v>8318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30000</v>
      </c>
      <c r="E615" s="8">
        <v>11828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39</v>
      </c>
      <c r="P615">
        <f t="shared" si="46"/>
        <v>97.75</v>
      </c>
      <c r="Q615" t="s">
        <v>8317</v>
      </c>
      <c r="R615" t="s">
        <v>8318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11805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118</v>
      </c>
      <c r="P616">
        <f t="shared" si="46"/>
        <v>0</v>
      </c>
      <c r="Q616" t="s">
        <v>8317</v>
      </c>
      <c r="R616" t="s">
        <v>8318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8000</v>
      </c>
      <c r="E617" s="8">
        <v>11751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147</v>
      </c>
      <c r="P617">
        <f t="shared" si="46"/>
        <v>0</v>
      </c>
      <c r="Q617" t="s">
        <v>8317</v>
      </c>
      <c r="R617" t="s">
        <v>8318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11737</v>
      </c>
      <c r="E618" s="8">
        <v>11747.18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100</v>
      </c>
      <c r="P618">
        <f t="shared" si="46"/>
        <v>0</v>
      </c>
      <c r="Q618" t="s">
        <v>8317</v>
      </c>
      <c r="R618" t="s">
        <v>8318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5000</v>
      </c>
      <c r="E619" s="8">
        <v>11745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235</v>
      </c>
      <c r="P619">
        <f t="shared" si="46"/>
        <v>3915</v>
      </c>
      <c r="Q619" t="s">
        <v>8317</v>
      </c>
      <c r="R619" t="s">
        <v>8318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1000</v>
      </c>
      <c r="E620" s="8">
        <v>11744.9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1174</v>
      </c>
      <c r="P620">
        <f t="shared" si="46"/>
        <v>0</v>
      </c>
      <c r="Q620" t="s">
        <v>8317</v>
      </c>
      <c r="R620" t="s">
        <v>8318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10000</v>
      </c>
      <c r="E621" s="8">
        <v>11727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117</v>
      </c>
      <c r="P621">
        <f t="shared" si="46"/>
        <v>11727</v>
      </c>
      <c r="Q621" t="s">
        <v>8317</v>
      </c>
      <c r="R621" t="s">
        <v>8318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150000</v>
      </c>
      <c r="E622" s="8">
        <v>11683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8</v>
      </c>
      <c r="P622">
        <f t="shared" si="46"/>
        <v>11683</v>
      </c>
      <c r="Q622" t="s">
        <v>8317</v>
      </c>
      <c r="R622" t="s">
        <v>8318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10000</v>
      </c>
      <c r="E623" s="8">
        <v>11656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117</v>
      </c>
      <c r="P623">
        <f t="shared" si="46"/>
        <v>3885.33</v>
      </c>
      <c r="Q623" t="s">
        <v>8317</v>
      </c>
      <c r="R623" t="s">
        <v>8318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7500</v>
      </c>
      <c r="E624" s="8">
        <v>11650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155</v>
      </c>
      <c r="P624">
        <f t="shared" si="46"/>
        <v>1294.44</v>
      </c>
      <c r="Q624" t="s">
        <v>8317</v>
      </c>
      <c r="R624" t="s">
        <v>8318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8500</v>
      </c>
      <c r="E625" s="8">
        <v>11633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137</v>
      </c>
      <c r="P625">
        <f t="shared" si="46"/>
        <v>0</v>
      </c>
      <c r="Q625" t="s">
        <v>8317</v>
      </c>
      <c r="R625" t="s">
        <v>8318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10000</v>
      </c>
      <c r="E626" s="8">
        <v>11621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116</v>
      </c>
      <c r="P626">
        <f t="shared" si="46"/>
        <v>0</v>
      </c>
      <c r="Q626" t="s">
        <v>8317</v>
      </c>
      <c r="R626" t="s">
        <v>8318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28000</v>
      </c>
      <c r="E627" s="8">
        <v>11594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41</v>
      </c>
      <c r="P627">
        <f t="shared" si="46"/>
        <v>0</v>
      </c>
      <c r="Q627" t="s">
        <v>8317</v>
      </c>
      <c r="R627" t="s">
        <v>8318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10000</v>
      </c>
      <c r="E628" s="8">
        <v>11570.92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116</v>
      </c>
      <c r="P628">
        <f t="shared" si="46"/>
        <v>296.69</v>
      </c>
      <c r="Q628" t="s">
        <v>8317</v>
      </c>
      <c r="R628" t="s">
        <v>8318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8000</v>
      </c>
      <c r="E629" s="8">
        <v>11545.1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144</v>
      </c>
      <c r="P629">
        <f t="shared" si="46"/>
        <v>11545.1</v>
      </c>
      <c r="Q629" t="s">
        <v>8317</v>
      </c>
      <c r="R629" t="s">
        <v>8318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10000</v>
      </c>
      <c r="E630" s="8">
        <v>11545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115</v>
      </c>
      <c r="P630">
        <f t="shared" si="46"/>
        <v>0</v>
      </c>
      <c r="Q630" t="s">
        <v>8317</v>
      </c>
      <c r="R630" t="s">
        <v>8318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7500</v>
      </c>
      <c r="E631" s="8">
        <v>11530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154</v>
      </c>
      <c r="P631">
        <f t="shared" si="46"/>
        <v>3843.33</v>
      </c>
      <c r="Q631" t="s">
        <v>8317</v>
      </c>
      <c r="R631" t="s">
        <v>8318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11500</v>
      </c>
      <c r="E632" s="8">
        <v>11500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100</v>
      </c>
      <c r="P632">
        <f t="shared" si="46"/>
        <v>11500</v>
      </c>
      <c r="Q632" t="s">
        <v>8317</v>
      </c>
      <c r="R632" t="s">
        <v>8318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10000</v>
      </c>
      <c r="E633" s="8">
        <v>11472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115</v>
      </c>
      <c r="P633">
        <f t="shared" si="46"/>
        <v>1274.67</v>
      </c>
      <c r="Q633" t="s">
        <v>8317</v>
      </c>
      <c r="R633" t="s">
        <v>8318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200000</v>
      </c>
      <c r="E634" s="8">
        <v>11467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6</v>
      </c>
      <c r="P634">
        <f t="shared" si="46"/>
        <v>0</v>
      </c>
      <c r="Q634" t="s">
        <v>8317</v>
      </c>
      <c r="R634" t="s">
        <v>8318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11450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115</v>
      </c>
      <c r="P635">
        <f t="shared" si="46"/>
        <v>458</v>
      </c>
      <c r="Q635" t="s">
        <v>8317</v>
      </c>
      <c r="R635" t="s">
        <v>8318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225000</v>
      </c>
      <c r="E636" s="8">
        <v>11432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5</v>
      </c>
      <c r="P636">
        <f t="shared" si="46"/>
        <v>11432</v>
      </c>
      <c r="Q636" t="s">
        <v>8317</v>
      </c>
      <c r="R636" t="s">
        <v>8318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8500</v>
      </c>
      <c r="E637" s="8">
        <v>11428.19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134</v>
      </c>
      <c r="P637">
        <f t="shared" si="46"/>
        <v>11428.19</v>
      </c>
      <c r="Q637" t="s">
        <v>8317</v>
      </c>
      <c r="R637" t="s">
        <v>8318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10000</v>
      </c>
      <c r="E638" s="8">
        <v>11385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114</v>
      </c>
      <c r="P638">
        <f t="shared" si="46"/>
        <v>11385</v>
      </c>
      <c r="Q638" t="s">
        <v>8317</v>
      </c>
      <c r="R638" t="s">
        <v>8318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7777</v>
      </c>
      <c r="E639" s="8">
        <v>11364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146</v>
      </c>
      <c r="P639">
        <f t="shared" si="46"/>
        <v>0</v>
      </c>
      <c r="Q639" t="s">
        <v>8317</v>
      </c>
      <c r="R639" t="s">
        <v>8318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10000</v>
      </c>
      <c r="E640" s="8">
        <v>11363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114</v>
      </c>
      <c r="P640">
        <f t="shared" si="46"/>
        <v>1893.83</v>
      </c>
      <c r="Q640" t="s">
        <v>8317</v>
      </c>
      <c r="R640" t="s">
        <v>8318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9000</v>
      </c>
      <c r="E641" s="8">
        <v>11353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126</v>
      </c>
      <c r="P641">
        <f t="shared" si="46"/>
        <v>11353</v>
      </c>
      <c r="Q641" t="s">
        <v>8317</v>
      </c>
      <c r="R641" t="s">
        <v>8318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3600</v>
      </c>
      <c r="E642" s="8">
        <v>11345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315</v>
      </c>
      <c r="P642">
        <f t="shared" si="46"/>
        <v>5672.5</v>
      </c>
      <c r="Q642" t="s">
        <v>8317</v>
      </c>
      <c r="R642" t="s">
        <v>8319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35.99</v>
      </c>
      <c r="Q643" t="s">
        <v>8317</v>
      </c>
      <c r="R643" t="s">
        <v>8319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3950</v>
      </c>
      <c r="E644" s="8">
        <v>11323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287</v>
      </c>
      <c r="P644">
        <f t="shared" si="51"/>
        <v>5.21</v>
      </c>
      <c r="Q644" t="s">
        <v>8317</v>
      </c>
      <c r="R644" t="s">
        <v>8319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113</v>
      </c>
      <c r="P645">
        <f t="shared" si="51"/>
        <v>74.290000000000006</v>
      </c>
      <c r="Q645" t="s">
        <v>8317</v>
      </c>
      <c r="R645" t="s">
        <v>8319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150</v>
      </c>
      <c r="P646">
        <f t="shared" si="51"/>
        <v>11</v>
      </c>
      <c r="Q646" t="s">
        <v>8317</v>
      </c>
      <c r="R646" t="s">
        <v>8319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112</v>
      </c>
      <c r="P647">
        <f t="shared" si="51"/>
        <v>47.39</v>
      </c>
      <c r="Q647" t="s">
        <v>8317</v>
      </c>
      <c r="R647" t="s">
        <v>8319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1333666</v>
      </c>
      <c r="E648" s="8">
        <v>11226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</v>
      </c>
      <c r="P648">
        <f t="shared" si="51"/>
        <v>415.78</v>
      </c>
      <c r="Q648" t="s">
        <v>8317</v>
      </c>
      <c r="R648" t="s">
        <v>8319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280</v>
      </c>
      <c r="P649">
        <f t="shared" si="51"/>
        <v>659.71</v>
      </c>
      <c r="Q649" t="s">
        <v>8317</v>
      </c>
      <c r="R649" t="s">
        <v>8319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10000</v>
      </c>
      <c r="E650" s="8">
        <v>11176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112</v>
      </c>
      <c r="P650">
        <f t="shared" si="51"/>
        <v>413.93</v>
      </c>
      <c r="Q650" t="s">
        <v>8317</v>
      </c>
      <c r="R650" t="s">
        <v>8319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112</v>
      </c>
      <c r="P651">
        <f t="shared" si="51"/>
        <v>136.1</v>
      </c>
      <c r="Q651" t="s">
        <v>8317</v>
      </c>
      <c r="R651" t="s">
        <v>8319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111</v>
      </c>
      <c r="P652">
        <f t="shared" si="51"/>
        <v>231.71</v>
      </c>
      <c r="Q652" t="s">
        <v>8317</v>
      </c>
      <c r="R652" t="s">
        <v>8319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111</v>
      </c>
      <c r="P653">
        <f t="shared" si="51"/>
        <v>105.66</v>
      </c>
      <c r="Q653" t="s">
        <v>8317</v>
      </c>
      <c r="R653" t="s">
        <v>8319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129</v>
      </c>
      <c r="P654">
        <f t="shared" si="51"/>
        <v>396.07</v>
      </c>
      <c r="Q654" t="s">
        <v>8317</v>
      </c>
      <c r="R654" t="s">
        <v>8319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111</v>
      </c>
      <c r="P655">
        <f t="shared" si="51"/>
        <v>10</v>
      </c>
      <c r="Q655" t="s">
        <v>8317</v>
      </c>
      <c r="R655" t="s">
        <v>8319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10000</v>
      </c>
      <c r="E656" s="8">
        <v>11056.75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111</v>
      </c>
      <c r="P656">
        <f t="shared" si="51"/>
        <v>10.91</v>
      </c>
      <c r="Q656" t="s">
        <v>8317</v>
      </c>
      <c r="R656" t="s">
        <v>8319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105</v>
      </c>
      <c r="P657">
        <f t="shared" si="51"/>
        <v>40.31</v>
      </c>
      <c r="Q657" t="s">
        <v>8317</v>
      </c>
      <c r="R657" t="s">
        <v>8319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40000</v>
      </c>
      <c r="E658" s="8">
        <v>11032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28</v>
      </c>
      <c r="P658">
        <f t="shared" si="51"/>
        <v>126.8</v>
      </c>
      <c r="Q658" t="s">
        <v>8317</v>
      </c>
      <c r="R658" t="s">
        <v>8319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750</v>
      </c>
      <c r="E659" s="8">
        <v>10965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1462</v>
      </c>
      <c r="P659">
        <f t="shared" si="51"/>
        <v>110.76</v>
      </c>
      <c r="Q659" t="s">
        <v>8317</v>
      </c>
      <c r="R659" t="s">
        <v>8319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110</v>
      </c>
      <c r="P660">
        <f t="shared" si="51"/>
        <v>39.67</v>
      </c>
      <c r="Q660" t="s">
        <v>8317</v>
      </c>
      <c r="R660" t="s">
        <v>8319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28000</v>
      </c>
      <c r="E661" s="8">
        <v>10846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39</v>
      </c>
      <c r="P661">
        <f t="shared" si="51"/>
        <v>516.48</v>
      </c>
      <c r="Q661" t="s">
        <v>8317</v>
      </c>
      <c r="R661" t="s">
        <v>8319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2000</v>
      </c>
      <c r="E662" s="8">
        <v>10843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542</v>
      </c>
      <c r="P662">
        <f t="shared" si="51"/>
        <v>602.39</v>
      </c>
      <c r="Q662" t="s">
        <v>8317</v>
      </c>
      <c r="R662" t="s">
        <v>8319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22</v>
      </c>
      <c r="P663">
        <f t="shared" si="51"/>
        <v>1201.56</v>
      </c>
      <c r="Q663" t="s">
        <v>8317</v>
      </c>
      <c r="R663" t="s">
        <v>8319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10000</v>
      </c>
      <c r="E664" s="8">
        <v>10804.45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108</v>
      </c>
      <c r="P664">
        <f t="shared" si="51"/>
        <v>2701.11</v>
      </c>
      <c r="Q664" t="s">
        <v>8317</v>
      </c>
      <c r="R664" t="s">
        <v>8319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6000</v>
      </c>
      <c r="E665" s="8">
        <v>10802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180</v>
      </c>
      <c r="P665">
        <f t="shared" si="51"/>
        <v>1543.14</v>
      </c>
      <c r="Q665" t="s">
        <v>8317</v>
      </c>
      <c r="R665" t="s">
        <v>8319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10000</v>
      </c>
      <c r="E666" s="8">
        <v>10800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108</v>
      </c>
      <c r="P666">
        <f t="shared" si="51"/>
        <v>372.41</v>
      </c>
      <c r="Q666" t="s">
        <v>8317</v>
      </c>
      <c r="R666" t="s">
        <v>8319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22</v>
      </c>
      <c r="P667">
        <f t="shared" si="51"/>
        <v>897.92</v>
      </c>
      <c r="Q667" t="s">
        <v>8317</v>
      </c>
      <c r="R667" t="s">
        <v>8319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10000</v>
      </c>
      <c r="E668" s="8">
        <v>10740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107</v>
      </c>
      <c r="P668">
        <f t="shared" si="51"/>
        <v>2685</v>
      </c>
      <c r="Q668" t="s">
        <v>8317</v>
      </c>
      <c r="R668" t="s">
        <v>8319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10500</v>
      </c>
      <c r="E669" s="8">
        <v>10710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102</v>
      </c>
      <c r="P669">
        <f t="shared" si="51"/>
        <v>382.5</v>
      </c>
      <c r="Q669" t="s">
        <v>8317</v>
      </c>
      <c r="R669" t="s">
        <v>8319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8500</v>
      </c>
      <c r="E670" s="8">
        <v>10706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126</v>
      </c>
      <c r="P670">
        <f t="shared" si="51"/>
        <v>428.24</v>
      </c>
      <c r="Q670" t="s">
        <v>8317</v>
      </c>
      <c r="R670" t="s">
        <v>8319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10000</v>
      </c>
      <c r="E671" s="8">
        <v>10685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107</v>
      </c>
      <c r="P671">
        <f t="shared" si="51"/>
        <v>381.61</v>
      </c>
      <c r="Q671" t="s">
        <v>8317</v>
      </c>
      <c r="R671" t="s">
        <v>8319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2500</v>
      </c>
      <c r="E672" s="8">
        <v>10680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427</v>
      </c>
      <c r="P672">
        <f t="shared" si="51"/>
        <v>34.450000000000003</v>
      </c>
      <c r="Q672" t="s">
        <v>8317</v>
      </c>
      <c r="R672" t="s">
        <v>8319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5000</v>
      </c>
      <c r="E673" s="8">
        <v>10678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214</v>
      </c>
      <c r="P673">
        <f t="shared" si="51"/>
        <v>711.87</v>
      </c>
      <c r="Q673" t="s">
        <v>8317</v>
      </c>
      <c r="R673" t="s">
        <v>8319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8500</v>
      </c>
      <c r="E674" s="8">
        <v>10670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126</v>
      </c>
      <c r="P674">
        <f t="shared" si="51"/>
        <v>49.63</v>
      </c>
      <c r="Q674" t="s">
        <v>8317</v>
      </c>
      <c r="R674" t="s">
        <v>8319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</v>
      </c>
      <c r="E675" s="8">
        <v>10640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106</v>
      </c>
      <c r="P675">
        <f t="shared" si="51"/>
        <v>3546.67</v>
      </c>
      <c r="Q675" t="s">
        <v>8317</v>
      </c>
      <c r="R675" t="s">
        <v>8319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4000</v>
      </c>
      <c r="E676" s="8">
        <v>10610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265</v>
      </c>
      <c r="P676">
        <f t="shared" si="51"/>
        <v>5305</v>
      </c>
      <c r="Q676" t="s">
        <v>8317</v>
      </c>
      <c r="R676" t="s">
        <v>8319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10000</v>
      </c>
      <c r="E677" s="8">
        <v>10603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106</v>
      </c>
      <c r="P677">
        <f t="shared" si="51"/>
        <v>407.81</v>
      </c>
      <c r="Q677" t="s">
        <v>8317</v>
      </c>
      <c r="R677" t="s">
        <v>8319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</v>
      </c>
      <c r="E678" s="8">
        <v>10556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106</v>
      </c>
      <c r="P678">
        <f t="shared" si="51"/>
        <v>439.83</v>
      </c>
      <c r="Q678" t="s">
        <v>8317</v>
      </c>
      <c r="R678" t="s">
        <v>8319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10000</v>
      </c>
      <c r="E679" s="8">
        <v>10555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106</v>
      </c>
      <c r="P679">
        <f t="shared" si="51"/>
        <v>109.95</v>
      </c>
      <c r="Q679" t="s">
        <v>8317</v>
      </c>
      <c r="R679" t="s">
        <v>8319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10000</v>
      </c>
      <c r="E680" s="8">
        <v>10555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106</v>
      </c>
      <c r="P680">
        <f t="shared" si="51"/>
        <v>620.88</v>
      </c>
      <c r="Q680" t="s">
        <v>8317</v>
      </c>
      <c r="R680" t="s">
        <v>8319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3000</v>
      </c>
      <c r="E681" s="8">
        <v>10554.11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352</v>
      </c>
      <c r="P681">
        <f t="shared" si="51"/>
        <v>112.28</v>
      </c>
      <c r="Q681" t="s">
        <v>8317</v>
      </c>
      <c r="R681" t="s">
        <v>8319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10000</v>
      </c>
      <c r="E682" s="8">
        <v>10550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106</v>
      </c>
      <c r="P682">
        <f t="shared" si="51"/>
        <v>81.78</v>
      </c>
      <c r="Q682" t="s">
        <v>8317</v>
      </c>
      <c r="R682" t="s">
        <v>8319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10500</v>
      </c>
      <c r="E683" s="8">
        <v>10526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100</v>
      </c>
      <c r="P683">
        <f t="shared" si="51"/>
        <v>10526</v>
      </c>
      <c r="Q683" t="s">
        <v>8317</v>
      </c>
      <c r="R683" t="s">
        <v>8319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10000</v>
      </c>
      <c r="E684" s="8">
        <v>10501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105</v>
      </c>
      <c r="P684">
        <f t="shared" si="51"/>
        <v>2625.25</v>
      </c>
      <c r="Q684" t="s">
        <v>8317</v>
      </c>
      <c r="R684" t="s">
        <v>8319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10000</v>
      </c>
      <c r="E685" s="8">
        <v>10440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104</v>
      </c>
      <c r="P685">
        <f t="shared" si="51"/>
        <v>3480</v>
      </c>
      <c r="Q685" t="s">
        <v>8317</v>
      </c>
      <c r="R685" t="s">
        <v>8319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7000</v>
      </c>
      <c r="E686" s="8">
        <v>10435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149</v>
      </c>
      <c r="P686">
        <f t="shared" si="51"/>
        <v>77.3</v>
      </c>
      <c r="Q686" t="s">
        <v>8317</v>
      </c>
      <c r="R686" t="s">
        <v>8319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8000</v>
      </c>
      <c r="E687" s="8">
        <v>10429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130</v>
      </c>
      <c r="P687">
        <f t="shared" si="51"/>
        <v>1042.9000000000001</v>
      </c>
      <c r="Q687" t="s">
        <v>8317</v>
      </c>
      <c r="R687" t="s">
        <v>8319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10000</v>
      </c>
      <c r="E688" s="8">
        <v>10420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104</v>
      </c>
      <c r="P688">
        <f t="shared" si="51"/>
        <v>0</v>
      </c>
      <c r="Q688" t="s">
        <v>8317</v>
      </c>
      <c r="R688" t="s">
        <v>8319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</v>
      </c>
      <c r="E689" s="8">
        <v>10390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104</v>
      </c>
      <c r="P689">
        <f t="shared" si="51"/>
        <v>1731.67</v>
      </c>
      <c r="Q689" t="s">
        <v>8317</v>
      </c>
      <c r="R689" t="s">
        <v>8319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10000</v>
      </c>
      <c r="E690" s="8">
        <v>10373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104</v>
      </c>
      <c r="P690">
        <f t="shared" si="51"/>
        <v>288.14</v>
      </c>
      <c r="Q690" t="s">
        <v>8317</v>
      </c>
      <c r="R690" t="s">
        <v>8319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6000</v>
      </c>
      <c r="E691" s="8">
        <v>10346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172</v>
      </c>
      <c r="P691">
        <f t="shared" si="51"/>
        <v>30.79</v>
      </c>
      <c r="Q691" t="s">
        <v>8317</v>
      </c>
      <c r="R691" t="s">
        <v>8319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10000</v>
      </c>
      <c r="E692" s="8">
        <v>10338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103</v>
      </c>
      <c r="P692">
        <f t="shared" si="51"/>
        <v>304.06</v>
      </c>
      <c r="Q692" t="s">
        <v>8317</v>
      </c>
      <c r="R692" t="s">
        <v>8319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10000</v>
      </c>
      <c r="E693" s="8">
        <v>10335.01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103</v>
      </c>
      <c r="P693">
        <f t="shared" si="51"/>
        <v>1033.5</v>
      </c>
      <c r="Q693" t="s">
        <v>8317</v>
      </c>
      <c r="R693" t="s">
        <v>8319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10000</v>
      </c>
      <c r="E694" s="8">
        <v>10300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103</v>
      </c>
      <c r="P694">
        <f t="shared" si="51"/>
        <v>51.24</v>
      </c>
      <c r="Q694" t="s">
        <v>8317</v>
      </c>
      <c r="R694" t="s">
        <v>8319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</v>
      </c>
      <c r="E695" s="8">
        <v>10300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103</v>
      </c>
      <c r="P695">
        <f t="shared" si="51"/>
        <v>34.799999999999997</v>
      </c>
      <c r="Q695" t="s">
        <v>8317</v>
      </c>
      <c r="R695" t="s">
        <v>8319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10000</v>
      </c>
      <c r="E696" s="8">
        <v>10299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103</v>
      </c>
      <c r="P696">
        <f t="shared" si="51"/>
        <v>1471.29</v>
      </c>
      <c r="Q696" t="s">
        <v>8317</v>
      </c>
      <c r="R696" t="s">
        <v>8319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10000</v>
      </c>
      <c r="E697" s="8">
        <v>10291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103</v>
      </c>
      <c r="P697">
        <f t="shared" si="51"/>
        <v>1470.14</v>
      </c>
      <c r="Q697" t="s">
        <v>8317</v>
      </c>
      <c r="R697" t="s">
        <v>8319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10000</v>
      </c>
      <c r="E698" s="8">
        <v>10290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103</v>
      </c>
      <c r="P698">
        <f t="shared" si="51"/>
        <v>10290</v>
      </c>
      <c r="Q698" t="s">
        <v>8317</v>
      </c>
      <c r="R698" t="s">
        <v>8319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10000</v>
      </c>
      <c r="E699" s="8">
        <v>10265.01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103</v>
      </c>
      <c r="P699">
        <f t="shared" si="51"/>
        <v>90.04</v>
      </c>
      <c r="Q699" t="s">
        <v>8317</v>
      </c>
      <c r="R699" t="s">
        <v>8319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</v>
      </c>
      <c r="E700" s="8">
        <v>10235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102</v>
      </c>
      <c r="P700">
        <f t="shared" si="51"/>
        <v>352.93</v>
      </c>
      <c r="Q700" t="s">
        <v>8317</v>
      </c>
      <c r="R700" t="s">
        <v>8319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10000</v>
      </c>
      <c r="E701" s="8">
        <v>10235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102</v>
      </c>
      <c r="P701">
        <f t="shared" si="51"/>
        <v>11.5</v>
      </c>
      <c r="Q701" t="s">
        <v>8317</v>
      </c>
      <c r="R701" t="s">
        <v>8319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7000</v>
      </c>
      <c r="E702" s="8">
        <v>10210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146</v>
      </c>
      <c r="P702">
        <f t="shared" si="51"/>
        <v>329.35</v>
      </c>
      <c r="Q702" t="s">
        <v>8317</v>
      </c>
      <c r="R702" t="s">
        <v>8319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5000</v>
      </c>
      <c r="E703" s="8">
        <v>10210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204</v>
      </c>
      <c r="P703">
        <f t="shared" si="51"/>
        <v>486.19</v>
      </c>
      <c r="Q703" t="s">
        <v>8317</v>
      </c>
      <c r="R703" t="s">
        <v>8319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8000</v>
      </c>
      <c r="E704" s="8">
        <v>10200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128</v>
      </c>
      <c r="P704">
        <f t="shared" si="51"/>
        <v>275.68</v>
      </c>
      <c r="Q704" t="s">
        <v>8317</v>
      </c>
      <c r="R704" t="s">
        <v>8319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7500</v>
      </c>
      <c r="E705" s="8">
        <v>10182.02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136</v>
      </c>
      <c r="P705">
        <f t="shared" si="51"/>
        <v>1454.57</v>
      </c>
      <c r="Q705" t="s">
        <v>8317</v>
      </c>
      <c r="R705" t="s">
        <v>8319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10000</v>
      </c>
      <c r="E706" s="8">
        <v>10173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102</v>
      </c>
      <c r="P706">
        <f t="shared" si="51"/>
        <v>2543.25</v>
      </c>
      <c r="Q706" t="s">
        <v>8317</v>
      </c>
      <c r="R706" t="s">
        <v>8319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</v>
      </c>
      <c r="E707" s="8">
        <v>10156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102</v>
      </c>
      <c r="P707">
        <f t="shared" ref="P707:P770" si="56">IFERROR(ROUND(E707/L707,2),0)</f>
        <v>2031.2</v>
      </c>
      <c r="Q707" t="s">
        <v>8317</v>
      </c>
      <c r="R707" t="s">
        <v>8319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</v>
      </c>
      <c r="E708" s="8">
        <v>10135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101</v>
      </c>
      <c r="P708">
        <f t="shared" si="56"/>
        <v>0</v>
      </c>
      <c r="Q708" t="s">
        <v>8317</v>
      </c>
      <c r="R708" t="s">
        <v>8319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10000</v>
      </c>
      <c r="E709" s="8">
        <v>10133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101</v>
      </c>
      <c r="P709">
        <f t="shared" si="56"/>
        <v>22.22</v>
      </c>
      <c r="Q709" t="s">
        <v>8317</v>
      </c>
      <c r="R709" t="s">
        <v>8319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10000</v>
      </c>
      <c r="E710" s="8">
        <v>10119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101</v>
      </c>
      <c r="P710">
        <f t="shared" si="56"/>
        <v>27.42</v>
      </c>
      <c r="Q710" t="s">
        <v>8317</v>
      </c>
      <c r="R710" t="s">
        <v>8319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10000</v>
      </c>
      <c r="E711" s="8">
        <v>10115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101</v>
      </c>
      <c r="P711">
        <f t="shared" si="56"/>
        <v>5057.5</v>
      </c>
      <c r="Q711" t="s">
        <v>8317</v>
      </c>
      <c r="R711" t="s">
        <v>8319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10000</v>
      </c>
      <c r="E712" s="8">
        <v>10100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101</v>
      </c>
      <c r="P712">
        <f t="shared" si="56"/>
        <v>0</v>
      </c>
      <c r="Q712" t="s">
        <v>8317</v>
      </c>
      <c r="R712" t="s">
        <v>8319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</v>
      </c>
      <c r="E713" s="8">
        <v>10092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101</v>
      </c>
      <c r="P713">
        <f t="shared" si="56"/>
        <v>29.86</v>
      </c>
      <c r="Q713" t="s">
        <v>8317</v>
      </c>
      <c r="R713" t="s">
        <v>8319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10000</v>
      </c>
      <c r="E714" s="8">
        <v>10088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101</v>
      </c>
      <c r="P714">
        <f t="shared" si="56"/>
        <v>2522</v>
      </c>
      <c r="Q714" t="s">
        <v>8317</v>
      </c>
      <c r="R714" t="s">
        <v>8319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10000</v>
      </c>
      <c r="E715" s="8">
        <v>10085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101</v>
      </c>
      <c r="P715">
        <f t="shared" si="56"/>
        <v>10085</v>
      </c>
      <c r="Q715" t="s">
        <v>8317</v>
      </c>
      <c r="R715" t="s">
        <v>8319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5000</v>
      </c>
      <c r="E716" s="8">
        <v>10085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202</v>
      </c>
      <c r="P716">
        <f t="shared" si="56"/>
        <v>360.18</v>
      </c>
      <c r="Q716" t="s">
        <v>8317</v>
      </c>
      <c r="R716" t="s">
        <v>8319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5000</v>
      </c>
      <c r="E717" s="8">
        <v>10081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202</v>
      </c>
      <c r="P717">
        <f t="shared" si="56"/>
        <v>840.08</v>
      </c>
      <c r="Q717" t="s">
        <v>8317</v>
      </c>
      <c r="R717" t="s">
        <v>8319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6500</v>
      </c>
      <c r="E718" s="8">
        <v>10071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155</v>
      </c>
      <c r="P718">
        <f t="shared" si="56"/>
        <v>629.44000000000005</v>
      </c>
      <c r="Q718" t="s">
        <v>8317</v>
      </c>
      <c r="R718" t="s">
        <v>8319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3000</v>
      </c>
      <c r="E719" s="8">
        <v>10067.5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336</v>
      </c>
      <c r="P719">
        <f t="shared" si="56"/>
        <v>2516.88</v>
      </c>
      <c r="Q719" t="s">
        <v>8317</v>
      </c>
      <c r="R719" t="s">
        <v>8319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10000</v>
      </c>
      <c r="E720" s="8">
        <v>10065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101</v>
      </c>
      <c r="P720">
        <f t="shared" si="56"/>
        <v>2516.25</v>
      </c>
      <c r="Q720" t="s">
        <v>8317</v>
      </c>
      <c r="R720" t="s">
        <v>8319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10000</v>
      </c>
      <c r="E721" s="8">
        <v>10046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100</v>
      </c>
      <c r="P721">
        <f t="shared" si="56"/>
        <v>1004.6</v>
      </c>
      <c r="Q721" t="s">
        <v>8317</v>
      </c>
      <c r="R721" t="s">
        <v>8319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167</v>
      </c>
      <c r="P722">
        <f t="shared" si="56"/>
        <v>245</v>
      </c>
      <c r="Q722" t="s">
        <v>8320</v>
      </c>
      <c r="R722" t="s">
        <v>8321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30000</v>
      </c>
      <c r="E723" s="8">
        <v>10042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33</v>
      </c>
      <c r="P723">
        <f t="shared" si="56"/>
        <v>84.39</v>
      </c>
      <c r="Q723" t="s">
        <v>8320</v>
      </c>
      <c r="R723" t="s">
        <v>8321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100</v>
      </c>
      <c r="P724">
        <f t="shared" si="56"/>
        <v>65.63</v>
      </c>
      <c r="Q724" t="s">
        <v>8320</v>
      </c>
      <c r="R724" t="s">
        <v>8321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100</v>
      </c>
      <c r="P725">
        <f t="shared" si="56"/>
        <v>100.31</v>
      </c>
      <c r="Q725" t="s">
        <v>8320</v>
      </c>
      <c r="R725" t="s">
        <v>8321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10000</v>
      </c>
      <c r="E726" s="8">
        <v>10027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100</v>
      </c>
      <c r="P726">
        <f t="shared" si="56"/>
        <v>70.12</v>
      </c>
      <c r="Q726" t="s">
        <v>8320</v>
      </c>
      <c r="R726" t="s">
        <v>8321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10000</v>
      </c>
      <c r="E727" s="8">
        <v>10026.49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71.62</v>
      </c>
      <c r="Q727" t="s">
        <v>8320</v>
      </c>
      <c r="R727" t="s">
        <v>8321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100</v>
      </c>
      <c r="P728">
        <f t="shared" si="56"/>
        <v>286.43</v>
      </c>
      <c r="Q728" t="s">
        <v>8320</v>
      </c>
      <c r="R728" t="s">
        <v>8321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200</v>
      </c>
      <c r="P729">
        <f t="shared" si="56"/>
        <v>67.23</v>
      </c>
      <c r="Q729" t="s">
        <v>8320</v>
      </c>
      <c r="R729" t="s">
        <v>8321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122</v>
      </c>
      <c r="P730">
        <f t="shared" si="56"/>
        <v>77.02</v>
      </c>
      <c r="Q730" t="s">
        <v>8320</v>
      </c>
      <c r="R730" t="s">
        <v>8321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100</v>
      </c>
      <c r="P731">
        <f t="shared" si="56"/>
        <v>83.33</v>
      </c>
      <c r="Q731" t="s">
        <v>8320</v>
      </c>
      <c r="R731" t="s">
        <v>8321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100</v>
      </c>
      <c r="P732">
        <f t="shared" si="56"/>
        <v>37.74</v>
      </c>
      <c r="Q732" t="s">
        <v>8320</v>
      </c>
      <c r="R732" t="s">
        <v>8321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25000</v>
      </c>
      <c r="E733" s="8">
        <v>9875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40</v>
      </c>
      <c r="P733">
        <f t="shared" si="56"/>
        <v>139.08000000000001</v>
      </c>
      <c r="Q733" t="s">
        <v>8320</v>
      </c>
      <c r="R733" t="s">
        <v>8321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8000</v>
      </c>
      <c r="E734" s="8">
        <v>9832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123</v>
      </c>
      <c r="P734">
        <f t="shared" si="56"/>
        <v>756.31</v>
      </c>
      <c r="Q734" t="s">
        <v>8320</v>
      </c>
      <c r="R734" t="s">
        <v>8321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8500</v>
      </c>
      <c r="E735" s="8">
        <v>9801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115</v>
      </c>
      <c r="P735">
        <f t="shared" si="56"/>
        <v>57.99</v>
      </c>
      <c r="Q735" t="s">
        <v>8320</v>
      </c>
      <c r="R735" t="s">
        <v>8321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7500</v>
      </c>
      <c r="E736" s="8">
        <v>9775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130</v>
      </c>
      <c r="P736">
        <f t="shared" si="56"/>
        <v>171.49</v>
      </c>
      <c r="Q736" t="s">
        <v>8320</v>
      </c>
      <c r="R736" t="s">
        <v>8321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102</v>
      </c>
      <c r="P737">
        <f t="shared" si="56"/>
        <v>42.47</v>
      </c>
      <c r="Q737" t="s">
        <v>8320</v>
      </c>
      <c r="R737" t="s">
        <v>8321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108</v>
      </c>
      <c r="P738">
        <f t="shared" si="56"/>
        <v>89.81</v>
      </c>
      <c r="Q738" t="s">
        <v>8320</v>
      </c>
      <c r="R738" t="s">
        <v>8321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100</v>
      </c>
      <c r="P739">
        <f t="shared" si="56"/>
        <v>88.38</v>
      </c>
      <c r="Q739" t="s">
        <v>8320</v>
      </c>
      <c r="R739" t="s">
        <v>8321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9500</v>
      </c>
      <c r="E740" s="8">
        <v>9536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100</v>
      </c>
      <c r="P740">
        <f t="shared" si="56"/>
        <v>232.59</v>
      </c>
      <c r="Q740" t="s">
        <v>8320</v>
      </c>
      <c r="R740" t="s">
        <v>8321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100</v>
      </c>
      <c r="P741">
        <f t="shared" si="56"/>
        <v>68.53</v>
      </c>
      <c r="Q741" t="s">
        <v>8320</v>
      </c>
      <c r="R741" t="s">
        <v>8321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158</v>
      </c>
      <c r="P742">
        <f t="shared" si="56"/>
        <v>500</v>
      </c>
      <c r="Q742" t="s">
        <v>8320</v>
      </c>
      <c r="R742" t="s">
        <v>8321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126</v>
      </c>
      <c r="P743">
        <f t="shared" si="56"/>
        <v>100.92</v>
      </c>
      <c r="Q743" t="s">
        <v>8320</v>
      </c>
      <c r="R743" t="s">
        <v>8321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40000</v>
      </c>
      <c r="E744" s="8">
        <v>9477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24</v>
      </c>
      <c r="P744">
        <f t="shared" si="56"/>
        <v>412.04</v>
      </c>
      <c r="Q744" t="s">
        <v>8320</v>
      </c>
      <c r="R744" t="s">
        <v>8321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46260</v>
      </c>
      <c r="E745" s="8">
        <v>9460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20</v>
      </c>
      <c r="P745">
        <f t="shared" si="56"/>
        <v>630.66999999999996</v>
      </c>
      <c r="Q745" t="s">
        <v>8320</v>
      </c>
      <c r="R745" t="s">
        <v>8321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9000</v>
      </c>
      <c r="E746" s="8">
        <v>9446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105</v>
      </c>
      <c r="P746">
        <f t="shared" si="56"/>
        <v>152.35</v>
      </c>
      <c r="Q746" t="s">
        <v>8320</v>
      </c>
      <c r="R746" t="s">
        <v>8321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5000</v>
      </c>
      <c r="E747" s="8">
        <v>9425.23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189</v>
      </c>
      <c r="P747">
        <f t="shared" si="56"/>
        <v>127.37</v>
      </c>
      <c r="Q747" t="s">
        <v>8320</v>
      </c>
      <c r="R747" t="s">
        <v>8321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18000</v>
      </c>
      <c r="E748" s="8">
        <v>9419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52</v>
      </c>
      <c r="P748">
        <f t="shared" si="56"/>
        <v>97.1</v>
      </c>
      <c r="Q748" t="s">
        <v>8320</v>
      </c>
      <c r="R748" t="s">
        <v>8321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8500</v>
      </c>
      <c r="E749" s="8">
        <v>9395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111</v>
      </c>
      <c r="P749">
        <f t="shared" si="56"/>
        <v>170.82</v>
      </c>
      <c r="Q749" t="s">
        <v>8320</v>
      </c>
      <c r="R749" t="s">
        <v>8321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125</v>
      </c>
      <c r="P750">
        <f t="shared" si="56"/>
        <v>213.34</v>
      </c>
      <c r="Q750" t="s">
        <v>8320</v>
      </c>
      <c r="R750" t="s">
        <v>8321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104</v>
      </c>
      <c r="P751">
        <f t="shared" si="56"/>
        <v>85.18</v>
      </c>
      <c r="Q751" t="s">
        <v>8320</v>
      </c>
      <c r="R751" t="s">
        <v>8321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3700</v>
      </c>
      <c r="E752" s="8">
        <v>9342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252</v>
      </c>
      <c r="P752">
        <f t="shared" si="56"/>
        <v>158.34</v>
      </c>
      <c r="Q752" t="s">
        <v>8320</v>
      </c>
      <c r="R752" t="s">
        <v>8321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103</v>
      </c>
      <c r="P753">
        <f t="shared" si="56"/>
        <v>150.04</v>
      </c>
      <c r="Q753" t="s">
        <v>8320</v>
      </c>
      <c r="R753" t="s">
        <v>8321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1</v>
      </c>
      <c r="E754" s="8">
        <v>9302.5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930250</v>
      </c>
      <c r="P754">
        <f t="shared" si="56"/>
        <v>88.6</v>
      </c>
      <c r="Q754" t="s">
        <v>8320</v>
      </c>
      <c r="R754" t="s">
        <v>8321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102</v>
      </c>
      <c r="P755">
        <f t="shared" si="56"/>
        <v>354.92</v>
      </c>
      <c r="Q755" t="s">
        <v>8320</v>
      </c>
      <c r="R755" t="s">
        <v>8321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185</v>
      </c>
      <c r="P756">
        <f t="shared" si="56"/>
        <v>188.33</v>
      </c>
      <c r="Q756" t="s">
        <v>8320</v>
      </c>
      <c r="R756" t="s">
        <v>8321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115</v>
      </c>
      <c r="P757">
        <f t="shared" si="56"/>
        <v>135.34</v>
      </c>
      <c r="Q757" t="s">
        <v>8320</v>
      </c>
      <c r="R757" t="s">
        <v>8321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110</v>
      </c>
      <c r="P758">
        <f t="shared" si="56"/>
        <v>416.82</v>
      </c>
      <c r="Q758" t="s">
        <v>8320</v>
      </c>
      <c r="R758" t="s">
        <v>8321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102</v>
      </c>
      <c r="P759">
        <f t="shared" si="56"/>
        <v>507.61</v>
      </c>
      <c r="Q759" t="s">
        <v>8320</v>
      </c>
      <c r="R759" t="s">
        <v>8321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114</v>
      </c>
      <c r="P760">
        <f t="shared" si="56"/>
        <v>480.53</v>
      </c>
      <c r="Q760" t="s">
        <v>8320</v>
      </c>
      <c r="R760" t="s">
        <v>8321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9000</v>
      </c>
      <c r="E761" s="8">
        <v>9124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101</v>
      </c>
      <c r="P761">
        <f t="shared" si="56"/>
        <v>92.16</v>
      </c>
      <c r="Q761" t="s">
        <v>8320</v>
      </c>
      <c r="R761" t="s">
        <v>8321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3500</v>
      </c>
      <c r="E762" s="8">
        <v>9121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261</v>
      </c>
      <c r="P762">
        <f t="shared" si="56"/>
        <v>0</v>
      </c>
      <c r="Q762" t="s">
        <v>8320</v>
      </c>
      <c r="R762" t="s">
        <v>8322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8750</v>
      </c>
      <c r="E763" s="8">
        <v>9111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104</v>
      </c>
      <c r="P763">
        <f t="shared" si="56"/>
        <v>1518.5</v>
      </c>
      <c r="Q763" t="s">
        <v>8320</v>
      </c>
      <c r="R763" t="s">
        <v>8322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9000</v>
      </c>
      <c r="E764" s="8">
        <v>9110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101</v>
      </c>
      <c r="P764">
        <f t="shared" si="56"/>
        <v>0</v>
      </c>
      <c r="Q764" t="s">
        <v>8320</v>
      </c>
      <c r="R764" t="s">
        <v>8322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8925</v>
      </c>
      <c r="E765" s="8">
        <v>9044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101</v>
      </c>
      <c r="P765">
        <f t="shared" si="56"/>
        <v>9044</v>
      </c>
      <c r="Q765" t="s">
        <v>8320</v>
      </c>
      <c r="R765" t="s">
        <v>8322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2500</v>
      </c>
      <c r="E766" s="8">
        <v>9030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361</v>
      </c>
      <c r="P766">
        <f t="shared" si="56"/>
        <v>0</v>
      </c>
      <c r="Q766" t="s">
        <v>8320</v>
      </c>
      <c r="R766" t="s">
        <v>8322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8000</v>
      </c>
      <c r="E767" s="8">
        <v>9015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113</v>
      </c>
      <c r="P767">
        <f t="shared" si="56"/>
        <v>204.89</v>
      </c>
      <c r="Q767" t="s">
        <v>8320</v>
      </c>
      <c r="R767" t="s">
        <v>8322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8000</v>
      </c>
      <c r="E768" s="8">
        <v>8950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112</v>
      </c>
      <c r="P768">
        <f t="shared" si="56"/>
        <v>0</v>
      </c>
      <c r="Q768" t="s">
        <v>8320</v>
      </c>
      <c r="R768" t="s">
        <v>8322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40000</v>
      </c>
      <c r="E769" s="8">
        <v>8837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22</v>
      </c>
      <c r="P769">
        <f t="shared" si="56"/>
        <v>2945.67</v>
      </c>
      <c r="Q769" t="s">
        <v>8320</v>
      </c>
      <c r="R769" t="s">
        <v>8322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8000</v>
      </c>
      <c r="E770" s="8">
        <v>8832.49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110</v>
      </c>
      <c r="P770">
        <f t="shared" si="56"/>
        <v>0</v>
      </c>
      <c r="Q770" t="s">
        <v>8320</v>
      </c>
      <c r="R770" t="s">
        <v>8322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15</v>
      </c>
      <c r="P771">
        <f t="shared" ref="P771:P834" si="61">IFERROR(ROUND(E771/L771,2),0)</f>
        <v>169.75</v>
      </c>
      <c r="Q771" t="s">
        <v>8320</v>
      </c>
      <c r="R771" t="s">
        <v>8322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18</v>
      </c>
      <c r="P772">
        <f t="shared" si="61"/>
        <v>0</v>
      </c>
      <c r="Q772" t="s">
        <v>8320</v>
      </c>
      <c r="R772" t="s">
        <v>8322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1800</v>
      </c>
      <c r="E773" s="8">
        <v>8807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489</v>
      </c>
      <c r="P773">
        <f t="shared" si="61"/>
        <v>8807</v>
      </c>
      <c r="Q773" t="s">
        <v>8320</v>
      </c>
      <c r="R773" t="s">
        <v>8322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5000</v>
      </c>
      <c r="E774" s="8">
        <v>8792.02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176</v>
      </c>
      <c r="P774">
        <f t="shared" si="61"/>
        <v>8792.02</v>
      </c>
      <c r="Q774" t="s">
        <v>8320</v>
      </c>
      <c r="R774" t="s">
        <v>8322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8500</v>
      </c>
      <c r="E775" s="8">
        <v>8780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103</v>
      </c>
      <c r="P775">
        <f t="shared" si="61"/>
        <v>4390</v>
      </c>
      <c r="Q775" t="s">
        <v>8320</v>
      </c>
      <c r="R775" t="s">
        <v>8322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8400</v>
      </c>
      <c r="E776" s="8">
        <v>8750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104</v>
      </c>
      <c r="P776">
        <f t="shared" si="61"/>
        <v>972.22</v>
      </c>
      <c r="Q776" t="s">
        <v>8320</v>
      </c>
      <c r="R776" t="s">
        <v>8322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5000</v>
      </c>
      <c r="E777" s="8">
        <v>8740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175</v>
      </c>
      <c r="P777">
        <f t="shared" si="61"/>
        <v>1748</v>
      </c>
      <c r="Q777" t="s">
        <v>8320</v>
      </c>
      <c r="R777" t="s">
        <v>8322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7500</v>
      </c>
      <c r="E778" s="8">
        <v>8739.01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117</v>
      </c>
      <c r="P778">
        <f t="shared" si="61"/>
        <v>153.32</v>
      </c>
      <c r="Q778" t="s">
        <v>8320</v>
      </c>
      <c r="R778" t="s">
        <v>8322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8500</v>
      </c>
      <c r="E779" s="8">
        <v>8735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103</v>
      </c>
      <c r="P779">
        <f t="shared" si="61"/>
        <v>2911.67</v>
      </c>
      <c r="Q779" t="s">
        <v>8320</v>
      </c>
      <c r="R779" t="s">
        <v>8322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8000</v>
      </c>
      <c r="E780" s="8">
        <v>8730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109</v>
      </c>
      <c r="P780">
        <f t="shared" si="61"/>
        <v>8730</v>
      </c>
      <c r="Q780" t="s">
        <v>8320</v>
      </c>
      <c r="R780" t="s">
        <v>8322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51</v>
      </c>
      <c r="P781">
        <f t="shared" si="61"/>
        <v>1454.17</v>
      </c>
      <c r="Q781" t="s">
        <v>8320</v>
      </c>
      <c r="R781" t="s">
        <v>8322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103</v>
      </c>
      <c r="P782">
        <f t="shared" si="61"/>
        <v>323.04000000000002</v>
      </c>
      <c r="Q782" t="s">
        <v>8323</v>
      </c>
      <c r="R782" t="s">
        <v>8324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174</v>
      </c>
      <c r="P783">
        <f t="shared" si="61"/>
        <v>348.46</v>
      </c>
      <c r="Q783" t="s">
        <v>8323</v>
      </c>
      <c r="R783" t="s">
        <v>8324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8400</v>
      </c>
      <c r="E784" s="8">
        <v>8685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103</v>
      </c>
      <c r="P784">
        <f t="shared" si="61"/>
        <v>620.36</v>
      </c>
      <c r="Q784" t="s">
        <v>8323</v>
      </c>
      <c r="R784" t="s">
        <v>8324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7500</v>
      </c>
      <c r="E785" s="8">
        <v>8666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116</v>
      </c>
      <c r="P785">
        <f t="shared" si="61"/>
        <v>247.6</v>
      </c>
      <c r="Q785" t="s">
        <v>8323</v>
      </c>
      <c r="R785" t="s">
        <v>8324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173</v>
      </c>
      <c r="P786">
        <f t="shared" si="61"/>
        <v>864</v>
      </c>
      <c r="Q786" t="s">
        <v>8323</v>
      </c>
      <c r="R786" t="s">
        <v>8324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102</v>
      </c>
      <c r="P787">
        <f t="shared" si="61"/>
        <v>297.79000000000002</v>
      </c>
      <c r="Q787" t="s">
        <v>8323</v>
      </c>
      <c r="R787" t="s">
        <v>8324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25000</v>
      </c>
      <c r="E788" s="8">
        <v>8632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35</v>
      </c>
      <c r="P788">
        <f t="shared" si="61"/>
        <v>196.18</v>
      </c>
      <c r="Q788" t="s">
        <v>8323</v>
      </c>
      <c r="R788" t="s">
        <v>8324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8000</v>
      </c>
      <c r="E789" s="8">
        <v>8620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108</v>
      </c>
      <c r="P789">
        <f t="shared" si="61"/>
        <v>507.06</v>
      </c>
      <c r="Q789" t="s">
        <v>8323</v>
      </c>
      <c r="R789" t="s">
        <v>8324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80000</v>
      </c>
      <c r="E790" s="8">
        <v>8586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11</v>
      </c>
      <c r="P790">
        <f t="shared" si="61"/>
        <v>252.53</v>
      </c>
      <c r="Q790" t="s">
        <v>8323</v>
      </c>
      <c r="R790" t="s">
        <v>8324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8000</v>
      </c>
      <c r="E791" s="8">
        <v>8581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107</v>
      </c>
      <c r="P791">
        <f t="shared" si="61"/>
        <v>612.92999999999995</v>
      </c>
      <c r="Q791" t="s">
        <v>8323</v>
      </c>
      <c r="R791" t="s">
        <v>8324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101</v>
      </c>
      <c r="P792">
        <f t="shared" si="61"/>
        <v>54.92</v>
      </c>
      <c r="Q792" t="s">
        <v>8323</v>
      </c>
      <c r="R792" t="s">
        <v>8324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107</v>
      </c>
      <c r="P793">
        <f t="shared" si="61"/>
        <v>66.709999999999994</v>
      </c>
      <c r="Q793" t="s">
        <v>8323</v>
      </c>
      <c r="R793" t="s">
        <v>8324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100000</v>
      </c>
      <c r="E794" s="8">
        <v>8537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9</v>
      </c>
      <c r="P794">
        <f t="shared" si="61"/>
        <v>142.28</v>
      </c>
      <c r="Q794" t="s">
        <v>8323</v>
      </c>
      <c r="R794" t="s">
        <v>8324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107</v>
      </c>
      <c r="P795">
        <f t="shared" si="61"/>
        <v>266.77999999999997</v>
      </c>
      <c r="Q795" t="s">
        <v>8323</v>
      </c>
      <c r="R795" t="s">
        <v>8324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142</v>
      </c>
      <c r="P796">
        <f t="shared" si="61"/>
        <v>160.91999999999999</v>
      </c>
      <c r="Q796" t="s">
        <v>8323</v>
      </c>
      <c r="R796" t="s">
        <v>8324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106</v>
      </c>
      <c r="P797">
        <f t="shared" si="61"/>
        <v>46.3</v>
      </c>
      <c r="Q797" t="s">
        <v>8323</v>
      </c>
      <c r="R797" t="s">
        <v>8324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75000</v>
      </c>
      <c r="E798" s="8">
        <v>8471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11</v>
      </c>
      <c r="P798">
        <f t="shared" si="61"/>
        <v>94.12</v>
      </c>
      <c r="Q798" t="s">
        <v>8323</v>
      </c>
      <c r="R798" t="s">
        <v>8324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282</v>
      </c>
      <c r="P799">
        <f t="shared" si="61"/>
        <v>118.97</v>
      </c>
      <c r="Q799" t="s">
        <v>8323</v>
      </c>
      <c r="R799" t="s">
        <v>8324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105</v>
      </c>
      <c r="P800">
        <f t="shared" si="61"/>
        <v>96.84</v>
      </c>
      <c r="Q800" t="s">
        <v>8323</v>
      </c>
      <c r="R800" t="s">
        <v>8324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168</v>
      </c>
      <c r="P801">
        <f t="shared" si="61"/>
        <v>300.04000000000002</v>
      </c>
      <c r="Q801" t="s">
        <v>8323</v>
      </c>
      <c r="R801" t="s">
        <v>8324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5000</v>
      </c>
      <c r="E802" s="8">
        <v>8399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168</v>
      </c>
      <c r="P802">
        <f t="shared" si="61"/>
        <v>149.97999999999999</v>
      </c>
      <c r="Q802" t="s">
        <v>8323</v>
      </c>
      <c r="R802" t="s">
        <v>8324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104</v>
      </c>
      <c r="P803">
        <f t="shared" si="61"/>
        <v>163.82</v>
      </c>
      <c r="Q803" t="s">
        <v>8323</v>
      </c>
      <c r="R803" t="s">
        <v>8324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104</v>
      </c>
      <c r="P804">
        <f t="shared" si="61"/>
        <v>111.32</v>
      </c>
      <c r="Q804" t="s">
        <v>8323</v>
      </c>
      <c r="R804" t="s">
        <v>8324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104</v>
      </c>
      <c r="P805">
        <f t="shared" si="61"/>
        <v>219.68</v>
      </c>
      <c r="Q805" t="s">
        <v>8323</v>
      </c>
      <c r="R805" t="s">
        <v>8324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166</v>
      </c>
      <c r="P806">
        <f t="shared" si="61"/>
        <v>462.22</v>
      </c>
      <c r="Q806" t="s">
        <v>8323</v>
      </c>
      <c r="R806" t="s">
        <v>8324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37956</v>
      </c>
      <c r="E807" s="8">
        <v>8315.01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22</v>
      </c>
      <c r="P807">
        <f t="shared" si="61"/>
        <v>153.97999999999999</v>
      </c>
      <c r="Q807" t="s">
        <v>8323</v>
      </c>
      <c r="R807" t="s">
        <v>8324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138</v>
      </c>
      <c r="P808">
        <f t="shared" si="61"/>
        <v>116.99</v>
      </c>
      <c r="Q808" t="s">
        <v>8323</v>
      </c>
      <c r="R808" t="s">
        <v>8324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2500</v>
      </c>
      <c r="E809" s="8">
        <v>8301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332</v>
      </c>
      <c r="P809">
        <f t="shared" si="61"/>
        <v>145.63</v>
      </c>
      <c r="Q809" t="s">
        <v>8323</v>
      </c>
      <c r="R809" t="s">
        <v>8324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7500</v>
      </c>
      <c r="E810" s="8">
        <v>8300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111</v>
      </c>
      <c r="P810">
        <f t="shared" si="61"/>
        <v>193.02</v>
      </c>
      <c r="Q810" t="s">
        <v>8323</v>
      </c>
      <c r="R810" t="s">
        <v>8324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165</v>
      </c>
      <c r="P811">
        <f t="shared" si="61"/>
        <v>159.08000000000001</v>
      </c>
      <c r="Q811" t="s">
        <v>8323</v>
      </c>
      <c r="R811" t="s">
        <v>8324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35000</v>
      </c>
      <c r="E812" s="8">
        <v>8256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24</v>
      </c>
      <c r="P812">
        <f t="shared" si="61"/>
        <v>305.77999999999997</v>
      </c>
      <c r="Q812" t="s">
        <v>8323</v>
      </c>
      <c r="R812" t="s">
        <v>8324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103</v>
      </c>
      <c r="P813">
        <f t="shared" si="61"/>
        <v>686.75</v>
      </c>
      <c r="Q813" t="s">
        <v>8323</v>
      </c>
      <c r="R813" t="s">
        <v>8324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103</v>
      </c>
      <c r="P814">
        <f t="shared" si="61"/>
        <v>249.39</v>
      </c>
      <c r="Q814" t="s">
        <v>8323</v>
      </c>
      <c r="R814" t="s">
        <v>8324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103</v>
      </c>
      <c r="P815">
        <f t="shared" si="61"/>
        <v>85.7</v>
      </c>
      <c r="Q815" t="s">
        <v>8323</v>
      </c>
      <c r="R815" t="s">
        <v>8324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8000</v>
      </c>
      <c r="E816" s="8">
        <v>8211.61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103</v>
      </c>
      <c r="P816">
        <f t="shared" si="61"/>
        <v>293.27</v>
      </c>
      <c r="Q816" t="s">
        <v>8323</v>
      </c>
      <c r="R816" t="s">
        <v>8324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103</v>
      </c>
      <c r="P817">
        <f t="shared" si="61"/>
        <v>190.95</v>
      </c>
      <c r="Q817" t="s">
        <v>8323</v>
      </c>
      <c r="R817" t="s">
        <v>8324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103</v>
      </c>
      <c r="P818">
        <f t="shared" si="61"/>
        <v>40.049999999999997</v>
      </c>
      <c r="Q818" t="s">
        <v>8323</v>
      </c>
      <c r="R818" t="s">
        <v>8324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109</v>
      </c>
      <c r="P819">
        <f t="shared" si="61"/>
        <v>356.83</v>
      </c>
      <c r="Q819" t="s">
        <v>8323</v>
      </c>
      <c r="R819" t="s">
        <v>8324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22500</v>
      </c>
      <c r="E820" s="8">
        <v>8191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36</v>
      </c>
      <c r="P820">
        <f t="shared" si="61"/>
        <v>431.11</v>
      </c>
      <c r="Q820" t="s">
        <v>8323</v>
      </c>
      <c r="R820" t="s">
        <v>8324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82000</v>
      </c>
      <c r="E821" s="8">
        <v>8190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</v>
      </c>
      <c r="P821">
        <f t="shared" si="61"/>
        <v>585</v>
      </c>
      <c r="Q821" t="s">
        <v>8323</v>
      </c>
      <c r="R821" t="s">
        <v>8324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327</v>
      </c>
      <c r="P822">
        <f t="shared" si="61"/>
        <v>215.08</v>
      </c>
      <c r="Q822" t="s">
        <v>8323</v>
      </c>
      <c r="R822" t="s">
        <v>8324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102</v>
      </c>
      <c r="P823">
        <f t="shared" si="61"/>
        <v>104.69</v>
      </c>
      <c r="Q823" t="s">
        <v>8323</v>
      </c>
      <c r="R823" t="s">
        <v>8324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163</v>
      </c>
      <c r="P824">
        <f t="shared" si="61"/>
        <v>118.26</v>
      </c>
      <c r="Q824" t="s">
        <v>8323</v>
      </c>
      <c r="R824" t="s">
        <v>8324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6500</v>
      </c>
      <c r="E825" s="8">
        <v>8152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125</v>
      </c>
      <c r="P825">
        <f t="shared" si="61"/>
        <v>247.03</v>
      </c>
      <c r="Q825" t="s">
        <v>8323</v>
      </c>
      <c r="R825" t="s">
        <v>8324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113</v>
      </c>
      <c r="P826">
        <f t="shared" si="61"/>
        <v>150.66999999999999</v>
      </c>
      <c r="Q826" t="s">
        <v>8323</v>
      </c>
      <c r="R826" t="s">
        <v>8324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8000</v>
      </c>
      <c r="E827" s="8">
        <v>8120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102</v>
      </c>
      <c r="P827">
        <f t="shared" si="61"/>
        <v>82.02</v>
      </c>
      <c r="Q827" t="s">
        <v>8323</v>
      </c>
      <c r="R827" t="s">
        <v>8324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8000</v>
      </c>
      <c r="E828" s="8">
        <v>8114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165.59</v>
      </c>
      <c r="Q828" t="s">
        <v>8323</v>
      </c>
      <c r="R828" t="s">
        <v>8324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101</v>
      </c>
      <c r="P829">
        <f t="shared" si="61"/>
        <v>737.27</v>
      </c>
      <c r="Q829" t="s">
        <v>8323</v>
      </c>
      <c r="R829" t="s">
        <v>8324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108</v>
      </c>
      <c r="P830">
        <f t="shared" si="61"/>
        <v>213.39</v>
      </c>
      <c r="Q830" t="s">
        <v>8323</v>
      </c>
      <c r="R830" t="s">
        <v>8324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4000</v>
      </c>
      <c r="E831" s="8">
        <v>8105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203</v>
      </c>
      <c r="P831">
        <f t="shared" si="61"/>
        <v>506.56</v>
      </c>
      <c r="Q831" t="s">
        <v>8323</v>
      </c>
      <c r="R831" t="s">
        <v>8324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7900</v>
      </c>
      <c r="E832" s="8">
        <v>8098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103</v>
      </c>
      <c r="P832">
        <f t="shared" si="61"/>
        <v>253.06</v>
      </c>
      <c r="Q832" t="s">
        <v>8323</v>
      </c>
      <c r="R832" t="s">
        <v>8324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101</v>
      </c>
      <c r="P833">
        <f t="shared" si="61"/>
        <v>404.75</v>
      </c>
      <c r="Q833" t="s">
        <v>8323</v>
      </c>
      <c r="R833" t="s">
        <v>8324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108</v>
      </c>
      <c r="P834">
        <f t="shared" si="61"/>
        <v>52.54</v>
      </c>
      <c r="Q834" t="s">
        <v>8323</v>
      </c>
      <c r="R834" t="s">
        <v>8324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8000</v>
      </c>
      <c r="E835" s="8">
        <v>8084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101</v>
      </c>
      <c r="P835">
        <f t="shared" ref="P835:P898" si="66">IFERROR(ROUND(E835/L835,2),0)</f>
        <v>197.17</v>
      </c>
      <c r="Q835" t="s">
        <v>8323</v>
      </c>
      <c r="R835" t="s">
        <v>8324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101</v>
      </c>
      <c r="P836">
        <f t="shared" si="66"/>
        <v>107.74</v>
      </c>
      <c r="Q836" t="s">
        <v>8323</v>
      </c>
      <c r="R836" t="s">
        <v>8324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90000</v>
      </c>
      <c r="E837" s="8">
        <v>8077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9</v>
      </c>
      <c r="P837">
        <f t="shared" si="66"/>
        <v>201.93</v>
      </c>
      <c r="Q837" t="s">
        <v>8323</v>
      </c>
      <c r="R837" t="s">
        <v>8324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28000</v>
      </c>
      <c r="E838" s="8">
        <v>8076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29</v>
      </c>
      <c r="P838">
        <f t="shared" si="66"/>
        <v>175.57</v>
      </c>
      <c r="Q838" t="s">
        <v>8323</v>
      </c>
      <c r="R838" t="s">
        <v>8324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101</v>
      </c>
      <c r="P839">
        <f t="shared" si="66"/>
        <v>130.16999999999999</v>
      </c>
      <c r="Q839" t="s">
        <v>8323</v>
      </c>
      <c r="R839" t="s">
        <v>8324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1000</v>
      </c>
      <c r="E840" s="8">
        <v>8064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806</v>
      </c>
      <c r="P840">
        <f t="shared" si="66"/>
        <v>132.19999999999999</v>
      </c>
      <c r="Q840" t="s">
        <v>8323</v>
      </c>
      <c r="R840" t="s">
        <v>8324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115</v>
      </c>
      <c r="P841">
        <f t="shared" si="66"/>
        <v>83.94</v>
      </c>
      <c r="Q841" t="s">
        <v>8323</v>
      </c>
      <c r="R841" t="s">
        <v>8324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101</v>
      </c>
      <c r="P842">
        <f t="shared" si="66"/>
        <v>42.38</v>
      </c>
      <c r="Q842" t="s">
        <v>8323</v>
      </c>
      <c r="R842" t="s">
        <v>8325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100</v>
      </c>
      <c r="P843">
        <f t="shared" si="66"/>
        <v>85.48</v>
      </c>
      <c r="Q843" t="s">
        <v>8323</v>
      </c>
      <c r="R843" t="s">
        <v>8325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8000</v>
      </c>
      <c r="E844" s="8">
        <v>8026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100</v>
      </c>
      <c r="P844">
        <f t="shared" si="66"/>
        <v>205.79</v>
      </c>
      <c r="Q844" t="s">
        <v>8323</v>
      </c>
      <c r="R844" t="s">
        <v>8325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100</v>
      </c>
      <c r="P846">
        <f t="shared" si="66"/>
        <v>50.38</v>
      </c>
      <c r="Q846" t="s">
        <v>8323</v>
      </c>
      <c r="R846" t="s">
        <v>8325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7500</v>
      </c>
      <c r="E847" s="8">
        <v>8005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107</v>
      </c>
      <c r="P847">
        <f t="shared" si="66"/>
        <v>45.23</v>
      </c>
      <c r="Q847" t="s">
        <v>8323</v>
      </c>
      <c r="R847" t="s">
        <v>8325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8000</v>
      </c>
      <c r="E848" s="8">
        <v>8001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100</v>
      </c>
      <c r="P848">
        <f t="shared" si="66"/>
        <v>170.23</v>
      </c>
      <c r="Q848" t="s">
        <v>8323</v>
      </c>
      <c r="R848" t="s">
        <v>8325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107</v>
      </c>
      <c r="P849">
        <f t="shared" si="66"/>
        <v>8000</v>
      </c>
      <c r="Q849" t="s">
        <v>8323</v>
      </c>
      <c r="R849" t="s">
        <v>8325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114</v>
      </c>
      <c r="P850">
        <f t="shared" si="66"/>
        <v>498.81</v>
      </c>
      <c r="Q850" t="s">
        <v>8323</v>
      </c>
      <c r="R850" t="s">
        <v>8325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113</v>
      </c>
      <c r="P851">
        <f t="shared" si="66"/>
        <v>69.06</v>
      </c>
      <c r="Q851" t="s">
        <v>8323</v>
      </c>
      <c r="R851" t="s">
        <v>8325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132</v>
      </c>
      <c r="P852">
        <f t="shared" si="66"/>
        <v>59.65</v>
      </c>
      <c r="Q852" t="s">
        <v>8323</v>
      </c>
      <c r="R852" t="s">
        <v>8325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7500</v>
      </c>
      <c r="E853" s="8">
        <v>7917.45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106</v>
      </c>
      <c r="P853">
        <f t="shared" si="66"/>
        <v>113.11</v>
      </c>
      <c r="Q853" t="s">
        <v>8323</v>
      </c>
      <c r="R853" t="s">
        <v>8325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40000</v>
      </c>
      <c r="E854" s="8">
        <v>7905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20</v>
      </c>
      <c r="P854">
        <f t="shared" si="66"/>
        <v>127.5</v>
      </c>
      <c r="Q854" t="s">
        <v>8323</v>
      </c>
      <c r="R854" t="s">
        <v>8325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113</v>
      </c>
      <c r="P855">
        <f t="shared" si="66"/>
        <v>790.5</v>
      </c>
      <c r="Q855" t="s">
        <v>8323</v>
      </c>
      <c r="R855" t="s">
        <v>8325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131</v>
      </c>
      <c r="P856">
        <f t="shared" si="66"/>
        <v>15.79</v>
      </c>
      <c r="Q856" t="s">
        <v>8323</v>
      </c>
      <c r="R856" t="s">
        <v>8325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232</v>
      </c>
      <c r="P857">
        <f t="shared" si="66"/>
        <v>167.57</v>
      </c>
      <c r="Q857" t="s">
        <v>8323</v>
      </c>
      <c r="R857" t="s">
        <v>8325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35000</v>
      </c>
      <c r="E858" s="8">
        <v>7873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22</v>
      </c>
      <c r="P858">
        <f t="shared" si="66"/>
        <v>281.18</v>
      </c>
      <c r="Q858" t="s">
        <v>8323</v>
      </c>
      <c r="R858" t="s">
        <v>8325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7750</v>
      </c>
      <c r="E859" s="8">
        <v>7860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101</v>
      </c>
      <c r="P859">
        <f t="shared" si="66"/>
        <v>327.5</v>
      </c>
      <c r="Q859" t="s">
        <v>8323</v>
      </c>
      <c r="R859" t="s">
        <v>8325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6000</v>
      </c>
      <c r="E860" s="8">
        <v>7839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131</v>
      </c>
      <c r="P860">
        <f t="shared" si="66"/>
        <v>103.14</v>
      </c>
      <c r="Q860" t="s">
        <v>8323</v>
      </c>
      <c r="R860" t="s">
        <v>8325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20000</v>
      </c>
      <c r="E861" s="8">
        <v>7834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39</v>
      </c>
      <c r="P861">
        <f t="shared" si="66"/>
        <v>79.94</v>
      </c>
      <c r="Q861" t="s">
        <v>8323</v>
      </c>
      <c r="R861" t="s">
        <v>8325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7500</v>
      </c>
      <c r="E862" s="8">
        <v>7833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104</v>
      </c>
      <c r="P862">
        <f t="shared" si="66"/>
        <v>163.19</v>
      </c>
      <c r="Q862" t="s">
        <v>8323</v>
      </c>
      <c r="R862" t="s">
        <v>8326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5000</v>
      </c>
      <c r="E863" s="8">
        <v>7810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156</v>
      </c>
      <c r="P863">
        <f t="shared" si="66"/>
        <v>3905</v>
      </c>
      <c r="Q863" t="s">
        <v>8323</v>
      </c>
      <c r="R863" t="s">
        <v>8326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1000</v>
      </c>
      <c r="E864" s="8">
        <v>7795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780</v>
      </c>
      <c r="P864">
        <f t="shared" si="66"/>
        <v>1948.75</v>
      </c>
      <c r="Q864" t="s">
        <v>8323</v>
      </c>
      <c r="R864" t="s">
        <v>8326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30000</v>
      </c>
      <c r="E865" s="8">
        <v>7793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26</v>
      </c>
      <c r="P865">
        <f t="shared" si="66"/>
        <v>1558.6</v>
      </c>
      <c r="Q865" t="s">
        <v>8323</v>
      </c>
      <c r="R865" t="s">
        <v>8326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7500</v>
      </c>
      <c r="E866" s="8">
        <v>7790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104</v>
      </c>
      <c r="P866">
        <f t="shared" si="66"/>
        <v>98.61</v>
      </c>
      <c r="Q866" t="s">
        <v>8323</v>
      </c>
      <c r="R866" t="s">
        <v>8326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7500</v>
      </c>
      <c r="E867" s="8">
        <v>7785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104</v>
      </c>
      <c r="P867">
        <f t="shared" si="66"/>
        <v>3892.5</v>
      </c>
      <c r="Q867" t="s">
        <v>8323</v>
      </c>
      <c r="R867" t="s">
        <v>8326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19</v>
      </c>
      <c r="P868">
        <f t="shared" si="66"/>
        <v>705.82</v>
      </c>
      <c r="Q868" t="s">
        <v>8323</v>
      </c>
      <c r="R868" t="s">
        <v>8326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7000</v>
      </c>
      <c r="E869" s="8">
        <v>7750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111</v>
      </c>
      <c r="P869">
        <f t="shared" si="66"/>
        <v>704.55</v>
      </c>
      <c r="Q869" t="s">
        <v>8323</v>
      </c>
      <c r="R869" t="s">
        <v>8326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7501</v>
      </c>
      <c r="E870" s="8">
        <v>7733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103</v>
      </c>
      <c r="P870">
        <f t="shared" si="66"/>
        <v>7733</v>
      </c>
      <c r="Q870" t="s">
        <v>8323</v>
      </c>
      <c r="R870" t="s">
        <v>8326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7000</v>
      </c>
      <c r="E871" s="8">
        <v>7711.3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110</v>
      </c>
      <c r="P871">
        <f t="shared" si="66"/>
        <v>2570.4299999999998</v>
      </c>
      <c r="Q871" t="s">
        <v>8323</v>
      </c>
      <c r="R871" t="s">
        <v>8326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7500</v>
      </c>
      <c r="E872" s="8">
        <v>7701.93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103</v>
      </c>
      <c r="P872">
        <f t="shared" si="66"/>
        <v>1540.39</v>
      </c>
      <c r="Q872" t="s">
        <v>8323</v>
      </c>
      <c r="R872" t="s">
        <v>8326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7500</v>
      </c>
      <c r="E873" s="8">
        <v>7685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102</v>
      </c>
      <c r="P873">
        <f t="shared" si="66"/>
        <v>640.41999999999996</v>
      </c>
      <c r="Q873" t="s">
        <v>8323</v>
      </c>
      <c r="R873" t="s">
        <v>8326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4500</v>
      </c>
      <c r="E874" s="8">
        <v>7670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170</v>
      </c>
      <c r="P874">
        <f t="shared" si="66"/>
        <v>3835</v>
      </c>
      <c r="Q874" t="s">
        <v>8323</v>
      </c>
      <c r="R874" t="s">
        <v>8326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6000</v>
      </c>
      <c r="E875" s="8">
        <v>7665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128</v>
      </c>
      <c r="P875">
        <f t="shared" si="66"/>
        <v>1533</v>
      </c>
      <c r="Q875" t="s">
        <v>8323</v>
      </c>
      <c r="R875" t="s">
        <v>8326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80000</v>
      </c>
      <c r="E876" s="8">
        <v>7655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10</v>
      </c>
      <c r="P876">
        <f t="shared" si="66"/>
        <v>364.52</v>
      </c>
      <c r="Q876" t="s">
        <v>8323</v>
      </c>
      <c r="R876" t="s">
        <v>8326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7500</v>
      </c>
      <c r="E877" s="8">
        <v>7635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102</v>
      </c>
      <c r="P877">
        <f t="shared" si="66"/>
        <v>0</v>
      </c>
      <c r="Q877" t="s">
        <v>8323</v>
      </c>
      <c r="R877" t="s">
        <v>8326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7500</v>
      </c>
      <c r="E878" s="8">
        <v>7620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102</v>
      </c>
      <c r="P878">
        <f t="shared" si="66"/>
        <v>169.33</v>
      </c>
      <c r="Q878" t="s">
        <v>8323</v>
      </c>
      <c r="R878" t="s">
        <v>8326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7000</v>
      </c>
      <c r="E879" s="8">
        <v>7617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109</v>
      </c>
      <c r="P879">
        <f t="shared" si="66"/>
        <v>262.66000000000003</v>
      </c>
      <c r="Q879" t="s">
        <v>8323</v>
      </c>
      <c r="R879" t="s">
        <v>8326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7000</v>
      </c>
      <c r="E880" s="8">
        <v>7595.43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109</v>
      </c>
      <c r="P880">
        <f t="shared" si="66"/>
        <v>3797.72</v>
      </c>
      <c r="Q880" t="s">
        <v>8323</v>
      </c>
      <c r="R880" t="s">
        <v>8326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7500</v>
      </c>
      <c r="E881" s="8">
        <v>7576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101</v>
      </c>
      <c r="P881">
        <f t="shared" si="66"/>
        <v>252.53</v>
      </c>
      <c r="Q881" t="s">
        <v>8323</v>
      </c>
      <c r="R881" t="s">
        <v>8326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6000</v>
      </c>
      <c r="E882" s="8">
        <v>7559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126</v>
      </c>
      <c r="P882">
        <f t="shared" si="66"/>
        <v>944.88</v>
      </c>
      <c r="Q882" t="s">
        <v>8323</v>
      </c>
      <c r="R882" t="s">
        <v>8327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2500</v>
      </c>
      <c r="E883" s="8">
        <v>7555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302</v>
      </c>
      <c r="P883">
        <f t="shared" si="66"/>
        <v>7555</v>
      </c>
      <c r="Q883" t="s">
        <v>8323</v>
      </c>
      <c r="R883" t="s">
        <v>8327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10000</v>
      </c>
      <c r="E884" s="8">
        <v>7540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75</v>
      </c>
      <c r="P884">
        <f t="shared" si="66"/>
        <v>538.57000000000005</v>
      </c>
      <c r="Q884" t="s">
        <v>8323</v>
      </c>
      <c r="R884" t="s">
        <v>8327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15000</v>
      </c>
      <c r="E885" s="8">
        <v>7530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50</v>
      </c>
      <c r="P885">
        <f t="shared" si="66"/>
        <v>313.75</v>
      </c>
      <c r="Q885" t="s">
        <v>8323</v>
      </c>
      <c r="R885" t="s">
        <v>8327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7000</v>
      </c>
      <c r="E886" s="8">
        <v>7527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108</v>
      </c>
      <c r="P886">
        <f t="shared" si="66"/>
        <v>3763.5</v>
      </c>
      <c r="Q886" t="s">
        <v>8323</v>
      </c>
      <c r="R886" t="s">
        <v>8327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7500</v>
      </c>
      <c r="E887" s="8">
        <v>7525.12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100</v>
      </c>
      <c r="P887">
        <f t="shared" si="66"/>
        <v>358.34</v>
      </c>
      <c r="Q887" t="s">
        <v>8323</v>
      </c>
      <c r="R887" t="s">
        <v>8327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7500</v>
      </c>
      <c r="E888" s="8">
        <v>7520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100</v>
      </c>
      <c r="P888">
        <f t="shared" si="66"/>
        <v>1074.29</v>
      </c>
      <c r="Q888" t="s">
        <v>8323</v>
      </c>
      <c r="R888" t="s">
        <v>8327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7000</v>
      </c>
      <c r="E889" s="8">
        <v>7505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107</v>
      </c>
      <c r="P889">
        <f t="shared" si="66"/>
        <v>0</v>
      </c>
      <c r="Q889" t="s">
        <v>8323</v>
      </c>
      <c r="R889" t="s">
        <v>8327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38000</v>
      </c>
      <c r="E890" s="8">
        <v>7500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20</v>
      </c>
      <c r="P890">
        <f t="shared" si="66"/>
        <v>1875</v>
      </c>
      <c r="Q890" t="s">
        <v>8323</v>
      </c>
      <c r="R890" t="s">
        <v>8327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6999</v>
      </c>
      <c r="E891" s="8">
        <v>7495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107</v>
      </c>
      <c r="P891">
        <f t="shared" si="66"/>
        <v>234.22</v>
      </c>
      <c r="Q891" t="s">
        <v>8323</v>
      </c>
      <c r="R891" t="s">
        <v>8327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7445.14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248</v>
      </c>
      <c r="P892">
        <f t="shared" si="66"/>
        <v>1861.29</v>
      </c>
      <c r="Q892" t="s">
        <v>8323</v>
      </c>
      <c r="R892" t="s">
        <v>8327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59</v>
      </c>
      <c r="P893">
        <f t="shared" si="66"/>
        <v>825.94</v>
      </c>
      <c r="Q893" t="s">
        <v>8323</v>
      </c>
      <c r="R893" t="s">
        <v>8327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5000</v>
      </c>
      <c r="E894" s="8">
        <v>7415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148</v>
      </c>
      <c r="P894">
        <f t="shared" si="66"/>
        <v>436.18</v>
      </c>
      <c r="Q894" t="s">
        <v>8323</v>
      </c>
      <c r="R894" t="s">
        <v>8327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6000</v>
      </c>
      <c r="E895" s="8">
        <v>7412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124</v>
      </c>
      <c r="P895">
        <f t="shared" si="66"/>
        <v>1482.4</v>
      </c>
      <c r="Q895" t="s">
        <v>8323</v>
      </c>
      <c r="R895" t="s">
        <v>8327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5000</v>
      </c>
      <c r="E896" s="8">
        <v>7397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148</v>
      </c>
      <c r="P896">
        <f t="shared" si="66"/>
        <v>139.57</v>
      </c>
      <c r="Q896" t="s">
        <v>8323</v>
      </c>
      <c r="R896" t="s">
        <v>8327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7000</v>
      </c>
      <c r="E897" s="8">
        <v>7383.01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105</v>
      </c>
      <c r="P897">
        <f t="shared" si="66"/>
        <v>1054.72</v>
      </c>
      <c r="Q897" t="s">
        <v>8323</v>
      </c>
      <c r="R897" t="s">
        <v>8327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7000</v>
      </c>
      <c r="E898" s="8">
        <v>7365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105</v>
      </c>
      <c r="P898">
        <f t="shared" si="66"/>
        <v>102.29</v>
      </c>
      <c r="Q898" t="s">
        <v>8323</v>
      </c>
      <c r="R898" t="s">
        <v>8327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29</v>
      </c>
      <c r="P899">
        <f t="shared" ref="P899:P962" si="71">IFERROR(ROUND(E899/L899,2),0)</f>
        <v>0</v>
      </c>
      <c r="Q899" t="s">
        <v>8323</v>
      </c>
      <c r="R899" t="s">
        <v>8327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7000</v>
      </c>
      <c r="E900" s="8">
        <v>7340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105</v>
      </c>
      <c r="P900">
        <f t="shared" si="71"/>
        <v>3670</v>
      </c>
      <c r="Q900" t="s">
        <v>8323</v>
      </c>
      <c r="R900" t="s">
        <v>8327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7336.01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978</v>
      </c>
      <c r="P901">
        <f t="shared" si="71"/>
        <v>917</v>
      </c>
      <c r="Q901" t="s">
        <v>8323</v>
      </c>
      <c r="R901" t="s">
        <v>8327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2468</v>
      </c>
      <c r="E902" s="8">
        <v>7326.88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297</v>
      </c>
      <c r="P902">
        <f t="shared" si="71"/>
        <v>3663.44</v>
      </c>
      <c r="Q902" t="s">
        <v>8323</v>
      </c>
      <c r="R902" t="s">
        <v>8326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5000</v>
      </c>
      <c r="E903" s="8">
        <v>7304.04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146</v>
      </c>
      <c r="P903">
        <f t="shared" si="71"/>
        <v>0</v>
      </c>
      <c r="Q903" t="s">
        <v>8323</v>
      </c>
      <c r="R903" t="s">
        <v>8326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5500</v>
      </c>
      <c r="E904" s="8">
        <v>7226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131</v>
      </c>
      <c r="P904">
        <f t="shared" si="71"/>
        <v>2408.67</v>
      </c>
      <c r="Q904" t="s">
        <v>8323</v>
      </c>
      <c r="R904" t="s">
        <v>8326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7220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144</v>
      </c>
      <c r="P905">
        <f t="shared" si="71"/>
        <v>1805</v>
      </c>
      <c r="Q905" t="s">
        <v>8323</v>
      </c>
      <c r="R905" t="s">
        <v>8326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4900</v>
      </c>
      <c r="E906" s="8">
        <v>7219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147</v>
      </c>
      <c r="P906">
        <f t="shared" si="71"/>
        <v>2406.33</v>
      </c>
      <c r="Q906" t="s">
        <v>8323</v>
      </c>
      <c r="R906" t="s">
        <v>8326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5500</v>
      </c>
      <c r="E907" s="8">
        <v>7206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131</v>
      </c>
      <c r="P907">
        <f t="shared" si="71"/>
        <v>1201</v>
      </c>
      <c r="Q907" t="s">
        <v>8323</v>
      </c>
      <c r="R907" t="s">
        <v>8326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7000</v>
      </c>
      <c r="E908" s="8">
        <v>7184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103</v>
      </c>
      <c r="P908">
        <f t="shared" si="71"/>
        <v>0</v>
      </c>
      <c r="Q908" t="s">
        <v>8323</v>
      </c>
      <c r="R908" t="s">
        <v>8326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60</v>
      </c>
      <c r="P909">
        <f t="shared" si="71"/>
        <v>0</v>
      </c>
      <c r="Q909" t="s">
        <v>8323</v>
      </c>
      <c r="R909" t="s">
        <v>8326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7000</v>
      </c>
      <c r="E910" s="8">
        <v>7164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102</v>
      </c>
      <c r="P910">
        <f t="shared" si="71"/>
        <v>0</v>
      </c>
      <c r="Q910" t="s">
        <v>8323</v>
      </c>
      <c r="R910" t="s">
        <v>8326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6500</v>
      </c>
      <c r="E911" s="8">
        <v>7160.12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110</v>
      </c>
      <c r="P911">
        <f t="shared" si="71"/>
        <v>895.02</v>
      </c>
      <c r="Q911" t="s">
        <v>8323</v>
      </c>
      <c r="R911" t="s">
        <v>8326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6000</v>
      </c>
      <c r="E912" s="8">
        <v>7140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119</v>
      </c>
      <c r="P912">
        <f t="shared" si="71"/>
        <v>1428</v>
      </c>
      <c r="Q912" t="s">
        <v>8323</v>
      </c>
      <c r="R912" t="s">
        <v>8326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5000</v>
      </c>
      <c r="E913" s="8">
        <v>7140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143</v>
      </c>
      <c r="P913">
        <f t="shared" si="71"/>
        <v>0</v>
      </c>
      <c r="Q913" t="s">
        <v>8323</v>
      </c>
      <c r="R913" t="s">
        <v>8326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7000</v>
      </c>
      <c r="E914" s="8">
        <v>7062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101</v>
      </c>
      <c r="P914">
        <f t="shared" si="71"/>
        <v>3531</v>
      </c>
      <c r="Q914" t="s">
        <v>8323</v>
      </c>
      <c r="R914" t="s">
        <v>8326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6450</v>
      </c>
      <c r="E915" s="8">
        <v>7053.61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109</v>
      </c>
      <c r="P915">
        <f t="shared" si="71"/>
        <v>293.89999999999998</v>
      </c>
      <c r="Q915" t="s">
        <v>8323</v>
      </c>
      <c r="R915" t="s">
        <v>8326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5000</v>
      </c>
      <c r="E916" s="8">
        <v>7050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141</v>
      </c>
      <c r="P916">
        <f t="shared" si="71"/>
        <v>0</v>
      </c>
      <c r="Q916" t="s">
        <v>8323</v>
      </c>
      <c r="R916" t="s">
        <v>8326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7000</v>
      </c>
      <c r="E917" s="8">
        <v>7040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101</v>
      </c>
      <c r="P917">
        <f t="shared" si="71"/>
        <v>782.22</v>
      </c>
      <c r="Q917" t="s">
        <v>8323</v>
      </c>
      <c r="R917" t="s">
        <v>8326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6900</v>
      </c>
      <c r="E918" s="8">
        <v>7019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102</v>
      </c>
      <c r="P918">
        <f t="shared" si="71"/>
        <v>0</v>
      </c>
      <c r="Q918" t="s">
        <v>8323</v>
      </c>
      <c r="R918" t="s">
        <v>8326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6000</v>
      </c>
      <c r="E919" s="8">
        <v>7015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117</v>
      </c>
      <c r="P919">
        <f t="shared" si="71"/>
        <v>7015</v>
      </c>
      <c r="Q919" t="s">
        <v>8323</v>
      </c>
      <c r="R919" t="s">
        <v>8326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1385</v>
      </c>
      <c r="E920" s="8">
        <v>7011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506</v>
      </c>
      <c r="P920">
        <f t="shared" si="71"/>
        <v>701.1</v>
      </c>
      <c r="Q920" t="s">
        <v>8323</v>
      </c>
      <c r="R920" t="s">
        <v>8326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7000</v>
      </c>
      <c r="E921" s="8">
        <v>7003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100</v>
      </c>
      <c r="P921">
        <f t="shared" si="71"/>
        <v>7003</v>
      </c>
      <c r="Q921" t="s">
        <v>8323</v>
      </c>
      <c r="R921" t="s">
        <v>8326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7000</v>
      </c>
      <c r="E922" s="8">
        <v>7000.58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100</v>
      </c>
      <c r="P922">
        <f t="shared" si="71"/>
        <v>0</v>
      </c>
      <c r="Q922" t="s">
        <v>8323</v>
      </c>
      <c r="R922" t="s">
        <v>8326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14</v>
      </c>
      <c r="P923">
        <f t="shared" si="71"/>
        <v>348.1</v>
      </c>
      <c r="Q923" t="s">
        <v>8323</v>
      </c>
      <c r="R923" t="s">
        <v>8326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35</v>
      </c>
      <c r="P924">
        <f t="shared" si="71"/>
        <v>230.83</v>
      </c>
      <c r="Q924" t="s">
        <v>8323</v>
      </c>
      <c r="R924" t="s">
        <v>8326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6000</v>
      </c>
      <c r="E925" s="8">
        <v>6904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115</v>
      </c>
      <c r="P925">
        <f t="shared" si="71"/>
        <v>1150.67</v>
      </c>
      <c r="Q925" t="s">
        <v>8323</v>
      </c>
      <c r="R925" t="s">
        <v>8326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6000</v>
      </c>
      <c r="E926" s="8">
        <v>6863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114</v>
      </c>
      <c r="P926">
        <f t="shared" si="71"/>
        <v>457.53</v>
      </c>
      <c r="Q926" t="s">
        <v>8323</v>
      </c>
      <c r="R926" t="s">
        <v>8326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4000</v>
      </c>
      <c r="E927" s="8">
        <v>6853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171</v>
      </c>
      <c r="P927">
        <f t="shared" si="71"/>
        <v>1370.6</v>
      </c>
      <c r="Q927" t="s">
        <v>8323</v>
      </c>
      <c r="R927" t="s">
        <v>8326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2000</v>
      </c>
      <c r="E928" s="8">
        <v>6842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342</v>
      </c>
      <c r="P928">
        <f t="shared" si="71"/>
        <v>0</v>
      </c>
      <c r="Q928" t="s">
        <v>8323</v>
      </c>
      <c r="R928" t="s">
        <v>8326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55000</v>
      </c>
      <c r="E929" s="8">
        <v>6780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12</v>
      </c>
      <c r="P929">
        <f t="shared" si="71"/>
        <v>0</v>
      </c>
      <c r="Q929" t="s">
        <v>8323</v>
      </c>
      <c r="R929" t="s">
        <v>8326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68</v>
      </c>
      <c r="P930">
        <f t="shared" si="71"/>
        <v>241.25</v>
      </c>
      <c r="Q930" t="s">
        <v>8323</v>
      </c>
      <c r="R930" t="s">
        <v>8326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5000</v>
      </c>
      <c r="E931" s="8">
        <v>6740.37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135</v>
      </c>
      <c r="P931">
        <f t="shared" si="71"/>
        <v>0</v>
      </c>
      <c r="Q931" t="s">
        <v>8323</v>
      </c>
      <c r="R931" t="s">
        <v>8326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5000</v>
      </c>
      <c r="E932" s="8">
        <v>6705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134</v>
      </c>
      <c r="P932">
        <f t="shared" si="71"/>
        <v>1341</v>
      </c>
      <c r="Q932" t="s">
        <v>8323</v>
      </c>
      <c r="R932" t="s">
        <v>8326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6000</v>
      </c>
      <c r="E933" s="8">
        <v>6700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112</v>
      </c>
      <c r="P933">
        <f t="shared" si="71"/>
        <v>957.14</v>
      </c>
      <c r="Q933" t="s">
        <v>8323</v>
      </c>
      <c r="R933" t="s">
        <v>8326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39</v>
      </c>
      <c r="P934">
        <f t="shared" si="71"/>
        <v>223.03</v>
      </c>
      <c r="Q934" t="s">
        <v>8323</v>
      </c>
      <c r="R934" t="s">
        <v>8326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67</v>
      </c>
      <c r="P935">
        <f t="shared" si="71"/>
        <v>3342</v>
      </c>
      <c r="Q935" t="s">
        <v>8323</v>
      </c>
      <c r="R935" t="s">
        <v>8326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6680.22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134</v>
      </c>
      <c r="P936">
        <f t="shared" si="71"/>
        <v>222.67</v>
      </c>
      <c r="Q936" t="s">
        <v>8323</v>
      </c>
      <c r="R936" t="s">
        <v>8326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13</v>
      </c>
      <c r="P937">
        <f t="shared" si="71"/>
        <v>3331.5</v>
      </c>
      <c r="Q937" t="s">
        <v>8323</v>
      </c>
      <c r="R937" t="s">
        <v>8326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6000</v>
      </c>
      <c r="E938" s="8">
        <v>6658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111</v>
      </c>
      <c r="P938">
        <f t="shared" si="71"/>
        <v>0</v>
      </c>
      <c r="Q938" t="s">
        <v>8323</v>
      </c>
      <c r="R938" t="s">
        <v>8326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5400</v>
      </c>
      <c r="E939" s="8">
        <v>6646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123</v>
      </c>
      <c r="P939">
        <f t="shared" si="71"/>
        <v>3323</v>
      </c>
      <c r="Q939" t="s">
        <v>8323</v>
      </c>
      <c r="R939" t="s">
        <v>8326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6500</v>
      </c>
      <c r="E940" s="8">
        <v>6645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102</v>
      </c>
      <c r="P940">
        <f t="shared" si="71"/>
        <v>6645</v>
      </c>
      <c r="Q940" t="s">
        <v>8323</v>
      </c>
      <c r="R940" t="s">
        <v>8326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25</v>
      </c>
      <c r="P941">
        <f t="shared" si="71"/>
        <v>3316.5</v>
      </c>
      <c r="Q941" t="s">
        <v>8323</v>
      </c>
      <c r="R941" t="s">
        <v>8326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5500</v>
      </c>
      <c r="E942" s="8">
        <v>6632.32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121</v>
      </c>
      <c r="P942">
        <f t="shared" si="71"/>
        <v>473.74</v>
      </c>
      <c r="Q942" t="s">
        <v>8317</v>
      </c>
      <c r="R942" t="s">
        <v>8319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5800</v>
      </c>
      <c r="E943" s="8">
        <v>6628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114</v>
      </c>
      <c r="P943">
        <f t="shared" si="71"/>
        <v>213.81</v>
      </c>
      <c r="Q943" t="s">
        <v>8317</v>
      </c>
      <c r="R943" t="s">
        <v>8319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50000</v>
      </c>
      <c r="E944" s="8">
        <v>6610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13</v>
      </c>
      <c r="P944">
        <f t="shared" si="71"/>
        <v>413.13</v>
      </c>
      <c r="Q944" t="s">
        <v>8317</v>
      </c>
      <c r="R944" t="s">
        <v>8319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5500</v>
      </c>
      <c r="E945" s="8">
        <v>6592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120</v>
      </c>
      <c r="P945">
        <f t="shared" si="71"/>
        <v>549.33000000000004</v>
      </c>
      <c r="Q945" t="s">
        <v>8317</v>
      </c>
      <c r="R945" t="s">
        <v>8319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6565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68.39</v>
      </c>
      <c r="Q946" t="s">
        <v>8317</v>
      </c>
      <c r="R946" t="s">
        <v>8319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6500</v>
      </c>
      <c r="E947" s="8">
        <v>6555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101</v>
      </c>
      <c r="P947">
        <f t="shared" si="71"/>
        <v>409.69</v>
      </c>
      <c r="Q947" t="s">
        <v>8317</v>
      </c>
      <c r="R947" t="s">
        <v>8319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12</v>
      </c>
      <c r="P948">
        <f t="shared" si="71"/>
        <v>1308.2</v>
      </c>
      <c r="Q948" t="s">
        <v>8317</v>
      </c>
      <c r="R948" t="s">
        <v>8319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6000</v>
      </c>
      <c r="E949" s="8">
        <v>6530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109</v>
      </c>
      <c r="P949">
        <f t="shared" si="71"/>
        <v>0</v>
      </c>
      <c r="Q949" t="s">
        <v>8317</v>
      </c>
      <c r="R949" t="s">
        <v>8319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5500</v>
      </c>
      <c r="E950" s="8">
        <v>6515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118</v>
      </c>
      <c r="P950">
        <f t="shared" si="71"/>
        <v>814.38</v>
      </c>
      <c r="Q950" t="s">
        <v>8317</v>
      </c>
      <c r="R950" t="s">
        <v>8319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15000</v>
      </c>
      <c r="E951" s="8">
        <v>6511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43</v>
      </c>
      <c r="P951">
        <f t="shared" si="71"/>
        <v>930.14</v>
      </c>
      <c r="Q951" t="s">
        <v>8317</v>
      </c>
      <c r="R951" t="s">
        <v>8319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6350</v>
      </c>
      <c r="E952" s="8">
        <v>6506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102</v>
      </c>
      <c r="P952">
        <f t="shared" si="71"/>
        <v>271.08</v>
      </c>
      <c r="Q952" t="s">
        <v>8317</v>
      </c>
      <c r="R952" t="s">
        <v>8319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6500</v>
      </c>
      <c r="E953" s="8">
        <v>6505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100</v>
      </c>
      <c r="P953">
        <f t="shared" si="71"/>
        <v>53.76</v>
      </c>
      <c r="Q953" t="s">
        <v>8317</v>
      </c>
      <c r="R953" t="s">
        <v>8319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5000</v>
      </c>
      <c r="E954" s="8">
        <v>6500.09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130</v>
      </c>
      <c r="P954">
        <f t="shared" si="71"/>
        <v>33.159999999999997</v>
      </c>
      <c r="Q954" t="s">
        <v>8317</v>
      </c>
      <c r="R954" t="s">
        <v>8319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6500</v>
      </c>
      <c r="E955" s="8">
        <v>6500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100</v>
      </c>
      <c r="P955">
        <f t="shared" si="71"/>
        <v>1300</v>
      </c>
      <c r="Q955" t="s">
        <v>8317</v>
      </c>
      <c r="R955" t="s">
        <v>8319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6000</v>
      </c>
      <c r="E956" s="8">
        <v>6485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108</v>
      </c>
      <c r="P956">
        <f t="shared" si="71"/>
        <v>88.84</v>
      </c>
      <c r="Q956" t="s">
        <v>8317</v>
      </c>
      <c r="R956" t="s">
        <v>8319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6000</v>
      </c>
      <c r="E957" s="8">
        <v>6438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107</v>
      </c>
      <c r="P957">
        <f t="shared" si="71"/>
        <v>69.23</v>
      </c>
      <c r="Q957" t="s">
        <v>8317</v>
      </c>
      <c r="R957" t="s">
        <v>8319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6000</v>
      </c>
      <c r="E958" s="8">
        <v>6400.47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107</v>
      </c>
      <c r="P958">
        <f t="shared" si="71"/>
        <v>376.5</v>
      </c>
      <c r="Q958" t="s">
        <v>8317</v>
      </c>
      <c r="R958" t="s">
        <v>8319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6000</v>
      </c>
      <c r="E959" s="8">
        <v>6388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106</v>
      </c>
      <c r="P959">
        <f t="shared" si="71"/>
        <v>912.57</v>
      </c>
      <c r="Q959" t="s">
        <v>8317</v>
      </c>
      <c r="R959" t="s">
        <v>8319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5000</v>
      </c>
      <c r="E960" s="8">
        <v>6387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128</v>
      </c>
      <c r="P960">
        <f t="shared" si="71"/>
        <v>375.71</v>
      </c>
      <c r="Q960" t="s">
        <v>8317</v>
      </c>
      <c r="R960" t="s">
        <v>8319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14</v>
      </c>
      <c r="P961">
        <f t="shared" si="71"/>
        <v>37.32</v>
      </c>
      <c r="Q961" t="s">
        <v>8317</v>
      </c>
      <c r="R961" t="s">
        <v>8319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30000</v>
      </c>
      <c r="E962" s="8">
        <v>6375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21</v>
      </c>
      <c r="P962">
        <f t="shared" si="71"/>
        <v>33.909999999999997</v>
      </c>
      <c r="Q962" t="s">
        <v>8317</v>
      </c>
      <c r="R962" t="s">
        <v>8319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6000</v>
      </c>
      <c r="E963" s="8">
        <v>6373.27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106</v>
      </c>
      <c r="P963">
        <f t="shared" ref="P963:P1026" si="76">IFERROR(ROUND(E963/L963,2),0)</f>
        <v>57.94</v>
      </c>
      <c r="Q963" t="s">
        <v>8317</v>
      </c>
      <c r="R963" t="s">
        <v>8319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6000</v>
      </c>
      <c r="E964" s="8">
        <v>6360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106</v>
      </c>
      <c r="P964">
        <f t="shared" si="76"/>
        <v>171.89</v>
      </c>
      <c r="Q964" t="s">
        <v>8317</v>
      </c>
      <c r="R964" t="s">
        <v>8319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6000</v>
      </c>
      <c r="E965" s="8">
        <v>6360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106</v>
      </c>
      <c r="P965">
        <f t="shared" si="76"/>
        <v>706.67</v>
      </c>
      <c r="Q965" t="s">
        <v>8317</v>
      </c>
      <c r="R965" t="s">
        <v>8319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5000</v>
      </c>
      <c r="E966" s="8">
        <v>6308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126</v>
      </c>
      <c r="P966">
        <f t="shared" si="76"/>
        <v>217.52</v>
      </c>
      <c r="Q966" t="s">
        <v>8317</v>
      </c>
      <c r="R966" t="s">
        <v>8319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42</v>
      </c>
      <c r="P967">
        <f t="shared" si="76"/>
        <v>1050.29</v>
      </c>
      <c r="Q967" t="s">
        <v>8317</v>
      </c>
      <c r="R967" t="s">
        <v>8319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5000</v>
      </c>
      <c r="E968" s="8">
        <v>6301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126</v>
      </c>
      <c r="P968">
        <f t="shared" si="76"/>
        <v>210.03</v>
      </c>
      <c r="Q968" t="s">
        <v>8317</v>
      </c>
      <c r="R968" t="s">
        <v>8319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5000</v>
      </c>
      <c r="E969" s="8">
        <v>6300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126</v>
      </c>
      <c r="P969">
        <f t="shared" si="76"/>
        <v>77.78</v>
      </c>
      <c r="Q969" t="s">
        <v>8317</v>
      </c>
      <c r="R969" t="s">
        <v>8319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5000</v>
      </c>
      <c r="E970" s="8">
        <v>6300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126</v>
      </c>
      <c r="P970">
        <f t="shared" si="76"/>
        <v>1575</v>
      </c>
      <c r="Q970" t="s">
        <v>8317</v>
      </c>
      <c r="R970" t="s">
        <v>8319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16000</v>
      </c>
      <c r="E971" s="8">
        <v>6258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39</v>
      </c>
      <c r="P971">
        <f t="shared" si="76"/>
        <v>568.91</v>
      </c>
      <c r="Q971" t="s">
        <v>8317</v>
      </c>
      <c r="R971" t="s">
        <v>8319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6000</v>
      </c>
      <c r="E972" s="8">
        <v>6257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104</v>
      </c>
      <c r="P972">
        <f t="shared" si="76"/>
        <v>446.93</v>
      </c>
      <c r="Q972" t="s">
        <v>8317</v>
      </c>
      <c r="R972" t="s">
        <v>8319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4000</v>
      </c>
      <c r="E973" s="8">
        <v>6240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156</v>
      </c>
      <c r="P973">
        <f t="shared" si="76"/>
        <v>1248</v>
      </c>
      <c r="Q973" t="s">
        <v>8317</v>
      </c>
      <c r="R973" t="s">
        <v>8319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5000</v>
      </c>
      <c r="E974" s="8">
        <v>6235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125</v>
      </c>
      <c r="P974">
        <f t="shared" si="76"/>
        <v>138.56</v>
      </c>
      <c r="Q974" t="s">
        <v>8317</v>
      </c>
      <c r="R974" t="s">
        <v>8319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6000</v>
      </c>
      <c r="E975" s="8">
        <v>6220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104</v>
      </c>
      <c r="P975">
        <f t="shared" si="76"/>
        <v>777.5</v>
      </c>
      <c r="Q975" t="s">
        <v>8317</v>
      </c>
      <c r="R975" t="s">
        <v>8319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3400</v>
      </c>
      <c r="E976" s="8">
        <v>6215.56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183</v>
      </c>
      <c r="P976">
        <f t="shared" si="76"/>
        <v>2071.85</v>
      </c>
      <c r="Q976" t="s">
        <v>8317</v>
      </c>
      <c r="R976" t="s">
        <v>8319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6000</v>
      </c>
      <c r="E977" s="8">
        <v>6215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104</v>
      </c>
      <c r="P977">
        <f t="shared" si="76"/>
        <v>258.95999999999998</v>
      </c>
      <c r="Q977" t="s">
        <v>8317</v>
      </c>
      <c r="R977" t="s">
        <v>8319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3000</v>
      </c>
      <c r="E978" s="8">
        <v>6210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207</v>
      </c>
      <c r="P978">
        <f t="shared" si="76"/>
        <v>345</v>
      </c>
      <c r="Q978" t="s">
        <v>8317</v>
      </c>
      <c r="R978" t="s">
        <v>8319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5862</v>
      </c>
      <c r="E979" s="8">
        <v>6208.98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106</v>
      </c>
      <c r="P979">
        <f t="shared" si="76"/>
        <v>517.41999999999996</v>
      </c>
      <c r="Q979" t="s">
        <v>8317</v>
      </c>
      <c r="R979" t="s">
        <v>8319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4000</v>
      </c>
      <c r="E980" s="8">
        <v>6207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155</v>
      </c>
      <c r="P980">
        <f t="shared" si="76"/>
        <v>50.46</v>
      </c>
      <c r="Q980" t="s">
        <v>8317</v>
      </c>
      <c r="R980" t="s">
        <v>8319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5000</v>
      </c>
      <c r="E981" s="8">
        <v>6181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124</v>
      </c>
      <c r="P981">
        <f t="shared" si="76"/>
        <v>64.39</v>
      </c>
      <c r="Q981" t="s">
        <v>8317</v>
      </c>
      <c r="R981" t="s">
        <v>8319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5800</v>
      </c>
      <c r="E982" s="8">
        <v>6155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106</v>
      </c>
      <c r="P982">
        <f t="shared" si="76"/>
        <v>198.55</v>
      </c>
      <c r="Q982" t="s">
        <v>8317</v>
      </c>
      <c r="R982" t="s">
        <v>8319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6000</v>
      </c>
      <c r="E983" s="8">
        <v>6146.27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102</v>
      </c>
      <c r="P983">
        <f t="shared" si="76"/>
        <v>1536.57</v>
      </c>
      <c r="Q983" t="s">
        <v>8317</v>
      </c>
      <c r="R983" t="s">
        <v>8319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23900</v>
      </c>
      <c r="E984" s="8">
        <v>6141.99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26</v>
      </c>
      <c r="P984">
        <f t="shared" si="76"/>
        <v>2047.33</v>
      </c>
      <c r="Q984" t="s">
        <v>8317</v>
      </c>
      <c r="R984" t="s">
        <v>8319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40000</v>
      </c>
      <c r="E985" s="8">
        <v>6130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15</v>
      </c>
      <c r="P985">
        <f t="shared" si="76"/>
        <v>34.25</v>
      </c>
      <c r="Q985" t="s">
        <v>8317</v>
      </c>
      <c r="R985" t="s">
        <v>8319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5000</v>
      </c>
      <c r="E986" s="8">
        <v>6120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122</v>
      </c>
      <c r="P986">
        <f t="shared" si="76"/>
        <v>2040</v>
      </c>
      <c r="Q986" t="s">
        <v>8317</v>
      </c>
      <c r="R986" t="s">
        <v>8319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23000</v>
      </c>
      <c r="E987" s="8">
        <v>6118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27</v>
      </c>
      <c r="P987">
        <f t="shared" si="76"/>
        <v>266</v>
      </c>
      <c r="Q987" t="s">
        <v>8317</v>
      </c>
      <c r="R987" t="s">
        <v>8319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6000</v>
      </c>
      <c r="E988" s="8">
        <v>6111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102</v>
      </c>
      <c r="P988">
        <f t="shared" si="76"/>
        <v>265.7</v>
      </c>
      <c r="Q988" t="s">
        <v>8317</v>
      </c>
      <c r="R988" t="s">
        <v>8319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6000</v>
      </c>
      <c r="E989" s="8">
        <v>6108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102</v>
      </c>
      <c r="P989">
        <f t="shared" si="76"/>
        <v>148.97999999999999</v>
      </c>
      <c r="Q989" t="s">
        <v>8317</v>
      </c>
      <c r="R989" t="s">
        <v>8319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6000</v>
      </c>
      <c r="E990" s="8">
        <v>6100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102</v>
      </c>
      <c r="P990">
        <f t="shared" si="76"/>
        <v>0</v>
      </c>
      <c r="Q990" t="s">
        <v>8317</v>
      </c>
      <c r="R990" t="s">
        <v>8319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6000</v>
      </c>
      <c r="E991" s="8">
        <v>6100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102</v>
      </c>
      <c r="P991">
        <f t="shared" si="76"/>
        <v>190.63</v>
      </c>
      <c r="Q991" t="s">
        <v>8317</v>
      </c>
      <c r="R991" t="s">
        <v>8319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6000</v>
      </c>
      <c r="E992" s="8">
        <v>6086.26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101</v>
      </c>
      <c r="P992">
        <f t="shared" si="76"/>
        <v>3043.13</v>
      </c>
      <c r="Q992" t="s">
        <v>8317</v>
      </c>
      <c r="R992" t="s">
        <v>8319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6000</v>
      </c>
      <c r="E993" s="8">
        <v>6080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101</v>
      </c>
      <c r="P993">
        <f t="shared" si="76"/>
        <v>868.57</v>
      </c>
      <c r="Q993" t="s">
        <v>8317</v>
      </c>
      <c r="R993" t="s">
        <v>8319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5000</v>
      </c>
      <c r="E994" s="8">
        <v>6080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122</v>
      </c>
      <c r="P994">
        <f t="shared" si="76"/>
        <v>1520</v>
      </c>
      <c r="Q994" t="s">
        <v>8317</v>
      </c>
      <c r="R994" t="s">
        <v>8319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6000</v>
      </c>
      <c r="E995" s="8">
        <v>6077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101</v>
      </c>
      <c r="P995">
        <f t="shared" si="76"/>
        <v>31.01</v>
      </c>
      <c r="Q995" t="s">
        <v>8317</v>
      </c>
      <c r="R995" t="s">
        <v>8319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3000</v>
      </c>
      <c r="E996" s="8">
        <v>6071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202</v>
      </c>
      <c r="P996">
        <f t="shared" si="76"/>
        <v>551.91</v>
      </c>
      <c r="Q996" t="s">
        <v>8317</v>
      </c>
      <c r="R996" t="s">
        <v>8319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26</v>
      </c>
      <c r="P997">
        <f t="shared" si="76"/>
        <v>673.44</v>
      </c>
      <c r="Q997" t="s">
        <v>8317</v>
      </c>
      <c r="R997" t="s">
        <v>8319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5000</v>
      </c>
      <c r="E998" s="8">
        <v>6060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121</v>
      </c>
      <c r="P998">
        <f t="shared" si="76"/>
        <v>1212</v>
      </c>
      <c r="Q998" t="s">
        <v>8317</v>
      </c>
      <c r="R998" t="s">
        <v>8319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6000</v>
      </c>
      <c r="E999" s="8">
        <v>6056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101</v>
      </c>
      <c r="P999">
        <f t="shared" si="76"/>
        <v>757</v>
      </c>
      <c r="Q999" t="s">
        <v>8317</v>
      </c>
      <c r="R999" t="s">
        <v>8319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5000</v>
      </c>
      <c r="E1000" s="8">
        <v>6053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121</v>
      </c>
      <c r="P1000">
        <f t="shared" si="76"/>
        <v>26.43</v>
      </c>
      <c r="Q1000" t="s">
        <v>8317</v>
      </c>
      <c r="R1000" t="s">
        <v>8319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6000</v>
      </c>
      <c r="E1001" s="8">
        <v>6042.02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101</v>
      </c>
      <c r="P1001">
        <f t="shared" si="76"/>
        <v>151.05000000000001</v>
      </c>
      <c r="Q1001" t="s">
        <v>8317</v>
      </c>
      <c r="R1001" t="s">
        <v>8319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6000</v>
      </c>
      <c r="E1002" s="8">
        <v>6041.6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101</v>
      </c>
      <c r="P1002">
        <f t="shared" si="76"/>
        <v>1006.93</v>
      </c>
      <c r="Q1002" t="s">
        <v>8317</v>
      </c>
      <c r="R1002" t="s">
        <v>8319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5555.55</v>
      </c>
      <c r="E1003" s="8">
        <v>6041.55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109</v>
      </c>
      <c r="P1003">
        <f t="shared" si="76"/>
        <v>1510.39</v>
      </c>
      <c r="Q1003" t="s">
        <v>8317</v>
      </c>
      <c r="R1003" t="s">
        <v>8319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1200</v>
      </c>
      <c r="E1004" s="8">
        <v>6039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503</v>
      </c>
      <c r="P1004">
        <f t="shared" si="76"/>
        <v>274.5</v>
      </c>
      <c r="Q1004" t="s">
        <v>8317</v>
      </c>
      <c r="R1004" t="s">
        <v>8319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5000</v>
      </c>
      <c r="E1005" s="8">
        <v>6030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121</v>
      </c>
      <c r="P1005">
        <f t="shared" si="76"/>
        <v>402</v>
      </c>
      <c r="Q1005" t="s">
        <v>8317</v>
      </c>
      <c r="R1005" t="s">
        <v>8319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4800</v>
      </c>
      <c r="E1006" s="8">
        <v>6029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126</v>
      </c>
      <c r="P1006">
        <f t="shared" si="76"/>
        <v>63.46</v>
      </c>
      <c r="Q1006" t="s">
        <v>8317</v>
      </c>
      <c r="R1006" t="s">
        <v>8319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6000</v>
      </c>
      <c r="E1007" s="8">
        <v>6027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100</v>
      </c>
      <c r="P1007">
        <f t="shared" si="76"/>
        <v>37.43</v>
      </c>
      <c r="Q1007" t="s">
        <v>8317</v>
      </c>
      <c r="R1007" t="s">
        <v>8319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6000</v>
      </c>
      <c r="E1008" s="8">
        <v>6025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100</v>
      </c>
      <c r="P1008">
        <f t="shared" si="76"/>
        <v>753.13</v>
      </c>
      <c r="Q1008" t="s">
        <v>8317</v>
      </c>
      <c r="R1008" t="s">
        <v>8319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5000</v>
      </c>
      <c r="E1009" s="8">
        <v>6025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121</v>
      </c>
      <c r="P1009">
        <f t="shared" si="76"/>
        <v>79.28</v>
      </c>
      <c r="Q1009" t="s">
        <v>8317</v>
      </c>
      <c r="R1009" t="s">
        <v>8319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6000</v>
      </c>
      <c r="E1010" s="8">
        <v>6020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100</v>
      </c>
      <c r="P1010">
        <f t="shared" si="76"/>
        <v>6020</v>
      </c>
      <c r="Q1010" t="s">
        <v>8317</v>
      </c>
      <c r="R1010" t="s">
        <v>8319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</v>
      </c>
      <c r="E1011" s="8">
        <v>6019.01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120</v>
      </c>
      <c r="P1011">
        <f t="shared" si="76"/>
        <v>59.59</v>
      </c>
      <c r="Q1011" t="s">
        <v>8317</v>
      </c>
      <c r="R1011" t="s">
        <v>8319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462000</v>
      </c>
      <c r="E1012" s="8">
        <v>6019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1</v>
      </c>
      <c r="P1012">
        <f t="shared" si="76"/>
        <v>1504.75</v>
      </c>
      <c r="Q1012" t="s">
        <v>8317</v>
      </c>
      <c r="R1012" t="s">
        <v>8319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6000</v>
      </c>
      <c r="E1013" s="8">
        <v>6007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100</v>
      </c>
      <c r="P1013">
        <f t="shared" si="76"/>
        <v>6007</v>
      </c>
      <c r="Q1013" t="s">
        <v>8317</v>
      </c>
      <c r="R1013" t="s">
        <v>8319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6001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120</v>
      </c>
      <c r="P1014">
        <f t="shared" si="76"/>
        <v>7.74</v>
      </c>
      <c r="Q1014" t="s">
        <v>8317</v>
      </c>
      <c r="R1014" t="s">
        <v>8319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6000</v>
      </c>
      <c r="E1015" s="8">
        <v>6000.66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100</v>
      </c>
      <c r="P1015">
        <f t="shared" si="76"/>
        <v>66.67</v>
      </c>
      <c r="Q1015" t="s">
        <v>8317</v>
      </c>
      <c r="R1015" t="s">
        <v>8319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6000</v>
      </c>
      <c r="E1016" s="8">
        <v>6000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100</v>
      </c>
      <c r="P1016">
        <f t="shared" si="76"/>
        <v>375</v>
      </c>
      <c r="Q1016" t="s">
        <v>8317</v>
      </c>
      <c r="R1016" t="s">
        <v>8319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6000</v>
      </c>
      <c r="E1017" s="8">
        <v>6000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100</v>
      </c>
      <c r="P1017">
        <f t="shared" si="76"/>
        <v>1000</v>
      </c>
      <c r="Q1017" t="s">
        <v>8317</v>
      </c>
      <c r="R1017" t="s">
        <v>8319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6000</v>
      </c>
      <c r="E1018" s="8">
        <v>6000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100</v>
      </c>
      <c r="P1018">
        <f t="shared" si="76"/>
        <v>157.88999999999999</v>
      </c>
      <c r="Q1018" t="s">
        <v>8317</v>
      </c>
      <c r="R1018" t="s">
        <v>8319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5000</v>
      </c>
      <c r="E1019" s="8">
        <v>6000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120</v>
      </c>
      <c r="P1019">
        <f t="shared" si="76"/>
        <v>16.899999999999999</v>
      </c>
      <c r="Q1019" t="s">
        <v>8317</v>
      </c>
      <c r="R1019" t="s">
        <v>8319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2500</v>
      </c>
      <c r="E1020" s="8">
        <v>6000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240</v>
      </c>
      <c r="P1020">
        <f t="shared" si="76"/>
        <v>857.14</v>
      </c>
      <c r="Q1020" t="s">
        <v>8317</v>
      </c>
      <c r="R1020" t="s">
        <v>8319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5875</v>
      </c>
      <c r="E1021" s="8">
        <v>5985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102</v>
      </c>
      <c r="P1021">
        <f t="shared" si="76"/>
        <v>14.96</v>
      </c>
      <c r="Q1021" t="s">
        <v>8317</v>
      </c>
      <c r="R1021" t="s">
        <v>8319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5000</v>
      </c>
      <c r="E1022" s="8">
        <v>5940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119</v>
      </c>
      <c r="P1022">
        <f t="shared" si="76"/>
        <v>198</v>
      </c>
      <c r="Q1022" t="s">
        <v>8323</v>
      </c>
      <c r="R1022" t="s">
        <v>8328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4000</v>
      </c>
      <c r="E1023" s="8">
        <v>5922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148</v>
      </c>
      <c r="P1023">
        <f t="shared" si="76"/>
        <v>12.39</v>
      </c>
      <c r="Q1023" t="s">
        <v>8323</v>
      </c>
      <c r="R1023" t="s">
        <v>8328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118</v>
      </c>
      <c r="P1024">
        <f t="shared" si="76"/>
        <v>79.86</v>
      </c>
      <c r="Q1024" t="s">
        <v>8323</v>
      </c>
      <c r="R1024" t="s">
        <v>8328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3500</v>
      </c>
      <c r="E1025" s="8">
        <v>5907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169</v>
      </c>
      <c r="P1025">
        <f t="shared" si="76"/>
        <v>45.09</v>
      </c>
      <c r="Q1025" t="s">
        <v>8323</v>
      </c>
      <c r="R1025" t="s">
        <v>8328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4000</v>
      </c>
      <c r="E1026" s="8">
        <v>5904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148</v>
      </c>
      <c r="P1026">
        <f t="shared" si="76"/>
        <v>96.79</v>
      </c>
      <c r="Q1026" t="s">
        <v>8323</v>
      </c>
      <c r="R1026" t="s">
        <v>8328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12000</v>
      </c>
      <c r="E1027" s="8">
        <v>5902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49</v>
      </c>
      <c r="P1027">
        <f t="shared" ref="P1027:P1090" si="81">IFERROR(ROUND(E1027/L1027,2),0)</f>
        <v>5.51</v>
      </c>
      <c r="Q1027" t="s">
        <v>8323</v>
      </c>
      <c r="R1027" t="s">
        <v>8328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51000</v>
      </c>
      <c r="E1028" s="8">
        <v>5876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12</v>
      </c>
      <c r="P1028">
        <f t="shared" si="81"/>
        <v>48.16</v>
      </c>
      <c r="Q1028" t="s">
        <v>8323</v>
      </c>
      <c r="R1028" t="s">
        <v>8328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50000</v>
      </c>
      <c r="E1029" s="8">
        <v>5875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12</v>
      </c>
      <c r="P1029">
        <f t="shared" si="81"/>
        <v>52.93</v>
      </c>
      <c r="Q1029" t="s">
        <v>8323</v>
      </c>
      <c r="R1029" t="s">
        <v>8328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5400</v>
      </c>
      <c r="E1030" s="8">
        <v>5858.84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108</v>
      </c>
      <c r="P1030">
        <f t="shared" si="81"/>
        <v>22.98</v>
      </c>
      <c r="Q1030" t="s">
        <v>8323</v>
      </c>
      <c r="R1030" t="s">
        <v>8328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25000</v>
      </c>
      <c r="E1031" s="8">
        <v>5854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23</v>
      </c>
      <c r="P1031">
        <f t="shared" si="81"/>
        <v>41.52</v>
      </c>
      <c r="Q1031" t="s">
        <v>8323</v>
      </c>
      <c r="R1031" t="s">
        <v>8328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106</v>
      </c>
      <c r="P1032">
        <f t="shared" si="81"/>
        <v>36.76</v>
      </c>
      <c r="Q1032" t="s">
        <v>8323</v>
      </c>
      <c r="R1032" t="s">
        <v>8328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5000</v>
      </c>
      <c r="E1033" s="8">
        <v>5831.74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117</v>
      </c>
      <c r="P1033">
        <f t="shared" si="81"/>
        <v>58.91</v>
      </c>
      <c r="Q1033" t="s">
        <v>8323</v>
      </c>
      <c r="R1033" t="s">
        <v>8328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117</v>
      </c>
      <c r="P1034">
        <f t="shared" si="81"/>
        <v>60.74</v>
      </c>
      <c r="Q1034" t="s">
        <v>8323</v>
      </c>
      <c r="R1034" t="s">
        <v>8328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3000</v>
      </c>
      <c r="E1035" s="8">
        <v>5824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194</v>
      </c>
      <c r="P1035">
        <f t="shared" si="81"/>
        <v>215.7</v>
      </c>
      <c r="Q1035" t="s">
        <v>8323</v>
      </c>
      <c r="R1035" t="s">
        <v>8328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116</v>
      </c>
      <c r="P1036">
        <f t="shared" si="81"/>
        <v>35.020000000000003</v>
      </c>
      <c r="Q1036" t="s">
        <v>8323</v>
      </c>
      <c r="R1036" t="s">
        <v>8328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116</v>
      </c>
      <c r="P1037">
        <f t="shared" si="81"/>
        <v>76.319999999999993</v>
      </c>
      <c r="Q1037" t="s">
        <v>8323</v>
      </c>
      <c r="R1037" t="s">
        <v>8328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105</v>
      </c>
      <c r="P1038">
        <f t="shared" si="81"/>
        <v>27.35</v>
      </c>
      <c r="Q1038" t="s">
        <v>8323</v>
      </c>
      <c r="R1038" t="s">
        <v>8328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50000</v>
      </c>
      <c r="E1039" s="8">
        <v>5757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12</v>
      </c>
      <c r="P1039">
        <f t="shared" si="81"/>
        <v>274.14</v>
      </c>
      <c r="Q1039" t="s">
        <v>8323</v>
      </c>
      <c r="R1039" t="s">
        <v>8328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191</v>
      </c>
      <c r="P1040">
        <f t="shared" si="81"/>
        <v>94.08</v>
      </c>
      <c r="Q1040" t="s">
        <v>8323</v>
      </c>
      <c r="R1040" t="s">
        <v>8328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114</v>
      </c>
      <c r="P1041">
        <f t="shared" si="81"/>
        <v>190.43</v>
      </c>
      <c r="Q1041" t="s">
        <v>8323</v>
      </c>
      <c r="R1041" t="s">
        <v>8328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5000</v>
      </c>
      <c r="E1042" s="8">
        <v>5700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114</v>
      </c>
      <c r="P1042">
        <f t="shared" si="81"/>
        <v>5700</v>
      </c>
      <c r="Q1042" t="s">
        <v>8329</v>
      </c>
      <c r="R1042" t="s">
        <v>8330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5000</v>
      </c>
      <c r="E1043" s="8">
        <v>5696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114</v>
      </c>
      <c r="P1043">
        <f t="shared" si="81"/>
        <v>0</v>
      </c>
      <c r="Q1043" t="s">
        <v>8329</v>
      </c>
      <c r="R1043" t="s">
        <v>8330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27000</v>
      </c>
      <c r="E1044" s="8">
        <v>5680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21</v>
      </c>
      <c r="P1044">
        <f t="shared" si="81"/>
        <v>5680</v>
      </c>
      <c r="Q1044" t="s">
        <v>8329</v>
      </c>
      <c r="R1044" t="s">
        <v>8330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5000</v>
      </c>
      <c r="E1045" s="8">
        <v>5673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113</v>
      </c>
      <c r="P1045">
        <f t="shared" si="81"/>
        <v>19.43</v>
      </c>
      <c r="Q1045" t="s">
        <v>8329</v>
      </c>
      <c r="R1045" t="s">
        <v>8330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5000</v>
      </c>
      <c r="E1046" s="8">
        <v>5671.11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113</v>
      </c>
      <c r="P1046">
        <f t="shared" si="81"/>
        <v>2835.56</v>
      </c>
      <c r="Q1046" t="s">
        <v>8329</v>
      </c>
      <c r="R1046" t="s">
        <v>8330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1500</v>
      </c>
      <c r="E1047" s="8">
        <v>5666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378</v>
      </c>
      <c r="P1047">
        <f t="shared" si="81"/>
        <v>708.25</v>
      </c>
      <c r="Q1047" t="s">
        <v>8329</v>
      </c>
      <c r="R1047" t="s">
        <v>8330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5000</v>
      </c>
      <c r="E1048" s="8">
        <v>5665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113</v>
      </c>
      <c r="P1048">
        <f t="shared" si="81"/>
        <v>0</v>
      </c>
      <c r="Q1048" t="s">
        <v>8329</v>
      </c>
      <c r="R1048" t="s">
        <v>8330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4000</v>
      </c>
      <c r="E1049" s="8">
        <v>5660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142</v>
      </c>
      <c r="P1049">
        <f t="shared" si="81"/>
        <v>5660</v>
      </c>
      <c r="Q1049" t="s">
        <v>8329</v>
      </c>
      <c r="R1049" t="s">
        <v>8330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5500</v>
      </c>
      <c r="E1050" s="8">
        <v>5655.6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103</v>
      </c>
      <c r="P1050">
        <f t="shared" si="81"/>
        <v>1413.9</v>
      </c>
      <c r="Q1050" t="s">
        <v>8329</v>
      </c>
      <c r="R1050" t="s">
        <v>8330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5000</v>
      </c>
      <c r="E1051" s="8">
        <v>5651.58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113</v>
      </c>
      <c r="P1051">
        <f t="shared" si="81"/>
        <v>0</v>
      </c>
      <c r="Q1051" t="s">
        <v>8329</v>
      </c>
      <c r="R1051" t="s">
        <v>8330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5500</v>
      </c>
      <c r="E1052" s="8">
        <v>5645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103</v>
      </c>
      <c r="P1052">
        <f t="shared" si="81"/>
        <v>0</v>
      </c>
      <c r="Q1052" t="s">
        <v>8329</v>
      </c>
      <c r="R1052" t="s">
        <v>8330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5000</v>
      </c>
      <c r="E1053" s="8">
        <v>5635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113</v>
      </c>
      <c r="P1053">
        <f t="shared" si="81"/>
        <v>0</v>
      </c>
      <c r="Q1053" t="s">
        <v>8329</v>
      </c>
      <c r="R1053" t="s">
        <v>8330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5000</v>
      </c>
      <c r="E1054" s="8">
        <v>5634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113</v>
      </c>
      <c r="P1054">
        <f t="shared" si="81"/>
        <v>0</v>
      </c>
      <c r="Q1054" t="s">
        <v>8329</v>
      </c>
      <c r="R1054" t="s">
        <v>8330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5500</v>
      </c>
      <c r="E1055" s="8">
        <v>5623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102</v>
      </c>
      <c r="P1055">
        <f t="shared" si="81"/>
        <v>5623</v>
      </c>
      <c r="Q1055" t="s">
        <v>8329</v>
      </c>
      <c r="R1055" t="s">
        <v>8330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19</v>
      </c>
      <c r="P1056">
        <f t="shared" si="81"/>
        <v>0</v>
      </c>
      <c r="Q1056" t="s">
        <v>8329</v>
      </c>
      <c r="R1056" t="s">
        <v>8330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5250</v>
      </c>
      <c r="E1057" s="8">
        <v>5617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107</v>
      </c>
      <c r="P1057">
        <f t="shared" si="81"/>
        <v>0</v>
      </c>
      <c r="Q1057" t="s">
        <v>8329</v>
      </c>
      <c r="R1057" t="s">
        <v>8330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4999</v>
      </c>
      <c r="E1058" s="8">
        <v>5604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112</v>
      </c>
      <c r="P1058">
        <f t="shared" si="81"/>
        <v>0</v>
      </c>
      <c r="Q1058" t="s">
        <v>8329</v>
      </c>
      <c r="R1058" t="s">
        <v>8330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5500</v>
      </c>
      <c r="E1059" s="8">
        <v>5600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102</v>
      </c>
      <c r="P1059">
        <f t="shared" si="81"/>
        <v>0</v>
      </c>
      <c r="Q1059" t="s">
        <v>8329</v>
      </c>
      <c r="R1059" t="s">
        <v>8330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3500</v>
      </c>
      <c r="E1060" s="8">
        <v>5599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160</v>
      </c>
      <c r="P1060">
        <f t="shared" si="81"/>
        <v>0</v>
      </c>
      <c r="Q1060" t="s">
        <v>8329</v>
      </c>
      <c r="R1060" t="s">
        <v>8330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5000</v>
      </c>
      <c r="E1061" s="8">
        <v>5585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112</v>
      </c>
      <c r="P1061">
        <f t="shared" si="81"/>
        <v>0</v>
      </c>
      <c r="Q1061" t="s">
        <v>8329</v>
      </c>
      <c r="R1061" t="s">
        <v>8330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5500</v>
      </c>
      <c r="E1062" s="8">
        <v>5580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101</v>
      </c>
      <c r="P1062">
        <f t="shared" si="81"/>
        <v>5580</v>
      </c>
      <c r="Q1062" t="s">
        <v>8329</v>
      </c>
      <c r="R1062" t="s">
        <v>8330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2000</v>
      </c>
      <c r="E1063" s="8">
        <v>5574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279</v>
      </c>
      <c r="P1063">
        <f t="shared" si="81"/>
        <v>0</v>
      </c>
      <c r="Q1063" t="s">
        <v>8329</v>
      </c>
      <c r="R1063" t="s">
        <v>8330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5000</v>
      </c>
      <c r="E1064" s="8">
        <v>5570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111</v>
      </c>
      <c r="P1064">
        <f t="shared" si="81"/>
        <v>1392.5</v>
      </c>
      <c r="Q1064" t="s">
        <v>8329</v>
      </c>
      <c r="R1064" t="s">
        <v>8330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22000</v>
      </c>
      <c r="E1065" s="8">
        <v>5557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25</v>
      </c>
      <c r="P1065">
        <f t="shared" si="81"/>
        <v>0</v>
      </c>
      <c r="Q1065" t="s">
        <v>8329</v>
      </c>
      <c r="R1065" t="s">
        <v>8330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5000</v>
      </c>
      <c r="E1066" s="8">
        <v>5555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111</v>
      </c>
      <c r="P1066">
        <f t="shared" si="81"/>
        <v>45.16</v>
      </c>
      <c r="Q1066" t="s">
        <v>8331</v>
      </c>
      <c r="R1066" t="s">
        <v>8332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5000</v>
      </c>
      <c r="E1067" s="8">
        <v>5540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111</v>
      </c>
      <c r="P1067">
        <f t="shared" si="81"/>
        <v>1108</v>
      </c>
      <c r="Q1067" t="s">
        <v>8331</v>
      </c>
      <c r="R1067" t="s">
        <v>8332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5000</v>
      </c>
      <c r="E1068" s="8">
        <v>5535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111</v>
      </c>
      <c r="P1068">
        <f t="shared" si="81"/>
        <v>37.4</v>
      </c>
      <c r="Q1068" t="s">
        <v>8331</v>
      </c>
      <c r="R1068" t="s">
        <v>8332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4600</v>
      </c>
      <c r="E1069" s="8">
        <v>5535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120</v>
      </c>
      <c r="P1069">
        <f t="shared" si="81"/>
        <v>553.5</v>
      </c>
      <c r="Q1069" t="s">
        <v>8331</v>
      </c>
      <c r="R1069" t="s">
        <v>8332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5000</v>
      </c>
      <c r="E1070" s="8">
        <v>5526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111</v>
      </c>
      <c r="P1070">
        <f t="shared" si="81"/>
        <v>1381.5</v>
      </c>
      <c r="Q1070" t="s">
        <v>8331</v>
      </c>
      <c r="R1070" t="s">
        <v>8332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5500</v>
      </c>
      <c r="E1071" s="8">
        <v>5516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100</v>
      </c>
      <c r="P1071">
        <f t="shared" si="81"/>
        <v>262.67</v>
      </c>
      <c r="Q1071" t="s">
        <v>8331</v>
      </c>
      <c r="R1071" t="s">
        <v>8332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5000</v>
      </c>
      <c r="E1072" s="8">
        <v>5510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110</v>
      </c>
      <c r="P1072">
        <f t="shared" si="81"/>
        <v>2755</v>
      </c>
      <c r="Q1072" t="s">
        <v>8331</v>
      </c>
      <c r="R1072" t="s">
        <v>8332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5000</v>
      </c>
      <c r="E1073" s="8">
        <v>5509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110</v>
      </c>
      <c r="P1073">
        <f t="shared" si="81"/>
        <v>0</v>
      </c>
      <c r="Q1073" t="s">
        <v>8331</v>
      </c>
      <c r="R1073" t="s">
        <v>8332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2500</v>
      </c>
      <c r="E1074" s="8">
        <v>5509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220</v>
      </c>
      <c r="P1074">
        <f t="shared" si="81"/>
        <v>1377.25</v>
      </c>
      <c r="Q1074" t="s">
        <v>8331</v>
      </c>
      <c r="R1074" t="s">
        <v>8332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5500</v>
      </c>
      <c r="E1075" s="8">
        <v>5504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100</v>
      </c>
      <c r="P1075">
        <f t="shared" si="81"/>
        <v>5504</v>
      </c>
      <c r="Q1075" t="s">
        <v>8331</v>
      </c>
      <c r="R1075" t="s">
        <v>8332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5000</v>
      </c>
      <c r="E1076" s="8">
        <v>5501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110</v>
      </c>
      <c r="P1076">
        <f t="shared" si="81"/>
        <v>183.37</v>
      </c>
      <c r="Q1076" t="s">
        <v>8331</v>
      </c>
      <c r="R1076" t="s">
        <v>8332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5500</v>
      </c>
      <c r="E1077" s="8">
        <v>5500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100</v>
      </c>
      <c r="P1077">
        <f t="shared" si="81"/>
        <v>1833.33</v>
      </c>
      <c r="Q1077" t="s">
        <v>8331</v>
      </c>
      <c r="R1077" t="s">
        <v>8332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4000</v>
      </c>
      <c r="E1078" s="8">
        <v>5496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137</v>
      </c>
      <c r="P1078">
        <f t="shared" si="81"/>
        <v>5.64</v>
      </c>
      <c r="Q1078" t="s">
        <v>8331</v>
      </c>
      <c r="R1078" t="s">
        <v>8332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5000</v>
      </c>
      <c r="E1079" s="8">
        <v>5481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110</v>
      </c>
      <c r="P1079">
        <f t="shared" si="81"/>
        <v>32.82</v>
      </c>
      <c r="Q1079" t="s">
        <v>8331</v>
      </c>
      <c r="R1079" t="s">
        <v>8332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5000</v>
      </c>
      <c r="E1080" s="8">
        <v>5478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110</v>
      </c>
      <c r="P1080">
        <f t="shared" si="81"/>
        <v>1095.5999999999999</v>
      </c>
      <c r="Q1080" t="s">
        <v>8331</v>
      </c>
      <c r="R1080" t="s">
        <v>8332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5000</v>
      </c>
      <c r="E1081" s="8">
        <v>5469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109</v>
      </c>
      <c r="P1081">
        <f t="shared" si="81"/>
        <v>303.83</v>
      </c>
      <c r="Q1081" t="s">
        <v>8331</v>
      </c>
      <c r="R1081" t="s">
        <v>8332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4000</v>
      </c>
      <c r="E1082" s="8">
        <v>5465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137</v>
      </c>
      <c r="P1082">
        <f t="shared" si="81"/>
        <v>55.77</v>
      </c>
      <c r="Q1082" t="s">
        <v>8331</v>
      </c>
      <c r="R1082" t="s">
        <v>8332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5000</v>
      </c>
      <c r="E1083" s="8">
        <v>5462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109</v>
      </c>
      <c r="P1083">
        <f t="shared" si="81"/>
        <v>1365.5</v>
      </c>
      <c r="Q1083" t="s">
        <v>8331</v>
      </c>
      <c r="R1083" t="s">
        <v>8332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4000</v>
      </c>
      <c r="E1084" s="8">
        <v>5456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136</v>
      </c>
      <c r="P1084">
        <f t="shared" si="81"/>
        <v>1818.67</v>
      </c>
      <c r="Q1084" t="s">
        <v>8331</v>
      </c>
      <c r="R1084" t="s">
        <v>8332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15500</v>
      </c>
      <c r="E1085" s="8">
        <v>5452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35</v>
      </c>
      <c r="P1085">
        <f t="shared" si="81"/>
        <v>5452</v>
      </c>
      <c r="Q1085" t="s">
        <v>8331</v>
      </c>
      <c r="R1085" t="s">
        <v>8332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3500</v>
      </c>
      <c r="E1086" s="8">
        <v>5443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156</v>
      </c>
      <c r="P1086">
        <f t="shared" si="81"/>
        <v>0</v>
      </c>
      <c r="Q1086" t="s">
        <v>8331</v>
      </c>
      <c r="R1086" t="s">
        <v>8332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2000</v>
      </c>
      <c r="E1087" s="8">
        <v>5437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272</v>
      </c>
      <c r="P1087">
        <f t="shared" si="81"/>
        <v>604.11</v>
      </c>
      <c r="Q1087" t="s">
        <v>8331</v>
      </c>
      <c r="R1087" t="s">
        <v>8332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5000</v>
      </c>
      <c r="E1088" s="8">
        <v>5433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109</v>
      </c>
      <c r="P1088">
        <f t="shared" si="81"/>
        <v>2716.5</v>
      </c>
      <c r="Q1088" t="s">
        <v>8331</v>
      </c>
      <c r="R1088" t="s">
        <v>8332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32</v>
      </c>
      <c r="P1089">
        <f t="shared" si="81"/>
        <v>0</v>
      </c>
      <c r="Q1089" t="s">
        <v>8331</v>
      </c>
      <c r="R1089" t="s">
        <v>8332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5000</v>
      </c>
      <c r="E1090" s="8">
        <v>5430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109</v>
      </c>
      <c r="P1090">
        <f t="shared" si="81"/>
        <v>36.94</v>
      </c>
      <c r="Q1090" t="s">
        <v>8331</v>
      </c>
      <c r="R1090" t="s">
        <v>8332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35000</v>
      </c>
      <c r="E1091" s="8">
        <v>5422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15</v>
      </c>
      <c r="P1091">
        <f t="shared" ref="P1091:P1154" si="86">IFERROR(ROUND(E1091/L1091,2),0)</f>
        <v>110.65</v>
      </c>
      <c r="Q1091" t="s">
        <v>8331</v>
      </c>
      <c r="R1091" t="s">
        <v>8332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2000</v>
      </c>
      <c r="E1092" s="8">
        <v>5414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271</v>
      </c>
      <c r="P1092">
        <f t="shared" si="86"/>
        <v>5414</v>
      </c>
      <c r="Q1092" t="s">
        <v>8331</v>
      </c>
      <c r="R1092" t="s">
        <v>8332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5000</v>
      </c>
      <c r="E1093" s="8">
        <v>5410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108</v>
      </c>
      <c r="P1093">
        <f t="shared" si="86"/>
        <v>2705</v>
      </c>
      <c r="Q1093" t="s">
        <v>8331</v>
      </c>
      <c r="R1093" t="s">
        <v>8332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3500</v>
      </c>
      <c r="E1094" s="8">
        <v>5410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155</v>
      </c>
      <c r="P1094">
        <f t="shared" si="86"/>
        <v>772.86</v>
      </c>
      <c r="Q1094" t="s">
        <v>8331</v>
      </c>
      <c r="R1094" t="s">
        <v>8332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4500</v>
      </c>
      <c r="E1095" s="8">
        <v>5398.99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120</v>
      </c>
      <c r="P1095">
        <f t="shared" si="86"/>
        <v>1349.75</v>
      </c>
      <c r="Q1095" t="s">
        <v>8331</v>
      </c>
      <c r="R1095" t="s">
        <v>8332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5000</v>
      </c>
      <c r="E1096" s="8">
        <v>5396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108</v>
      </c>
      <c r="P1096">
        <f t="shared" si="86"/>
        <v>199.85</v>
      </c>
      <c r="Q1096" t="s">
        <v>8331</v>
      </c>
      <c r="R1096" t="s">
        <v>8332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31</v>
      </c>
      <c r="P1097">
        <f t="shared" si="86"/>
        <v>57.34</v>
      </c>
      <c r="Q1097" t="s">
        <v>8331</v>
      </c>
      <c r="R1097" t="s">
        <v>8332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5000</v>
      </c>
      <c r="E1098" s="8">
        <v>5388.79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108</v>
      </c>
      <c r="P1098">
        <f t="shared" si="86"/>
        <v>185.82</v>
      </c>
      <c r="Q1098" t="s">
        <v>8331</v>
      </c>
      <c r="R1098" t="s">
        <v>8332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5000</v>
      </c>
      <c r="E1099" s="8">
        <v>5380.55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108</v>
      </c>
      <c r="P1099">
        <f t="shared" si="86"/>
        <v>768.65</v>
      </c>
      <c r="Q1099" t="s">
        <v>8331</v>
      </c>
      <c r="R1099" t="s">
        <v>8332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90</v>
      </c>
      <c r="P1100">
        <f t="shared" si="86"/>
        <v>244.55</v>
      </c>
      <c r="Q1100" t="s">
        <v>8331</v>
      </c>
      <c r="R1100" t="s">
        <v>8332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5376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108</v>
      </c>
      <c r="P1101">
        <f t="shared" si="86"/>
        <v>5376</v>
      </c>
      <c r="Q1101" t="s">
        <v>8331</v>
      </c>
      <c r="R1101" t="s">
        <v>8332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3871</v>
      </c>
      <c r="E1102" s="8">
        <v>5366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139</v>
      </c>
      <c r="P1102">
        <f t="shared" si="86"/>
        <v>536.6</v>
      </c>
      <c r="Q1102" t="s">
        <v>8331</v>
      </c>
      <c r="R1102" t="s">
        <v>8332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5250</v>
      </c>
      <c r="E1103" s="8">
        <v>5360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102</v>
      </c>
      <c r="P1103">
        <f t="shared" si="86"/>
        <v>893.33</v>
      </c>
      <c r="Q1103" t="s">
        <v>8331</v>
      </c>
      <c r="R1103" t="s">
        <v>8332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5000</v>
      </c>
      <c r="E1104" s="8">
        <v>5359.21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107</v>
      </c>
      <c r="P1104">
        <f t="shared" si="86"/>
        <v>223.3</v>
      </c>
      <c r="Q1104" t="s">
        <v>8331</v>
      </c>
      <c r="R1104" t="s">
        <v>8332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3350</v>
      </c>
      <c r="E1105" s="8">
        <v>5358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160</v>
      </c>
      <c r="P1105">
        <f t="shared" si="86"/>
        <v>357.2</v>
      </c>
      <c r="Q1105" t="s">
        <v>8331</v>
      </c>
      <c r="R1105" t="s">
        <v>8332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5000</v>
      </c>
      <c r="E1106" s="8">
        <v>5355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107</v>
      </c>
      <c r="P1106">
        <f t="shared" si="86"/>
        <v>144.72999999999999</v>
      </c>
      <c r="Q1106" t="s">
        <v>8331</v>
      </c>
      <c r="R1106" t="s">
        <v>8332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5000</v>
      </c>
      <c r="E1107" s="8">
        <v>5343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107</v>
      </c>
      <c r="P1107">
        <f t="shared" si="86"/>
        <v>267.14999999999998</v>
      </c>
      <c r="Q1107" t="s">
        <v>8331</v>
      </c>
      <c r="R1107" t="s">
        <v>8332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4200</v>
      </c>
      <c r="E1108" s="8">
        <v>5331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127</v>
      </c>
      <c r="P1108">
        <f t="shared" si="86"/>
        <v>761.57</v>
      </c>
      <c r="Q1108" t="s">
        <v>8331</v>
      </c>
      <c r="R1108" t="s">
        <v>8332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5000</v>
      </c>
      <c r="E1109" s="8">
        <v>5330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107</v>
      </c>
      <c r="P1109">
        <f t="shared" si="86"/>
        <v>0</v>
      </c>
      <c r="Q1109" t="s">
        <v>8331</v>
      </c>
      <c r="R1109" t="s">
        <v>8332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27</v>
      </c>
      <c r="P1110">
        <f t="shared" si="86"/>
        <v>253.71</v>
      </c>
      <c r="Q1110" t="s">
        <v>8331</v>
      </c>
      <c r="R1110" t="s">
        <v>8332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3000</v>
      </c>
      <c r="E1111" s="8">
        <v>5323.01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177</v>
      </c>
      <c r="P1111">
        <f t="shared" si="86"/>
        <v>1774.34</v>
      </c>
      <c r="Q1111" t="s">
        <v>8331</v>
      </c>
      <c r="R1111" t="s">
        <v>8332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4575</v>
      </c>
      <c r="E1112" s="8">
        <v>5322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116</v>
      </c>
      <c r="P1112">
        <f t="shared" si="86"/>
        <v>483.82</v>
      </c>
      <c r="Q1112" t="s">
        <v>8331</v>
      </c>
      <c r="R1112" t="s">
        <v>8332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4000</v>
      </c>
      <c r="E1113" s="8">
        <v>5308.26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133</v>
      </c>
      <c r="P1113">
        <f t="shared" si="86"/>
        <v>5308.26</v>
      </c>
      <c r="Q1113" t="s">
        <v>8331</v>
      </c>
      <c r="R1113" t="s">
        <v>8332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5000</v>
      </c>
      <c r="E1114" s="8">
        <v>5300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106</v>
      </c>
      <c r="P1114">
        <f t="shared" si="86"/>
        <v>16.989999999999998</v>
      </c>
      <c r="Q1114" t="s">
        <v>8331</v>
      </c>
      <c r="R1114" t="s">
        <v>8332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4000</v>
      </c>
      <c r="E1115" s="8">
        <v>5297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132</v>
      </c>
      <c r="P1115">
        <f t="shared" si="86"/>
        <v>5297</v>
      </c>
      <c r="Q1115" t="s">
        <v>8331</v>
      </c>
      <c r="R1115" t="s">
        <v>8332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5000</v>
      </c>
      <c r="E1116" s="8">
        <v>5295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106</v>
      </c>
      <c r="P1116">
        <f t="shared" si="86"/>
        <v>1765</v>
      </c>
      <c r="Q1116" t="s">
        <v>8331</v>
      </c>
      <c r="R1116" t="s">
        <v>8332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5000</v>
      </c>
      <c r="E1117" s="8">
        <v>5291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106</v>
      </c>
      <c r="P1117">
        <f t="shared" si="86"/>
        <v>1322.75</v>
      </c>
      <c r="Q1117" t="s">
        <v>8331</v>
      </c>
      <c r="R1117" t="s">
        <v>8332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</v>
      </c>
      <c r="E1118" s="8">
        <v>5285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106</v>
      </c>
      <c r="P1118">
        <f t="shared" si="86"/>
        <v>528.5</v>
      </c>
      <c r="Q1118" t="s">
        <v>8331</v>
      </c>
      <c r="R1118" t="s">
        <v>8332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5000</v>
      </c>
      <c r="E1119" s="8">
        <v>5271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105</v>
      </c>
      <c r="P1119">
        <f t="shared" si="86"/>
        <v>658.88</v>
      </c>
      <c r="Q1119" t="s">
        <v>8331</v>
      </c>
      <c r="R1119" t="s">
        <v>8332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5000</v>
      </c>
      <c r="E1120" s="8">
        <v>5263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105</v>
      </c>
      <c r="P1120">
        <f t="shared" si="86"/>
        <v>1754.33</v>
      </c>
      <c r="Q1120" t="s">
        <v>8331</v>
      </c>
      <c r="R1120" t="s">
        <v>8332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5000</v>
      </c>
      <c r="E1121" s="8">
        <v>5260.92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105</v>
      </c>
      <c r="P1121">
        <f t="shared" si="86"/>
        <v>5260.92</v>
      </c>
      <c r="Q1121" t="s">
        <v>8331</v>
      </c>
      <c r="R1121" t="s">
        <v>8332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5000</v>
      </c>
      <c r="E1122" s="8">
        <v>5260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105</v>
      </c>
      <c r="P1122">
        <f t="shared" si="86"/>
        <v>0</v>
      </c>
      <c r="Q1122" t="s">
        <v>8331</v>
      </c>
      <c r="R1122" t="s">
        <v>8332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4700</v>
      </c>
      <c r="E1123" s="8">
        <v>5259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112</v>
      </c>
      <c r="P1123">
        <f t="shared" si="86"/>
        <v>1051.8</v>
      </c>
      <c r="Q1123" t="s">
        <v>8331</v>
      </c>
      <c r="R1123" t="s">
        <v>8332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4500</v>
      </c>
      <c r="E1124" s="8">
        <v>5258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117</v>
      </c>
      <c r="P1124">
        <f t="shared" si="86"/>
        <v>0</v>
      </c>
      <c r="Q1124" t="s">
        <v>8331</v>
      </c>
      <c r="R1124" t="s">
        <v>8332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50000</v>
      </c>
      <c r="E1125" s="8">
        <v>5250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11</v>
      </c>
      <c r="P1125">
        <f t="shared" si="86"/>
        <v>1750</v>
      </c>
      <c r="Q1125" t="s">
        <v>8331</v>
      </c>
      <c r="R1125" t="s">
        <v>8332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5000</v>
      </c>
      <c r="E1126" s="8">
        <v>5240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105</v>
      </c>
      <c r="P1126">
        <f t="shared" si="86"/>
        <v>748.57</v>
      </c>
      <c r="Q1126" t="s">
        <v>8331</v>
      </c>
      <c r="R1126" t="s">
        <v>8333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5000</v>
      </c>
      <c r="E1127" s="8">
        <v>5236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105</v>
      </c>
      <c r="P1127">
        <f t="shared" si="86"/>
        <v>0</v>
      </c>
      <c r="Q1127" t="s">
        <v>8331</v>
      </c>
      <c r="R1127" t="s">
        <v>8333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5000</v>
      </c>
      <c r="E1128" s="8">
        <v>5235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105</v>
      </c>
      <c r="P1128">
        <f t="shared" si="86"/>
        <v>2617.5</v>
      </c>
      <c r="Q1128" t="s">
        <v>8331</v>
      </c>
      <c r="R1128" t="s">
        <v>8333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5000</v>
      </c>
      <c r="E1129" s="8">
        <v>5234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105</v>
      </c>
      <c r="P1129">
        <f t="shared" si="86"/>
        <v>227.57</v>
      </c>
      <c r="Q1129" t="s">
        <v>8331</v>
      </c>
      <c r="R1129" t="s">
        <v>8333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280000</v>
      </c>
      <c r="E1130" s="8">
        <v>5233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2</v>
      </c>
      <c r="P1130">
        <f t="shared" si="86"/>
        <v>5233</v>
      </c>
      <c r="Q1130" t="s">
        <v>8331</v>
      </c>
      <c r="R1130" t="s">
        <v>8333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5000</v>
      </c>
      <c r="E1131" s="8">
        <v>5232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105</v>
      </c>
      <c r="P1131">
        <f t="shared" si="86"/>
        <v>2616</v>
      </c>
      <c r="Q1131" t="s">
        <v>8331</v>
      </c>
      <c r="R1131" t="s">
        <v>8333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5226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105</v>
      </c>
      <c r="P1132">
        <f t="shared" si="86"/>
        <v>1742</v>
      </c>
      <c r="Q1132" t="s">
        <v>8331</v>
      </c>
      <c r="R1132" t="s">
        <v>8333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</v>
      </c>
      <c r="E1133" s="8">
        <v>5226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131</v>
      </c>
      <c r="P1133">
        <f t="shared" si="86"/>
        <v>0</v>
      </c>
      <c r="Q1133" t="s">
        <v>8331</v>
      </c>
      <c r="R1133" t="s">
        <v>8333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5000</v>
      </c>
      <c r="E1134" s="8">
        <v>5222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104</v>
      </c>
      <c r="P1134">
        <f t="shared" si="86"/>
        <v>401.69</v>
      </c>
      <c r="Q1134" t="s">
        <v>8331</v>
      </c>
      <c r="R1134" t="s">
        <v>8333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4500</v>
      </c>
      <c r="E1135" s="8">
        <v>5221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116</v>
      </c>
      <c r="P1135">
        <f t="shared" si="86"/>
        <v>5221</v>
      </c>
      <c r="Q1135" t="s">
        <v>8331</v>
      </c>
      <c r="R1135" t="s">
        <v>8333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4500</v>
      </c>
      <c r="E1136" s="8">
        <v>5221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116</v>
      </c>
      <c r="P1136">
        <f t="shared" si="86"/>
        <v>5221</v>
      </c>
      <c r="Q1136" t="s">
        <v>8331</v>
      </c>
      <c r="R1136" t="s">
        <v>8333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20000</v>
      </c>
      <c r="E1137" s="8">
        <v>5212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26</v>
      </c>
      <c r="P1137">
        <f t="shared" si="86"/>
        <v>5212</v>
      </c>
      <c r="Q1137" t="s">
        <v>8331</v>
      </c>
      <c r="R1137" t="s">
        <v>8333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5000</v>
      </c>
      <c r="E1138" s="8">
        <v>5202.5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104</v>
      </c>
      <c r="P1138">
        <f t="shared" si="86"/>
        <v>867.08</v>
      </c>
      <c r="Q1138" t="s">
        <v>8331</v>
      </c>
      <c r="R1138" t="s">
        <v>8333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5000</v>
      </c>
      <c r="E1139" s="8">
        <v>5200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104</v>
      </c>
      <c r="P1139">
        <f t="shared" si="86"/>
        <v>133.33000000000001</v>
      </c>
      <c r="Q1139" t="s">
        <v>8331</v>
      </c>
      <c r="R1139" t="s">
        <v>8333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5000</v>
      </c>
      <c r="E1140" s="8">
        <v>5200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104</v>
      </c>
      <c r="P1140">
        <f t="shared" si="86"/>
        <v>1300</v>
      </c>
      <c r="Q1140" t="s">
        <v>8331</v>
      </c>
      <c r="R1140" t="s">
        <v>8333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5000</v>
      </c>
      <c r="E1141" s="8">
        <v>5195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104</v>
      </c>
      <c r="P1141">
        <f t="shared" si="86"/>
        <v>5195</v>
      </c>
      <c r="Q1141" t="s">
        <v>8331</v>
      </c>
      <c r="R1141" t="s">
        <v>8333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5186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104</v>
      </c>
      <c r="P1142">
        <f t="shared" si="86"/>
        <v>0</v>
      </c>
      <c r="Q1142" t="s">
        <v>8331</v>
      </c>
      <c r="R1142" t="s">
        <v>8333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5000</v>
      </c>
      <c r="E1143" s="8">
        <v>5176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104</v>
      </c>
      <c r="P1143">
        <f t="shared" si="86"/>
        <v>0</v>
      </c>
      <c r="Q1143" t="s">
        <v>8331</v>
      </c>
      <c r="R1143" t="s">
        <v>8333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5000</v>
      </c>
      <c r="E1144" s="8">
        <v>5175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104</v>
      </c>
      <c r="P1144">
        <f t="shared" si="86"/>
        <v>0</v>
      </c>
      <c r="Q1144" t="s">
        <v>8331</v>
      </c>
      <c r="R1144" t="s">
        <v>8333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5000</v>
      </c>
      <c r="E1145" s="8">
        <v>5167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103</v>
      </c>
      <c r="P1145">
        <f t="shared" si="86"/>
        <v>645.88</v>
      </c>
      <c r="Q1145" t="s">
        <v>8331</v>
      </c>
      <c r="R1145" t="s">
        <v>8333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4000</v>
      </c>
      <c r="E1146" s="8">
        <v>5157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129</v>
      </c>
      <c r="P1146">
        <f t="shared" si="86"/>
        <v>0</v>
      </c>
      <c r="Q1146" t="s">
        <v>8334</v>
      </c>
      <c r="R1146" t="s">
        <v>8335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5000</v>
      </c>
      <c r="E1147" s="8">
        <v>5145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103</v>
      </c>
      <c r="P1147">
        <f t="shared" si="86"/>
        <v>5145</v>
      </c>
      <c r="Q1147" t="s">
        <v>8334</v>
      </c>
      <c r="R1147" t="s">
        <v>8335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5000</v>
      </c>
      <c r="E1148" s="8">
        <v>5135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103</v>
      </c>
      <c r="P1148">
        <f t="shared" si="86"/>
        <v>427.92</v>
      </c>
      <c r="Q1148" t="s">
        <v>8334</v>
      </c>
      <c r="R1148" t="s">
        <v>8335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5000</v>
      </c>
      <c r="E1149" s="8">
        <v>5116.18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102</v>
      </c>
      <c r="P1149">
        <f t="shared" si="86"/>
        <v>0</v>
      </c>
      <c r="Q1149" t="s">
        <v>8334</v>
      </c>
      <c r="R1149" t="s">
        <v>8335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5000</v>
      </c>
      <c r="E1150" s="8">
        <v>5116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102</v>
      </c>
      <c r="P1150">
        <f t="shared" si="86"/>
        <v>1705.33</v>
      </c>
      <c r="Q1150" t="s">
        <v>8334</v>
      </c>
      <c r="R1150" t="s">
        <v>8335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</v>
      </c>
      <c r="E1151" s="8">
        <v>5105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102</v>
      </c>
      <c r="P1151">
        <f t="shared" si="86"/>
        <v>2552.5</v>
      </c>
      <c r="Q1151" t="s">
        <v>8334</v>
      </c>
      <c r="R1151" t="s">
        <v>8335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5000</v>
      </c>
      <c r="E1152" s="8">
        <v>5103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102</v>
      </c>
      <c r="P1152">
        <f t="shared" si="86"/>
        <v>850.5</v>
      </c>
      <c r="Q1152" t="s">
        <v>8334</v>
      </c>
      <c r="R1152" t="s">
        <v>8335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5000</v>
      </c>
      <c r="E1153" s="8">
        <v>5100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102</v>
      </c>
      <c r="P1153">
        <f t="shared" si="86"/>
        <v>0</v>
      </c>
      <c r="Q1153" t="s">
        <v>8334</v>
      </c>
      <c r="R1153" t="s">
        <v>8335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4000</v>
      </c>
      <c r="E1154" s="8">
        <v>5100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128</v>
      </c>
      <c r="P1154">
        <f t="shared" si="86"/>
        <v>340</v>
      </c>
      <c r="Q1154" t="s">
        <v>8334</v>
      </c>
      <c r="R1154" t="s">
        <v>8335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5000</v>
      </c>
      <c r="E1155" s="8">
        <v>5096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102</v>
      </c>
      <c r="P1155">
        <f t="shared" ref="P1155:P1218" si="91">IFERROR(ROUND(E1155/L1155,2),0)</f>
        <v>5096</v>
      </c>
      <c r="Q1155" t="s">
        <v>8334</v>
      </c>
      <c r="R1155" t="s">
        <v>8335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3300</v>
      </c>
      <c r="E1156" s="8">
        <v>5087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154</v>
      </c>
      <c r="P1156">
        <f t="shared" si="91"/>
        <v>1695.67</v>
      </c>
      <c r="Q1156" t="s">
        <v>8334</v>
      </c>
      <c r="R1156" t="s">
        <v>8335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4000</v>
      </c>
      <c r="E1157" s="8">
        <v>5086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127</v>
      </c>
      <c r="P1157">
        <f t="shared" si="91"/>
        <v>635.75</v>
      </c>
      <c r="Q1157" t="s">
        <v>8334</v>
      </c>
      <c r="R1157" t="s">
        <v>8335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2000</v>
      </c>
      <c r="E1158" s="8">
        <v>5080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254</v>
      </c>
      <c r="P1158">
        <f t="shared" si="91"/>
        <v>0</v>
      </c>
      <c r="Q1158" t="s">
        <v>8334</v>
      </c>
      <c r="R1158" t="s">
        <v>8335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</v>
      </c>
      <c r="E1159" s="8">
        <v>5078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508</v>
      </c>
      <c r="P1159">
        <f t="shared" si="91"/>
        <v>1692.67</v>
      </c>
      <c r="Q1159" t="s">
        <v>8334</v>
      </c>
      <c r="R1159" t="s">
        <v>8335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5000</v>
      </c>
      <c r="E1160" s="8">
        <v>5070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101</v>
      </c>
      <c r="P1160">
        <f t="shared" si="91"/>
        <v>1690</v>
      </c>
      <c r="Q1160" t="s">
        <v>8334</v>
      </c>
      <c r="R1160" t="s">
        <v>8335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5000</v>
      </c>
      <c r="E1161" s="8">
        <v>5070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101</v>
      </c>
      <c r="P1161">
        <f t="shared" si="91"/>
        <v>0</v>
      </c>
      <c r="Q1161" t="s">
        <v>8334</v>
      </c>
      <c r="R1161" t="s">
        <v>8335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5000</v>
      </c>
      <c r="E1162" s="8">
        <v>5066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101</v>
      </c>
      <c r="P1162">
        <f t="shared" si="91"/>
        <v>266.63</v>
      </c>
      <c r="Q1162" t="s">
        <v>8334</v>
      </c>
      <c r="R1162" t="s">
        <v>8335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4500</v>
      </c>
      <c r="E1163" s="8">
        <v>5056.22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112</v>
      </c>
      <c r="P1163">
        <f t="shared" si="91"/>
        <v>0</v>
      </c>
      <c r="Q1163" t="s">
        <v>8334</v>
      </c>
      <c r="R1163" t="s">
        <v>8335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5000</v>
      </c>
      <c r="E1164" s="8">
        <v>5055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101</v>
      </c>
      <c r="P1164">
        <f t="shared" si="91"/>
        <v>2527.5</v>
      </c>
      <c r="Q1164" t="s">
        <v>8334</v>
      </c>
      <c r="R1164" t="s">
        <v>8335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4500</v>
      </c>
      <c r="E1165" s="8">
        <v>5052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112</v>
      </c>
      <c r="P1165">
        <f t="shared" si="91"/>
        <v>0</v>
      </c>
      <c r="Q1165" t="s">
        <v>8334</v>
      </c>
      <c r="R1165" t="s">
        <v>8335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3</v>
      </c>
      <c r="P1166">
        <f t="shared" si="91"/>
        <v>0</v>
      </c>
      <c r="Q1166" t="s">
        <v>8334</v>
      </c>
      <c r="R1166" t="s">
        <v>8335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5000</v>
      </c>
      <c r="E1167" s="8">
        <v>5051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101</v>
      </c>
      <c r="P1167">
        <f t="shared" si="91"/>
        <v>202.04</v>
      </c>
      <c r="Q1167" t="s">
        <v>8334</v>
      </c>
      <c r="R1167" t="s">
        <v>8335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5000</v>
      </c>
      <c r="E1168" s="8">
        <v>5050.7700000000004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101</v>
      </c>
      <c r="P1168">
        <f t="shared" si="91"/>
        <v>631.35</v>
      </c>
      <c r="Q1168" t="s">
        <v>8334</v>
      </c>
      <c r="R1168" t="s">
        <v>8335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4000</v>
      </c>
      <c r="E1169" s="8">
        <v>5050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126</v>
      </c>
      <c r="P1169">
        <f t="shared" si="91"/>
        <v>315.63</v>
      </c>
      <c r="Q1169" t="s">
        <v>8334</v>
      </c>
      <c r="R1169" t="s">
        <v>8335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5000</v>
      </c>
      <c r="E1170" s="8">
        <v>5046.5200000000004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101</v>
      </c>
      <c r="P1170">
        <f t="shared" si="91"/>
        <v>1682.17</v>
      </c>
      <c r="Q1170" t="s">
        <v>8334</v>
      </c>
      <c r="R1170" t="s">
        <v>8335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4000</v>
      </c>
      <c r="E1171" s="8">
        <v>5045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126</v>
      </c>
      <c r="P1171">
        <f t="shared" si="91"/>
        <v>1681.67</v>
      </c>
      <c r="Q1171" t="s">
        <v>8334</v>
      </c>
      <c r="R1171" t="s">
        <v>8335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5000</v>
      </c>
      <c r="E1172" s="8">
        <v>5041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101</v>
      </c>
      <c r="P1172">
        <f t="shared" si="91"/>
        <v>2520.5</v>
      </c>
      <c r="Q1172" t="s">
        <v>8334</v>
      </c>
      <c r="R1172" t="s">
        <v>8335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5000</v>
      </c>
      <c r="E1173" s="8">
        <v>5040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101</v>
      </c>
      <c r="P1173">
        <f t="shared" si="91"/>
        <v>5040</v>
      </c>
      <c r="Q1173" t="s">
        <v>8334</v>
      </c>
      <c r="R1173" t="s">
        <v>8335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5000</v>
      </c>
      <c r="E1174" s="8">
        <v>5035.6899999999996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101</v>
      </c>
      <c r="P1174">
        <f t="shared" si="91"/>
        <v>0</v>
      </c>
      <c r="Q1174" t="s">
        <v>8334</v>
      </c>
      <c r="R1174" t="s">
        <v>8335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5000</v>
      </c>
      <c r="E1175" s="8">
        <v>5025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101</v>
      </c>
      <c r="P1175">
        <f t="shared" si="91"/>
        <v>5025</v>
      </c>
      <c r="Q1175" t="s">
        <v>8334</v>
      </c>
      <c r="R1175" t="s">
        <v>8335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5000</v>
      </c>
      <c r="E1176" s="8">
        <v>5024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100</v>
      </c>
      <c r="P1176">
        <f t="shared" si="91"/>
        <v>264.42</v>
      </c>
      <c r="Q1176" t="s">
        <v>8334</v>
      </c>
      <c r="R1176" t="s">
        <v>8335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5000</v>
      </c>
      <c r="E1177" s="8">
        <v>5016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100</v>
      </c>
      <c r="P1177">
        <f t="shared" si="91"/>
        <v>557.33000000000004</v>
      </c>
      <c r="Q1177" t="s">
        <v>8334</v>
      </c>
      <c r="R1177" t="s">
        <v>8335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5000</v>
      </c>
      <c r="E1178" s="8">
        <v>5012.25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100</v>
      </c>
      <c r="P1178">
        <f t="shared" si="91"/>
        <v>5012.25</v>
      </c>
      <c r="Q1178" t="s">
        <v>8334</v>
      </c>
      <c r="R1178" t="s">
        <v>8335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50000</v>
      </c>
      <c r="E1179" s="8">
        <v>5010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10</v>
      </c>
      <c r="P1179">
        <f t="shared" si="91"/>
        <v>0</v>
      </c>
      <c r="Q1179" t="s">
        <v>8334</v>
      </c>
      <c r="R1179" t="s">
        <v>8335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5000</v>
      </c>
      <c r="E1180" s="8">
        <v>5003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100</v>
      </c>
      <c r="P1180">
        <f t="shared" si="91"/>
        <v>5003</v>
      </c>
      <c r="Q1180" t="s">
        <v>8334</v>
      </c>
      <c r="R1180" t="s">
        <v>8335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5000</v>
      </c>
      <c r="E1181" s="8">
        <v>5001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100</v>
      </c>
      <c r="P1181">
        <f t="shared" si="91"/>
        <v>1000.2</v>
      </c>
      <c r="Q1181" t="s">
        <v>8334</v>
      </c>
      <c r="R1181" t="s">
        <v>8335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</v>
      </c>
      <c r="E1182" s="8">
        <v>5000.18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100</v>
      </c>
      <c r="P1182">
        <f t="shared" si="91"/>
        <v>58.83</v>
      </c>
      <c r="Q1182" t="s">
        <v>8334</v>
      </c>
      <c r="R1182" t="s">
        <v>8335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</v>
      </c>
      <c r="E1183" s="8">
        <v>5000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100</v>
      </c>
      <c r="P1183">
        <f t="shared" si="91"/>
        <v>1666.67</v>
      </c>
      <c r="Q1183" t="s">
        <v>8334</v>
      </c>
      <c r="R1183" t="s">
        <v>8335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5000</v>
      </c>
      <c r="E1184" s="8">
        <v>5000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100</v>
      </c>
      <c r="P1184">
        <f t="shared" si="91"/>
        <v>1250</v>
      </c>
      <c r="Q1184" t="s">
        <v>8334</v>
      </c>
      <c r="R1184" t="s">
        <v>8335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5000</v>
      </c>
      <c r="E1185" s="8">
        <v>5000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100</v>
      </c>
      <c r="P1185">
        <f t="shared" si="91"/>
        <v>1666.67</v>
      </c>
      <c r="Q1185" t="s">
        <v>8334</v>
      </c>
      <c r="R1185" t="s">
        <v>8335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5000</v>
      </c>
      <c r="E1186" s="8">
        <v>5000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100</v>
      </c>
      <c r="P1186">
        <f t="shared" si="91"/>
        <v>13.33</v>
      </c>
      <c r="Q1186" t="s">
        <v>8336</v>
      </c>
      <c r="R1186" t="s">
        <v>8337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100</v>
      </c>
      <c r="P1187">
        <f t="shared" si="91"/>
        <v>45.05</v>
      </c>
      <c r="Q1187" t="s">
        <v>8336</v>
      </c>
      <c r="R1187" t="s">
        <v>8337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4600</v>
      </c>
      <c r="E1188" s="8">
        <v>4952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108</v>
      </c>
      <c r="P1188">
        <f t="shared" si="91"/>
        <v>40.26</v>
      </c>
      <c r="Q1188" t="s">
        <v>8336</v>
      </c>
      <c r="R1188" t="s">
        <v>8337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25000</v>
      </c>
      <c r="E1189" s="8">
        <v>4940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20</v>
      </c>
      <c r="P1189">
        <f t="shared" si="91"/>
        <v>70.569999999999993</v>
      </c>
      <c r="Q1189" t="s">
        <v>8336</v>
      </c>
      <c r="R1189" t="s">
        <v>8337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35000</v>
      </c>
      <c r="E1190" s="8">
        <v>4939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14</v>
      </c>
      <c r="P1190">
        <f t="shared" si="91"/>
        <v>58.11</v>
      </c>
      <c r="Q1190" t="s">
        <v>8336</v>
      </c>
      <c r="R1190" t="s">
        <v>8337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110</v>
      </c>
      <c r="P1191">
        <f t="shared" si="91"/>
        <v>57.38</v>
      </c>
      <c r="Q1191" t="s">
        <v>8336</v>
      </c>
      <c r="R1191" t="s">
        <v>8337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50000</v>
      </c>
      <c r="E1192" s="8">
        <v>4920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10</v>
      </c>
      <c r="P1192">
        <f t="shared" si="91"/>
        <v>378.46</v>
      </c>
      <c r="Q1192" t="s">
        <v>8336</v>
      </c>
      <c r="R1192" t="s">
        <v>8337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220000</v>
      </c>
      <c r="E1193" s="8">
        <v>4906.59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2</v>
      </c>
      <c r="P1193">
        <f t="shared" si="91"/>
        <v>148.68</v>
      </c>
      <c r="Q1193" t="s">
        <v>8336</v>
      </c>
      <c r="R1193" t="s">
        <v>8337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4900</v>
      </c>
      <c r="E1194" s="8">
        <v>4900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100</v>
      </c>
      <c r="P1194">
        <f t="shared" si="91"/>
        <v>326.67</v>
      </c>
      <c r="Q1194" t="s">
        <v>8336</v>
      </c>
      <c r="R1194" t="s">
        <v>8337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196</v>
      </c>
      <c r="P1195">
        <f t="shared" si="91"/>
        <v>17.91</v>
      </c>
      <c r="Q1195" t="s">
        <v>8336</v>
      </c>
      <c r="R1195" t="s">
        <v>8337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15000</v>
      </c>
      <c r="E1196" s="8">
        <v>4884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33</v>
      </c>
      <c r="P1196">
        <f t="shared" si="91"/>
        <v>6.84</v>
      </c>
      <c r="Q1196" t="s">
        <v>8336</v>
      </c>
      <c r="R1196" t="s">
        <v>8337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4589</v>
      </c>
      <c r="E1197" s="8">
        <v>4856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106</v>
      </c>
      <c r="P1197">
        <f t="shared" si="91"/>
        <v>28.56</v>
      </c>
      <c r="Q1197" t="s">
        <v>8336</v>
      </c>
      <c r="R1197" t="s">
        <v>8337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24000</v>
      </c>
      <c r="E1198" s="8">
        <v>4853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20</v>
      </c>
      <c r="P1198">
        <f t="shared" si="91"/>
        <v>9.48</v>
      </c>
      <c r="Q1198" t="s">
        <v>8336</v>
      </c>
      <c r="R1198" t="s">
        <v>8337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110</v>
      </c>
      <c r="P1199">
        <f t="shared" si="91"/>
        <v>15.37</v>
      </c>
      <c r="Q1199" t="s">
        <v>8336</v>
      </c>
      <c r="R1199" t="s">
        <v>8337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138</v>
      </c>
      <c r="P1200">
        <f t="shared" si="91"/>
        <v>28.85</v>
      </c>
      <c r="Q1200" t="s">
        <v>8336</v>
      </c>
      <c r="R1200" t="s">
        <v>8337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1500</v>
      </c>
      <c r="E1201" s="8">
        <v>4804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320</v>
      </c>
      <c r="P1201">
        <f t="shared" si="91"/>
        <v>533.78</v>
      </c>
      <c r="Q1201" t="s">
        <v>8336</v>
      </c>
      <c r="R1201" t="s">
        <v>8337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107</v>
      </c>
      <c r="P1202">
        <f t="shared" si="91"/>
        <v>46.61</v>
      </c>
      <c r="Q1202" t="s">
        <v>8336</v>
      </c>
      <c r="R1202" t="s">
        <v>8337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4000</v>
      </c>
      <c r="E1203" s="8">
        <v>4796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120</v>
      </c>
      <c r="P1203">
        <f t="shared" si="91"/>
        <v>43.21</v>
      </c>
      <c r="Q1203" t="s">
        <v>8336</v>
      </c>
      <c r="R1203" t="s">
        <v>8337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4200</v>
      </c>
      <c r="E1204" s="8">
        <v>4794.82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114</v>
      </c>
      <c r="P1204">
        <f t="shared" si="91"/>
        <v>17.690000000000001</v>
      </c>
      <c r="Q1204" t="s">
        <v>8336</v>
      </c>
      <c r="R1204" t="s">
        <v>8337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4000</v>
      </c>
      <c r="E1205" s="8">
        <v>4784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120</v>
      </c>
      <c r="P1205">
        <f t="shared" si="91"/>
        <v>47.37</v>
      </c>
      <c r="Q1205" t="s">
        <v>8336</v>
      </c>
      <c r="R1205" t="s">
        <v>8337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2000</v>
      </c>
      <c r="E1206" s="8">
        <v>4743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237</v>
      </c>
      <c r="P1206">
        <f t="shared" si="91"/>
        <v>83.21</v>
      </c>
      <c r="Q1206" t="s">
        <v>8336</v>
      </c>
      <c r="R1206" t="s">
        <v>8337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150000</v>
      </c>
      <c r="E1207" s="8">
        <v>4712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3</v>
      </c>
      <c r="P1207">
        <f t="shared" si="91"/>
        <v>76</v>
      </c>
      <c r="Q1207" t="s">
        <v>8336</v>
      </c>
      <c r="R1207" t="s">
        <v>8337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4000</v>
      </c>
      <c r="E1208" s="8">
        <v>4685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117</v>
      </c>
      <c r="P1208">
        <f t="shared" si="91"/>
        <v>146.41</v>
      </c>
      <c r="Q1208" t="s">
        <v>8336</v>
      </c>
      <c r="R1208" t="s">
        <v>8337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3500</v>
      </c>
      <c r="E1209" s="8">
        <v>4678.5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134</v>
      </c>
      <c r="P1209">
        <f t="shared" si="91"/>
        <v>33.18</v>
      </c>
      <c r="Q1209" t="s">
        <v>8336</v>
      </c>
      <c r="R1209" t="s">
        <v>8337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2200</v>
      </c>
      <c r="E1210" s="8">
        <v>4673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212</v>
      </c>
      <c r="P1210">
        <f t="shared" si="91"/>
        <v>62.31</v>
      </c>
      <c r="Q1210" t="s">
        <v>8336</v>
      </c>
      <c r="R1210" t="s">
        <v>8337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200000</v>
      </c>
      <c r="E1211" s="8">
        <v>4669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2</v>
      </c>
      <c r="P1211">
        <f t="shared" si="91"/>
        <v>101.5</v>
      </c>
      <c r="Q1211" t="s">
        <v>8336</v>
      </c>
      <c r="R1211" t="s">
        <v>8337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6500</v>
      </c>
      <c r="E1212" s="8">
        <v>4666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72</v>
      </c>
      <c r="P1212">
        <f t="shared" si="91"/>
        <v>45.3</v>
      </c>
      <c r="Q1212" t="s">
        <v>8336</v>
      </c>
      <c r="R1212" t="s">
        <v>8337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4500</v>
      </c>
      <c r="E1213" s="8">
        <v>4660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104</v>
      </c>
      <c r="P1213">
        <f t="shared" si="91"/>
        <v>776.67</v>
      </c>
      <c r="Q1213" t="s">
        <v>8336</v>
      </c>
      <c r="R1213" t="s">
        <v>8337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155</v>
      </c>
      <c r="P1214">
        <f t="shared" si="91"/>
        <v>56.1</v>
      </c>
      <c r="Q1214" t="s">
        <v>8336</v>
      </c>
      <c r="R1214" t="s">
        <v>8337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103</v>
      </c>
      <c r="P1215">
        <f t="shared" si="91"/>
        <v>43.04</v>
      </c>
      <c r="Q1215" t="s">
        <v>8336</v>
      </c>
      <c r="R1215" t="s">
        <v>8337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155</v>
      </c>
      <c r="P1216">
        <f t="shared" si="91"/>
        <v>185.68</v>
      </c>
      <c r="Q1216" t="s">
        <v>8336</v>
      </c>
      <c r="R1216" t="s">
        <v>8337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155</v>
      </c>
      <c r="P1217">
        <f t="shared" si="91"/>
        <v>8.4499999999999993</v>
      </c>
      <c r="Q1217" t="s">
        <v>8336</v>
      </c>
      <c r="R1217" t="s">
        <v>8337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109225</v>
      </c>
      <c r="E1218" s="8">
        <v>4635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4</v>
      </c>
      <c r="P1218">
        <f t="shared" si="91"/>
        <v>20.88</v>
      </c>
      <c r="Q1218" t="s">
        <v>8336</v>
      </c>
      <c r="R1218" t="s">
        <v>8337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15000</v>
      </c>
      <c r="E1219" s="8">
        <v>4635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31</v>
      </c>
      <c r="P1219">
        <f t="shared" ref="P1219:P1282" si="96">IFERROR(ROUND(E1219/L1219,2),0)</f>
        <v>25.33</v>
      </c>
      <c r="Q1219" t="s">
        <v>8336</v>
      </c>
      <c r="R1219" t="s">
        <v>8337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15000</v>
      </c>
      <c r="E1220" s="8">
        <v>4622.01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31</v>
      </c>
      <c r="P1220">
        <f t="shared" si="96"/>
        <v>51.93</v>
      </c>
      <c r="Q1220" t="s">
        <v>8336</v>
      </c>
      <c r="R1220" t="s">
        <v>8337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107</v>
      </c>
      <c r="P1221">
        <f t="shared" si="96"/>
        <v>18.22</v>
      </c>
      <c r="Q1221" t="s">
        <v>8336</v>
      </c>
      <c r="R1221" t="s">
        <v>8337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4500</v>
      </c>
      <c r="E1222" s="8">
        <v>4592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102</v>
      </c>
      <c r="P1222">
        <f t="shared" si="96"/>
        <v>32.799999999999997</v>
      </c>
      <c r="Q1222" t="s">
        <v>8336</v>
      </c>
      <c r="R1222" t="s">
        <v>8337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153</v>
      </c>
      <c r="P1223">
        <f t="shared" si="96"/>
        <v>44.47</v>
      </c>
      <c r="Q1223" t="s">
        <v>8336</v>
      </c>
      <c r="R1223" t="s">
        <v>8337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4500</v>
      </c>
      <c r="E1224" s="8">
        <v>4569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102</v>
      </c>
      <c r="P1224">
        <f t="shared" si="96"/>
        <v>33.11</v>
      </c>
      <c r="Q1224" t="s">
        <v>8336</v>
      </c>
      <c r="R1224" t="s">
        <v>8337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15000</v>
      </c>
      <c r="E1225" s="8">
        <v>4565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30</v>
      </c>
      <c r="P1225">
        <f t="shared" si="96"/>
        <v>23.9</v>
      </c>
      <c r="Q1225" t="s">
        <v>8336</v>
      </c>
      <c r="R1225" t="s">
        <v>8337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4500</v>
      </c>
      <c r="E1226" s="8">
        <v>4565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101</v>
      </c>
      <c r="P1226">
        <f t="shared" si="96"/>
        <v>253.61</v>
      </c>
      <c r="Q1226" t="s">
        <v>8323</v>
      </c>
      <c r="R1226" t="s">
        <v>8338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3500</v>
      </c>
      <c r="E1227" s="8">
        <v>4559.13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130</v>
      </c>
      <c r="P1227">
        <f t="shared" si="96"/>
        <v>1519.71</v>
      </c>
      <c r="Q1227" t="s">
        <v>8323</v>
      </c>
      <c r="R1227" t="s">
        <v>8338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4444</v>
      </c>
      <c r="E1228" s="8">
        <v>4559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103</v>
      </c>
      <c r="P1228">
        <f t="shared" si="96"/>
        <v>113.98</v>
      </c>
      <c r="Q1228" t="s">
        <v>8323</v>
      </c>
      <c r="R1228" t="s">
        <v>8338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4500</v>
      </c>
      <c r="E1229" s="8">
        <v>4550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101</v>
      </c>
      <c r="P1229">
        <f t="shared" si="96"/>
        <v>0</v>
      </c>
      <c r="Q1229" t="s">
        <v>8323</v>
      </c>
      <c r="R1229" t="s">
        <v>8338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4000</v>
      </c>
      <c r="E1230" s="8">
        <v>4546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114</v>
      </c>
      <c r="P1230">
        <f t="shared" si="96"/>
        <v>189.42</v>
      </c>
      <c r="Q1230" t="s">
        <v>8323</v>
      </c>
      <c r="R1230" t="s">
        <v>8338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4000</v>
      </c>
      <c r="E1231" s="8">
        <v>4545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114</v>
      </c>
      <c r="P1231">
        <f t="shared" si="96"/>
        <v>4545</v>
      </c>
      <c r="Q1231" t="s">
        <v>8323</v>
      </c>
      <c r="R1231" t="s">
        <v>8338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4500</v>
      </c>
      <c r="E1232" s="8">
        <v>4530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101</v>
      </c>
      <c r="P1232">
        <f t="shared" si="96"/>
        <v>0</v>
      </c>
      <c r="Q1232" t="s">
        <v>8323</v>
      </c>
      <c r="R1232" t="s">
        <v>8338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2600</v>
      </c>
      <c r="E1233" s="8">
        <v>4524.1499999999996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174</v>
      </c>
      <c r="P1233">
        <f t="shared" si="96"/>
        <v>0</v>
      </c>
      <c r="Q1233" t="s">
        <v>8323</v>
      </c>
      <c r="R1233" t="s">
        <v>8338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4500</v>
      </c>
      <c r="E1234" s="8">
        <v>4522.22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100</v>
      </c>
      <c r="P1234">
        <f t="shared" si="96"/>
        <v>4522.22</v>
      </c>
      <c r="Q1234" t="s">
        <v>8323</v>
      </c>
      <c r="R1234" t="s">
        <v>8338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4500</v>
      </c>
      <c r="E1235" s="8">
        <v>4518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100</v>
      </c>
      <c r="P1235">
        <f t="shared" si="96"/>
        <v>753</v>
      </c>
      <c r="Q1235" t="s">
        <v>8323</v>
      </c>
      <c r="R1235" t="s">
        <v>8338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4000</v>
      </c>
      <c r="E1236" s="8">
        <v>4518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113</v>
      </c>
      <c r="P1236">
        <f t="shared" si="96"/>
        <v>0</v>
      </c>
      <c r="Q1236" t="s">
        <v>8323</v>
      </c>
      <c r="R1236" t="s">
        <v>8338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4000</v>
      </c>
      <c r="E1237" s="8">
        <v>4516.4399999999996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113</v>
      </c>
      <c r="P1237">
        <f t="shared" si="96"/>
        <v>752.74</v>
      </c>
      <c r="Q1237" t="s">
        <v>8323</v>
      </c>
      <c r="R1237" t="s">
        <v>8338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4500</v>
      </c>
      <c r="E1238" s="8">
        <v>4511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100</v>
      </c>
      <c r="P1238">
        <f t="shared" si="96"/>
        <v>0</v>
      </c>
      <c r="Q1238" t="s">
        <v>8323</v>
      </c>
      <c r="R1238" t="s">
        <v>8338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4000</v>
      </c>
      <c r="E1239" s="8">
        <v>4510.8599999999997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113</v>
      </c>
      <c r="P1239">
        <f t="shared" si="96"/>
        <v>0</v>
      </c>
      <c r="Q1239" t="s">
        <v>8323</v>
      </c>
      <c r="R1239" t="s">
        <v>8338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4500</v>
      </c>
      <c r="E1240" s="8">
        <v>4500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100</v>
      </c>
      <c r="P1240">
        <f t="shared" si="96"/>
        <v>1500</v>
      </c>
      <c r="Q1240" t="s">
        <v>8323</v>
      </c>
      <c r="R1240" t="s">
        <v>8338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4500</v>
      </c>
      <c r="E1241" s="8">
        <v>4500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100</v>
      </c>
      <c r="P1241">
        <f t="shared" si="96"/>
        <v>0</v>
      </c>
      <c r="Q1241" t="s">
        <v>8323</v>
      </c>
      <c r="R1241" t="s">
        <v>8338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12500</v>
      </c>
      <c r="E1242" s="8">
        <v>4482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36</v>
      </c>
      <c r="P1242">
        <f t="shared" si="96"/>
        <v>560.25</v>
      </c>
      <c r="Q1242" t="s">
        <v>8323</v>
      </c>
      <c r="R1242" t="s">
        <v>8338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4000</v>
      </c>
      <c r="E1243" s="8">
        <v>4457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111</v>
      </c>
      <c r="P1243">
        <f t="shared" si="96"/>
        <v>131.09</v>
      </c>
      <c r="Q1243" t="s">
        <v>8323</v>
      </c>
      <c r="R1243" t="s">
        <v>8338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3500</v>
      </c>
      <c r="E1244" s="8">
        <v>4450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127</v>
      </c>
      <c r="P1244">
        <f t="shared" si="96"/>
        <v>4450</v>
      </c>
      <c r="Q1244" t="s">
        <v>8323</v>
      </c>
      <c r="R1244" t="s">
        <v>8338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4000</v>
      </c>
      <c r="E1245" s="8">
        <v>4443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111</v>
      </c>
      <c r="P1245">
        <f t="shared" si="96"/>
        <v>116.92</v>
      </c>
      <c r="Q1245" t="s">
        <v>8323</v>
      </c>
      <c r="R1245" t="s">
        <v>8338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2700</v>
      </c>
      <c r="E1246" s="8">
        <v>4428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164</v>
      </c>
      <c r="P1246">
        <f t="shared" si="96"/>
        <v>98.4</v>
      </c>
      <c r="Q1246" t="s">
        <v>8323</v>
      </c>
      <c r="R1246" t="s">
        <v>8324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110</v>
      </c>
      <c r="P1247">
        <f t="shared" si="96"/>
        <v>259.39999999999998</v>
      </c>
      <c r="Q1247" t="s">
        <v>8323</v>
      </c>
      <c r="R1247" t="s">
        <v>8324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4300</v>
      </c>
      <c r="E1248" s="8">
        <v>4409.55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103</v>
      </c>
      <c r="P1248">
        <f t="shared" si="96"/>
        <v>142.24</v>
      </c>
      <c r="Q1248" t="s">
        <v>8323</v>
      </c>
      <c r="R1248" t="s">
        <v>8324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4000</v>
      </c>
      <c r="E1249" s="8">
        <v>4400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110</v>
      </c>
      <c r="P1249">
        <f t="shared" si="96"/>
        <v>88</v>
      </c>
      <c r="Q1249" t="s">
        <v>8323</v>
      </c>
      <c r="R1249" t="s">
        <v>8324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147</v>
      </c>
      <c r="P1250">
        <f t="shared" si="96"/>
        <v>74.510000000000005</v>
      </c>
      <c r="Q1250" t="s">
        <v>8323</v>
      </c>
      <c r="R1250" t="s">
        <v>8324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126</v>
      </c>
      <c r="P1251">
        <f t="shared" si="96"/>
        <v>54.26</v>
      </c>
      <c r="Q1251" t="s">
        <v>8323</v>
      </c>
      <c r="R1251" t="s">
        <v>8324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110</v>
      </c>
      <c r="P1252">
        <f t="shared" si="96"/>
        <v>8.64</v>
      </c>
      <c r="Q1252" t="s">
        <v>8323</v>
      </c>
      <c r="R1252" t="s">
        <v>8324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878</v>
      </c>
      <c r="P1253">
        <f t="shared" si="96"/>
        <v>59.3</v>
      </c>
      <c r="Q1253" t="s">
        <v>8323</v>
      </c>
      <c r="R1253" t="s">
        <v>8324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219</v>
      </c>
      <c r="P1254">
        <f t="shared" si="96"/>
        <v>31.01</v>
      </c>
      <c r="Q1254" t="s">
        <v>8323</v>
      </c>
      <c r="R1254" t="s">
        <v>8324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146</v>
      </c>
      <c r="P1255">
        <f t="shared" si="96"/>
        <v>6.15</v>
      </c>
      <c r="Q1255" t="s">
        <v>8323</v>
      </c>
      <c r="R1255" t="s">
        <v>8324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25000</v>
      </c>
      <c r="E1256" s="8">
        <v>4345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17</v>
      </c>
      <c r="P1256">
        <f t="shared" si="96"/>
        <v>30.82</v>
      </c>
      <c r="Q1256" t="s">
        <v>8323</v>
      </c>
      <c r="R1256" t="s">
        <v>8324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124</v>
      </c>
      <c r="P1257">
        <f t="shared" si="96"/>
        <v>39.840000000000003</v>
      </c>
      <c r="Q1257" t="s">
        <v>8323</v>
      </c>
      <c r="R1257" t="s">
        <v>8324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109</v>
      </c>
      <c r="P1258">
        <f t="shared" si="96"/>
        <v>12.02</v>
      </c>
      <c r="Q1258" t="s">
        <v>8323</v>
      </c>
      <c r="R1258" t="s">
        <v>8324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124</v>
      </c>
      <c r="P1259">
        <f t="shared" si="96"/>
        <v>24.66</v>
      </c>
      <c r="Q1259" t="s">
        <v>8323</v>
      </c>
      <c r="R1259" t="s">
        <v>8324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173</v>
      </c>
      <c r="P1260">
        <f t="shared" si="96"/>
        <v>6.45</v>
      </c>
      <c r="Q1260" t="s">
        <v>8323</v>
      </c>
      <c r="R1260" t="s">
        <v>8324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20000</v>
      </c>
      <c r="E1261" s="8">
        <v>4315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22</v>
      </c>
      <c r="P1261">
        <f t="shared" si="96"/>
        <v>44.95</v>
      </c>
      <c r="Q1261" t="s">
        <v>8323</v>
      </c>
      <c r="R1261" t="s">
        <v>8324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127</v>
      </c>
      <c r="P1262">
        <f t="shared" si="96"/>
        <v>58.28</v>
      </c>
      <c r="Q1262" t="s">
        <v>8323</v>
      </c>
      <c r="R1262" t="s">
        <v>8324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123</v>
      </c>
      <c r="P1263">
        <f t="shared" si="96"/>
        <v>82.88</v>
      </c>
      <c r="Q1263" t="s">
        <v>8323</v>
      </c>
      <c r="R1263" t="s">
        <v>8324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2560</v>
      </c>
      <c r="E1264" s="8">
        <v>4308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168</v>
      </c>
      <c r="P1264">
        <f t="shared" si="96"/>
        <v>41.03</v>
      </c>
      <c r="Q1264" t="s">
        <v>8323</v>
      </c>
      <c r="R1264" t="s">
        <v>8324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108</v>
      </c>
      <c r="P1265">
        <f t="shared" si="96"/>
        <v>105.03</v>
      </c>
      <c r="Q1265" t="s">
        <v>8323</v>
      </c>
      <c r="R1265" t="s">
        <v>8324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10000</v>
      </c>
      <c r="E1266" s="8">
        <v>4303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43</v>
      </c>
      <c r="P1266">
        <f t="shared" si="96"/>
        <v>126.56</v>
      </c>
      <c r="Q1266" t="s">
        <v>8323</v>
      </c>
      <c r="R1266" t="s">
        <v>8324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107</v>
      </c>
      <c r="P1267">
        <f t="shared" si="96"/>
        <v>65.09</v>
      </c>
      <c r="Q1267" t="s">
        <v>8323</v>
      </c>
      <c r="R1267" t="s">
        <v>8324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4000</v>
      </c>
      <c r="E1268" s="8">
        <v>4289.99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107</v>
      </c>
      <c r="P1268">
        <f t="shared" si="96"/>
        <v>85.8</v>
      </c>
      <c r="Q1268" t="s">
        <v>8323</v>
      </c>
      <c r="R1268" t="s">
        <v>8324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107</v>
      </c>
      <c r="P1269">
        <f t="shared" si="96"/>
        <v>26.92</v>
      </c>
      <c r="Q1269" t="s">
        <v>8323</v>
      </c>
      <c r="R1269" t="s">
        <v>8324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122</v>
      </c>
      <c r="P1270">
        <f t="shared" si="96"/>
        <v>23.52</v>
      </c>
      <c r="Q1270" t="s">
        <v>8323</v>
      </c>
      <c r="R1270" t="s">
        <v>8324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122</v>
      </c>
      <c r="P1271">
        <f t="shared" si="96"/>
        <v>20.75</v>
      </c>
      <c r="Q1271" t="s">
        <v>8323</v>
      </c>
      <c r="R1271" t="s">
        <v>8324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107</v>
      </c>
      <c r="P1272">
        <f t="shared" si="96"/>
        <v>25.21</v>
      </c>
      <c r="Q1272" t="s">
        <v>8323</v>
      </c>
      <c r="R1272" t="s">
        <v>8324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106</v>
      </c>
      <c r="P1273">
        <f t="shared" si="96"/>
        <v>137.1</v>
      </c>
      <c r="Q1273" t="s">
        <v>8323</v>
      </c>
      <c r="R1273" t="s">
        <v>8324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3000</v>
      </c>
      <c r="E1274" s="8">
        <v>4247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142</v>
      </c>
      <c r="P1274">
        <f t="shared" si="96"/>
        <v>151.68</v>
      </c>
      <c r="Q1274" t="s">
        <v>8323</v>
      </c>
      <c r="R1274" t="s">
        <v>8324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4243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106</v>
      </c>
      <c r="P1275">
        <f t="shared" si="96"/>
        <v>78.569999999999993</v>
      </c>
      <c r="Q1275" t="s">
        <v>8323</v>
      </c>
      <c r="R1275" t="s">
        <v>8324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4200</v>
      </c>
      <c r="E1276" s="8">
        <v>4230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101</v>
      </c>
      <c r="P1276">
        <f t="shared" si="96"/>
        <v>9.06</v>
      </c>
      <c r="Q1276" t="s">
        <v>8323</v>
      </c>
      <c r="R1276" t="s">
        <v>8324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1100</v>
      </c>
      <c r="E1277" s="8">
        <v>4225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384</v>
      </c>
      <c r="P1277">
        <f t="shared" si="96"/>
        <v>10.86</v>
      </c>
      <c r="Q1277" t="s">
        <v>8323</v>
      </c>
      <c r="R1277" t="s">
        <v>8324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121</v>
      </c>
      <c r="P1278">
        <f t="shared" si="96"/>
        <v>62.04</v>
      </c>
      <c r="Q1278" t="s">
        <v>8323</v>
      </c>
      <c r="R1278" t="s">
        <v>8324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105</v>
      </c>
      <c r="P1279">
        <f t="shared" si="96"/>
        <v>10.210000000000001</v>
      </c>
      <c r="Q1279" t="s">
        <v>8323</v>
      </c>
      <c r="R1279" t="s">
        <v>8324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105</v>
      </c>
      <c r="P1280">
        <f t="shared" si="96"/>
        <v>22.13</v>
      </c>
      <c r="Q1280" t="s">
        <v>8323</v>
      </c>
      <c r="R1280" t="s">
        <v>8324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19000</v>
      </c>
      <c r="E1281" s="8">
        <v>4190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22</v>
      </c>
      <c r="P1281">
        <f t="shared" si="96"/>
        <v>22.17</v>
      </c>
      <c r="Q1281" t="s">
        <v>8323</v>
      </c>
      <c r="R1281" t="s">
        <v>8324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105</v>
      </c>
      <c r="P1282">
        <f t="shared" si="96"/>
        <v>32.21</v>
      </c>
      <c r="Q1282" t="s">
        <v>8323</v>
      </c>
      <c r="R1282" t="s">
        <v>8324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119</v>
      </c>
      <c r="P1283">
        <f t="shared" ref="P1283:P1346" si="101">IFERROR(ROUND(E1283/L1283,2),0)</f>
        <v>56.5</v>
      </c>
      <c r="Q1283" t="s">
        <v>8323</v>
      </c>
      <c r="R1283" t="s">
        <v>8324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119</v>
      </c>
      <c r="P1284">
        <f t="shared" si="101"/>
        <v>15.24</v>
      </c>
      <c r="Q1284" t="s">
        <v>8323</v>
      </c>
      <c r="R1284" t="s">
        <v>8324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7000</v>
      </c>
      <c r="E1285" s="8">
        <v>4176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60</v>
      </c>
      <c r="P1285">
        <f t="shared" si="101"/>
        <v>189.82</v>
      </c>
      <c r="Q1285" t="s">
        <v>8323</v>
      </c>
      <c r="R1285" t="s">
        <v>8324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139</v>
      </c>
      <c r="P1286">
        <f t="shared" si="101"/>
        <v>134.71</v>
      </c>
      <c r="Q1286" t="s">
        <v>8315</v>
      </c>
      <c r="R1286" t="s">
        <v>8316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3500</v>
      </c>
      <c r="E1287" s="8">
        <v>4170.17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119</v>
      </c>
      <c r="P1287">
        <f t="shared" si="101"/>
        <v>66.19</v>
      </c>
      <c r="Q1287" t="s">
        <v>8315</v>
      </c>
      <c r="R1287" t="s">
        <v>8316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2500</v>
      </c>
      <c r="E1288" s="8">
        <v>4152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166</v>
      </c>
      <c r="P1288">
        <f t="shared" si="101"/>
        <v>207.6</v>
      </c>
      <c r="Q1288" t="s">
        <v>8315</v>
      </c>
      <c r="R1288" t="s">
        <v>8316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4000</v>
      </c>
      <c r="E1289" s="8">
        <v>4151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104</v>
      </c>
      <c r="P1289">
        <f t="shared" si="101"/>
        <v>166.04</v>
      </c>
      <c r="Q1289" t="s">
        <v>8315</v>
      </c>
      <c r="R1289" t="s">
        <v>8316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3000</v>
      </c>
      <c r="E1290" s="8">
        <v>4150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138</v>
      </c>
      <c r="P1290">
        <f t="shared" si="101"/>
        <v>68.03</v>
      </c>
      <c r="Q1290" t="s">
        <v>8315</v>
      </c>
      <c r="R1290" t="s">
        <v>8316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138</v>
      </c>
      <c r="P1291">
        <f t="shared" si="101"/>
        <v>79.709999999999994</v>
      </c>
      <c r="Q1291" t="s">
        <v>8315</v>
      </c>
      <c r="R1291" t="s">
        <v>8316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4000</v>
      </c>
      <c r="E1292" s="8">
        <v>4140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104</v>
      </c>
      <c r="P1292">
        <f t="shared" si="101"/>
        <v>48.14</v>
      </c>
      <c r="Q1292" t="s">
        <v>8315</v>
      </c>
      <c r="R1292" t="s">
        <v>8316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4000</v>
      </c>
      <c r="E1293" s="8">
        <v>4137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103</v>
      </c>
      <c r="P1293">
        <f t="shared" si="101"/>
        <v>98.5</v>
      </c>
      <c r="Q1293" t="s">
        <v>8315</v>
      </c>
      <c r="R1293" t="s">
        <v>8316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2350</v>
      </c>
      <c r="E1294" s="8">
        <v>4135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176</v>
      </c>
      <c r="P1294">
        <f t="shared" si="101"/>
        <v>79.52</v>
      </c>
      <c r="Q1294" t="s">
        <v>8315</v>
      </c>
      <c r="R1294" t="s">
        <v>8316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10557</v>
      </c>
      <c r="E1295" s="8">
        <v>4130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39</v>
      </c>
      <c r="P1295">
        <f t="shared" si="101"/>
        <v>34.42</v>
      </c>
      <c r="Q1295" t="s">
        <v>8315</v>
      </c>
      <c r="R1295" t="s">
        <v>8316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3000</v>
      </c>
      <c r="E1296" s="8">
        <v>4124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137</v>
      </c>
      <c r="P1296">
        <f t="shared" si="101"/>
        <v>187.45</v>
      </c>
      <c r="Q1296" t="s">
        <v>8315</v>
      </c>
      <c r="R1296" t="s">
        <v>8316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103</v>
      </c>
      <c r="P1297">
        <f t="shared" si="101"/>
        <v>64.36</v>
      </c>
      <c r="Q1297" t="s">
        <v>8315</v>
      </c>
      <c r="R1297" t="s">
        <v>8316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4000</v>
      </c>
      <c r="E1298" s="8">
        <v>4103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103</v>
      </c>
      <c r="P1298">
        <f t="shared" si="101"/>
        <v>178.39</v>
      </c>
      <c r="Q1298" t="s">
        <v>8315</v>
      </c>
      <c r="R1298" t="s">
        <v>8316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14000</v>
      </c>
      <c r="E1299" s="8">
        <v>4092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29</v>
      </c>
      <c r="P1299">
        <f t="shared" si="101"/>
        <v>17.190000000000001</v>
      </c>
      <c r="Q1299" t="s">
        <v>8315</v>
      </c>
      <c r="R1299" t="s">
        <v>8316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4000</v>
      </c>
      <c r="E1300" s="8">
        <v>4090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102</v>
      </c>
      <c r="P1300">
        <f t="shared" si="101"/>
        <v>123.94</v>
      </c>
      <c r="Q1300" t="s">
        <v>8315</v>
      </c>
      <c r="R1300" t="s">
        <v>8316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102</v>
      </c>
      <c r="P1301">
        <f t="shared" si="101"/>
        <v>127.66</v>
      </c>
      <c r="Q1301" t="s">
        <v>8315</v>
      </c>
      <c r="R1301" t="s">
        <v>8316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136</v>
      </c>
      <c r="P1302">
        <f t="shared" si="101"/>
        <v>170.21</v>
      </c>
      <c r="Q1302" t="s">
        <v>8315</v>
      </c>
      <c r="R1302" t="s">
        <v>8316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102</v>
      </c>
      <c r="P1303">
        <f t="shared" si="101"/>
        <v>140.72</v>
      </c>
      <c r="Q1303" t="s">
        <v>8315</v>
      </c>
      <c r="R1303" t="s">
        <v>8316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102</v>
      </c>
      <c r="P1304">
        <f t="shared" si="101"/>
        <v>81.56</v>
      </c>
      <c r="Q1304" t="s">
        <v>8315</v>
      </c>
      <c r="R1304" t="s">
        <v>8316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102</v>
      </c>
      <c r="P1305">
        <f t="shared" si="101"/>
        <v>37.71</v>
      </c>
      <c r="Q1305" t="s">
        <v>8315</v>
      </c>
      <c r="R1305" t="s">
        <v>8316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2000</v>
      </c>
      <c r="E1306" s="8">
        <v>4067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203</v>
      </c>
      <c r="P1306">
        <f t="shared" si="101"/>
        <v>39.11</v>
      </c>
      <c r="Q1306" t="s">
        <v>8317</v>
      </c>
      <c r="R1306" t="s">
        <v>8319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9800</v>
      </c>
      <c r="E1307" s="8">
        <v>4066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41</v>
      </c>
      <c r="P1307">
        <f t="shared" si="101"/>
        <v>47.28</v>
      </c>
      <c r="Q1307" t="s">
        <v>8317</v>
      </c>
      <c r="R1307" t="s">
        <v>8319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4000</v>
      </c>
      <c r="E1308" s="8">
        <v>4065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102</v>
      </c>
      <c r="P1308">
        <f t="shared" si="101"/>
        <v>11.42</v>
      </c>
      <c r="Q1308" t="s">
        <v>8317</v>
      </c>
      <c r="R1308" t="s">
        <v>8319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4000</v>
      </c>
      <c r="E1309" s="8">
        <v>4055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101</v>
      </c>
      <c r="P1309">
        <f t="shared" si="101"/>
        <v>90.11</v>
      </c>
      <c r="Q1309" t="s">
        <v>8317</v>
      </c>
      <c r="R1309" t="s">
        <v>8319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3750</v>
      </c>
      <c r="E1310" s="8">
        <v>4055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108</v>
      </c>
      <c r="P1310">
        <f t="shared" si="101"/>
        <v>106.71</v>
      </c>
      <c r="Q1310" t="s">
        <v>8317</v>
      </c>
      <c r="R1310" t="s">
        <v>8319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4000</v>
      </c>
      <c r="E1311" s="8">
        <v>4051.99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101</v>
      </c>
      <c r="P1311">
        <f t="shared" si="101"/>
        <v>115.77</v>
      </c>
      <c r="Q1311" t="s">
        <v>8317</v>
      </c>
      <c r="R1311" t="s">
        <v>8319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3400</v>
      </c>
      <c r="E1312" s="8">
        <v>4050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119</v>
      </c>
      <c r="P1312">
        <f t="shared" si="101"/>
        <v>168.75</v>
      </c>
      <c r="Q1312" t="s">
        <v>8317</v>
      </c>
      <c r="R1312" t="s">
        <v>8319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3000</v>
      </c>
      <c r="E1313" s="8">
        <v>4050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135</v>
      </c>
      <c r="P1313">
        <f t="shared" si="101"/>
        <v>40.5</v>
      </c>
      <c r="Q1313" t="s">
        <v>8317</v>
      </c>
      <c r="R1313" t="s">
        <v>8319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3750</v>
      </c>
      <c r="E1314" s="8">
        <v>4045.93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108</v>
      </c>
      <c r="P1314">
        <f t="shared" si="101"/>
        <v>4045.93</v>
      </c>
      <c r="Q1314" t="s">
        <v>8317</v>
      </c>
      <c r="R1314" t="s">
        <v>8319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</v>
      </c>
      <c r="E1315" s="8">
        <v>4040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101</v>
      </c>
      <c r="P1315">
        <f t="shared" si="101"/>
        <v>33.11</v>
      </c>
      <c r="Q1315" t="s">
        <v>8317</v>
      </c>
      <c r="R1315" t="s">
        <v>8319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3500</v>
      </c>
      <c r="E1316" s="8">
        <v>4040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115</v>
      </c>
      <c r="P1316">
        <f t="shared" si="101"/>
        <v>367.27</v>
      </c>
      <c r="Q1316" t="s">
        <v>8317</v>
      </c>
      <c r="R1316" t="s">
        <v>8319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4000</v>
      </c>
      <c r="E1317" s="8">
        <v>4037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101</v>
      </c>
      <c r="P1317">
        <f t="shared" si="101"/>
        <v>16.28</v>
      </c>
      <c r="Q1317" t="s">
        <v>8317</v>
      </c>
      <c r="R1317" t="s">
        <v>8319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4000</v>
      </c>
      <c r="E1318" s="8">
        <v>4035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101</v>
      </c>
      <c r="P1318">
        <f t="shared" si="101"/>
        <v>4035</v>
      </c>
      <c r="Q1318" t="s">
        <v>8317</v>
      </c>
      <c r="R1318" t="s">
        <v>8319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4000</v>
      </c>
      <c r="E1319" s="8">
        <v>4030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101</v>
      </c>
      <c r="P1319">
        <f t="shared" si="101"/>
        <v>212.11</v>
      </c>
      <c r="Q1319" t="s">
        <v>8317</v>
      </c>
      <c r="R1319" t="s">
        <v>8319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</v>
      </c>
      <c r="E1320" s="8">
        <v>4028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101</v>
      </c>
      <c r="P1320">
        <f t="shared" si="101"/>
        <v>29.84</v>
      </c>
      <c r="Q1320" t="s">
        <v>8317</v>
      </c>
      <c r="R1320" t="s">
        <v>8319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2500</v>
      </c>
      <c r="E1321" s="8">
        <v>4022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161</v>
      </c>
      <c r="P1321">
        <f t="shared" si="101"/>
        <v>446.89</v>
      </c>
      <c r="Q1321" t="s">
        <v>8317</v>
      </c>
      <c r="R1321" t="s">
        <v>8319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3500</v>
      </c>
      <c r="E1322" s="8">
        <v>4021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115</v>
      </c>
      <c r="P1322">
        <f t="shared" si="101"/>
        <v>1340.33</v>
      </c>
      <c r="Q1322" t="s">
        <v>8317</v>
      </c>
      <c r="R1322" t="s">
        <v>8319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4000</v>
      </c>
      <c r="E1323" s="8">
        <v>4018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100</v>
      </c>
      <c r="P1323">
        <f t="shared" si="101"/>
        <v>574</v>
      </c>
      <c r="Q1323" t="s">
        <v>8317</v>
      </c>
      <c r="R1323" t="s">
        <v>8319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4000</v>
      </c>
      <c r="E1324" s="8">
        <v>4015.71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100</v>
      </c>
      <c r="P1324">
        <f t="shared" si="101"/>
        <v>1003.93</v>
      </c>
      <c r="Q1324" t="s">
        <v>8317</v>
      </c>
      <c r="R1324" t="s">
        <v>8319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3500</v>
      </c>
      <c r="E1325" s="8">
        <v>4010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115</v>
      </c>
      <c r="P1325">
        <f t="shared" si="101"/>
        <v>91.14</v>
      </c>
      <c r="Q1325" t="s">
        <v>8317</v>
      </c>
      <c r="R1325" t="s">
        <v>8319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4000</v>
      </c>
      <c r="E1326" s="8">
        <v>4005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100</v>
      </c>
      <c r="P1326">
        <f t="shared" si="101"/>
        <v>44.5</v>
      </c>
      <c r="Q1326" t="s">
        <v>8317</v>
      </c>
      <c r="R1326" t="s">
        <v>8319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3000</v>
      </c>
      <c r="E1327" s="8">
        <v>4004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133</v>
      </c>
      <c r="P1327">
        <f t="shared" si="101"/>
        <v>500.5</v>
      </c>
      <c r="Q1327" t="s">
        <v>8317</v>
      </c>
      <c r="R1327" t="s">
        <v>8319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4000</v>
      </c>
      <c r="E1328" s="8">
        <v>4002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100</v>
      </c>
      <c r="P1328">
        <f t="shared" si="101"/>
        <v>363.82</v>
      </c>
      <c r="Q1328" t="s">
        <v>8317</v>
      </c>
      <c r="R1328" t="s">
        <v>8319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4000</v>
      </c>
      <c r="E1329" s="8">
        <v>4000.5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100</v>
      </c>
      <c r="P1329">
        <f t="shared" si="101"/>
        <v>97.57</v>
      </c>
      <c r="Q1329" t="s">
        <v>8317</v>
      </c>
      <c r="R1329" t="s">
        <v>8319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3800</v>
      </c>
      <c r="E1330" s="8">
        <v>4000.22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105</v>
      </c>
      <c r="P1330">
        <f t="shared" si="101"/>
        <v>266.68</v>
      </c>
      <c r="Q1330" t="s">
        <v>8317</v>
      </c>
      <c r="R1330" t="s">
        <v>8319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4000</v>
      </c>
      <c r="E1331" s="8">
        <v>4000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100</v>
      </c>
      <c r="P1331">
        <f t="shared" si="101"/>
        <v>444.44</v>
      </c>
      <c r="Q1331" t="s">
        <v>8317</v>
      </c>
      <c r="R1331" t="s">
        <v>8319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4000</v>
      </c>
      <c r="E1332" s="8">
        <v>4000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100</v>
      </c>
      <c r="P1332">
        <f t="shared" si="101"/>
        <v>80</v>
      </c>
      <c r="Q1332" t="s">
        <v>8317</v>
      </c>
      <c r="R1332" t="s">
        <v>8319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3750</v>
      </c>
      <c r="E1333" s="8">
        <v>4000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107</v>
      </c>
      <c r="P1333">
        <f t="shared" si="101"/>
        <v>117.65</v>
      </c>
      <c r="Q1333" t="s">
        <v>8317</v>
      </c>
      <c r="R1333" t="s">
        <v>8319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11000</v>
      </c>
      <c r="E1334" s="8">
        <v>3986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36</v>
      </c>
      <c r="P1334">
        <f t="shared" si="101"/>
        <v>0</v>
      </c>
      <c r="Q1334" t="s">
        <v>8317</v>
      </c>
      <c r="R1334" t="s">
        <v>8319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3500</v>
      </c>
      <c r="E1335" s="8">
        <v>3981.5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114</v>
      </c>
      <c r="P1335">
        <f t="shared" si="101"/>
        <v>0</v>
      </c>
      <c r="Q1335" t="s">
        <v>8317</v>
      </c>
      <c r="R1335" t="s">
        <v>8319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3500</v>
      </c>
      <c r="E1336" s="8">
        <v>3978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114</v>
      </c>
      <c r="P1336">
        <f t="shared" si="101"/>
        <v>14.41</v>
      </c>
      <c r="Q1336" t="s">
        <v>8317</v>
      </c>
      <c r="R1336" t="s">
        <v>8319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2220</v>
      </c>
      <c r="E1337" s="8">
        <v>3976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179</v>
      </c>
      <c r="P1337">
        <f t="shared" si="101"/>
        <v>248.5</v>
      </c>
      <c r="Q1337" t="s">
        <v>8317</v>
      </c>
      <c r="R1337" t="s">
        <v>8319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3000</v>
      </c>
      <c r="E1338" s="8">
        <v>3971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132</v>
      </c>
      <c r="P1338">
        <f t="shared" si="101"/>
        <v>17.73</v>
      </c>
      <c r="Q1338" t="s">
        <v>8317</v>
      </c>
      <c r="R1338" t="s">
        <v>8319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3000</v>
      </c>
      <c r="E1339" s="8">
        <v>3955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132</v>
      </c>
      <c r="P1339">
        <f t="shared" si="101"/>
        <v>28.25</v>
      </c>
      <c r="Q1339" t="s">
        <v>8317</v>
      </c>
      <c r="R1339" t="s">
        <v>8319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3910</v>
      </c>
      <c r="E1340" s="8">
        <v>3938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101</v>
      </c>
      <c r="P1340">
        <f t="shared" si="101"/>
        <v>262.52999999999997</v>
      </c>
      <c r="Q1340" t="s">
        <v>8317</v>
      </c>
      <c r="R1340" t="s">
        <v>8319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2300</v>
      </c>
      <c r="E1341" s="8">
        <v>3925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171</v>
      </c>
      <c r="P1341">
        <f t="shared" si="101"/>
        <v>106.08</v>
      </c>
      <c r="Q1341" t="s">
        <v>8317</v>
      </c>
      <c r="R1341" t="s">
        <v>8319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3500</v>
      </c>
      <c r="E1342" s="8">
        <v>3916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112</v>
      </c>
      <c r="P1342">
        <f t="shared" si="101"/>
        <v>0</v>
      </c>
      <c r="Q1342" t="s">
        <v>8317</v>
      </c>
      <c r="R1342" t="s">
        <v>8319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3500</v>
      </c>
      <c r="E1343" s="8">
        <v>3910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112</v>
      </c>
      <c r="P1343">
        <f t="shared" si="101"/>
        <v>85</v>
      </c>
      <c r="Q1343" t="s">
        <v>8317</v>
      </c>
      <c r="R1343" t="s">
        <v>8319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3000</v>
      </c>
      <c r="E1344" s="8">
        <v>3908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130</v>
      </c>
      <c r="P1344">
        <f t="shared" si="101"/>
        <v>3908</v>
      </c>
      <c r="Q1344" t="s">
        <v>8317</v>
      </c>
      <c r="R1344" t="s">
        <v>8319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2000</v>
      </c>
      <c r="E1345" s="8">
        <v>3906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195</v>
      </c>
      <c r="P1345">
        <f t="shared" si="101"/>
        <v>12.09</v>
      </c>
      <c r="Q1345" t="s">
        <v>8317</v>
      </c>
      <c r="R1345" t="s">
        <v>8319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5000</v>
      </c>
      <c r="E1346" s="8">
        <v>3905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78</v>
      </c>
      <c r="P1346">
        <f t="shared" si="101"/>
        <v>28.09</v>
      </c>
      <c r="Q1346" t="s">
        <v>8320</v>
      </c>
      <c r="R1346" t="s">
        <v>8321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3300</v>
      </c>
      <c r="E1347" s="8">
        <v>3902.5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118</v>
      </c>
      <c r="P1347">
        <f t="shared" ref="P1347:P1410" si="106">IFERROR(ROUND(E1347/L1347,2),0)</f>
        <v>557.5</v>
      </c>
      <c r="Q1347" t="s">
        <v>8320</v>
      </c>
      <c r="R1347" t="s">
        <v>8321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111</v>
      </c>
      <c r="P1348">
        <f t="shared" si="106"/>
        <v>26.17</v>
      </c>
      <c r="Q1348" t="s">
        <v>8320</v>
      </c>
      <c r="R1348" t="s">
        <v>8321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111</v>
      </c>
      <c r="P1349">
        <f t="shared" si="106"/>
        <v>125.16</v>
      </c>
      <c r="Q1349" t="s">
        <v>8320</v>
      </c>
      <c r="R1349" t="s">
        <v>8321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11140</v>
      </c>
      <c r="E1350" s="8">
        <v>3877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35</v>
      </c>
      <c r="P1350">
        <f t="shared" si="106"/>
        <v>149.12</v>
      </c>
      <c r="Q1350" t="s">
        <v>8320</v>
      </c>
      <c r="R1350" t="s">
        <v>8321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3500</v>
      </c>
      <c r="E1351" s="8">
        <v>3865.55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110</v>
      </c>
      <c r="P1351">
        <f t="shared" si="106"/>
        <v>22.47</v>
      </c>
      <c r="Q1351" t="s">
        <v>8320</v>
      </c>
      <c r="R1351" t="s">
        <v>8321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385</v>
      </c>
      <c r="P1352">
        <f t="shared" si="106"/>
        <v>49.38</v>
      </c>
      <c r="Q1352" t="s">
        <v>8320</v>
      </c>
      <c r="R1352" t="s">
        <v>8321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31.85</v>
      </c>
      <c r="Q1353" t="s">
        <v>8320</v>
      </c>
      <c r="R1353" t="s">
        <v>8321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3500</v>
      </c>
      <c r="E1354" s="8">
        <v>3803.55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109</v>
      </c>
      <c r="P1354">
        <f t="shared" si="106"/>
        <v>16.760000000000002</v>
      </c>
      <c r="Q1354" t="s">
        <v>8320</v>
      </c>
      <c r="R1354" t="s">
        <v>8321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109</v>
      </c>
      <c r="P1355">
        <f t="shared" si="106"/>
        <v>90.48</v>
      </c>
      <c r="Q1355" t="s">
        <v>8320</v>
      </c>
      <c r="R1355" t="s">
        <v>8321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3500</v>
      </c>
      <c r="E1356" s="8">
        <v>3798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109</v>
      </c>
      <c r="P1356">
        <f t="shared" si="106"/>
        <v>59.34</v>
      </c>
      <c r="Q1356" t="s">
        <v>8320</v>
      </c>
      <c r="R1356" t="s">
        <v>8321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3791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152</v>
      </c>
      <c r="P1357">
        <f t="shared" si="106"/>
        <v>31.33</v>
      </c>
      <c r="Q1357" t="s">
        <v>8320</v>
      </c>
      <c r="R1357" t="s">
        <v>8321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126</v>
      </c>
      <c r="P1358">
        <f t="shared" si="106"/>
        <v>43.51</v>
      </c>
      <c r="Q1358" t="s">
        <v>8320</v>
      </c>
      <c r="R1358" t="s">
        <v>8321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75000</v>
      </c>
      <c r="E1359" s="8">
        <v>3781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5</v>
      </c>
      <c r="P1359">
        <f t="shared" si="106"/>
        <v>58.17</v>
      </c>
      <c r="Q1359" t="s">
        <v>8320</v>
      </c>
      <c r="R1359" t="s">
        <v>8321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103</v>
      </c>
      <c r="P1360">
        <f t="shared" si="106"/>
        <v>77.05</v>
      </c>
      <c r="Q1360" t="s">
        <v>8320</v>
      </c>
      <c r="R1360" t="s">
        <v>8321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126</v>
      </c>
      <c r="P1361">
        <f t="shared" si="106"/>
        <v>198.58</v>
      </c>
      <c r="Q1361" t="s">
        <v>8320</v>
      </c>
      <c r="R1361" t="s">
        <v>8321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107</v>
      </c>
      <c r="P1362">
        <f t="shared" si="106"/>
        <v>46.42</v>
      </c>
      <c r="Q1362" t="s">
        <v>8320</v>
      </c>
      <c r="R1362" t="s">
        <v>8321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3300</v>
      </c>
      <c r="E1363" s="8">
        <v>3751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114</v>
      </c>
      <c r="P1363">
        <f t="shared" si="106"/>
        <v>14.21</v>
      </c>
      <c r="Q1363" t="s">
        <v>8320</v>
      </c>
      <c r="R1363" t="s">
        <v>8321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125</v>
      </c>
      <c r="P1364">
        <f t="shared" si="106"/>
        <v>150</v>
      </c>
      <c r="Q1364" t="s">
        <v>8320</v>
      </c>
      <c r="R1364" t="s">
        <v>8321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3500</v>
      </c>
      <c r="E1365" s="8">
        <v>3746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107</v>
      </c>
      <c r="P1365">
        <f t="shared" si="106"/>
        <v>749.2</v>
      </c>
      <c r="Q1365" t="s">
        <v>8320</v>
      </c>
      <c r="R1365" t="s">
        <v>8321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3500</v>
      </c>
      <c r="E1366" s="8">
        <v>3736.55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107</v>
      </c>
      <c r="P1366">
        <f t="shared" si="106"/>
        <v>25.95</v>
      </c>
      <c r="Q1366" t="s">
        <v>8323</v>
      </c>
      <c r="R1366" t="s">
        <v>8324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107</v>
      </c>
      <c r="P1367">
        <f t="shared" si="106"/>
        <v>40.6</v>
      </c>
      <c r="Q1367" t="s">
        <v>8323</v>
      </c>
      <c r="R1367" t="s">
        <v>8324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124</v>
      </c>
      <c r="P1368">
        <f t="shared" si="106"/>
        <v>25.39</v>
      </c>
      <c r="Q1368" t="s">
        <v>8323</v>
      </c>
      <c r="R1368" t="s">
        <v>8324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3500</v>
      </c>
      <c r="E1369" s="8">
        <v>3730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107</v>
      </c>
      <c r="P1369">
        <f t="shared" si="106"/>
        <v>41.44</v>
      </c>
      <c r="Q1369" t="s">
        <v>8323</v>
      </c>
      <c r="R1369" t="s">
        <v>8324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106</v>
      </c>
      <c r="P1370">
        <f t="shared" si="106"/>
        <v>42.64</v>
      </c>
      <c r="Q1370" t="s">
        <v>8323</v>
      </c>
      <c r="R1370" t="s">
        <v>8324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3000</v>
      </c>
      <c r="E1371" s="8">
        <v>3700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123</v>
      </c>
      <c r="P1371">
        <f t="shared" si="106"/>
        <v>9.11</v>
      </c>
      <c r="Q1371" t="s">
        <v>8323</v>
      </c>
      <c r="R1371" t="s">
        <v>8324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247</v>
      </c>
      <c r="P1372">
        <f t="shared" si="106"/>
        <v>185</v>
      </c>
      <c r="Q1372" t="s">
        <v>8323</v>
      </c>
      <c r="R1372" t="s">
        <v>8324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10000</v>
      </c>
      <c r="E1373" s="8">
        <v>3685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37</v>
      </c>
      <c r="P1373">
        <f t="shared" si="106"/>
        <v>52.64</v>
      </c>
      <c r="Q1373" t="s">
        <v>8323</v>
      </c>
      <c r="R1373" t="s">
        <v>8324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123</v>
      </c>
      <c r="P1374">
        <f t="shared" si="106"/>
        <v>230.25</v>
      </c>
      <c r="Q1374" t="s">
        <v>8323</v>
      </c>
      <c r="R1374" t="s">
        <v>8324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70.650000000000006</v>
      </c>
      <c r="Q1375" t="s">
        <v>8323</v>
      </c>
      <c r="R1375" t="s">
        <v>8324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108</v>
      </c>
      <c r="P1376">
        <f t="shared" si="106"/>
        <v>55.61</v>
      </c>
      <c r="Q1376" t="s">
        <v>8323</v>
      </c>
      <c r="R1376" t="s">
        <v>8324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3500</v>
      </c>
      <c r="E1377" s="8">
        <v>3660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105</v>
      </c>
      <c r="P1377">
        <f t="shared" si="106"/>
        <v>33.58</v>
      </c>
      <c r="Q1377" t="s">
        <v>8323</v>
      </c>
      <c r="R1377" t="s">
        <v>8324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3500</v>
      </c>
      <c r="E1378" s="8">
        <v>3659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105</v>
      </c>
      <c r="P1378">
        <f t="shared" si="106"/>
        <v>21.78</v>
      </c>
      <c r="Q1378" t="s">
        <v>8323</v>
      </c>
      <c r="R1378" t="s">
        <v>8324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3500</v>
      </c>
      <c r="E1379" s="8">
        <v>3655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104</v>
      </c>
      <c r="P1379">
        <f t="shared" si="106"/>
        <v>117.9</v>
      </c>
      <c r="Q1379" t="s">
        <v>8323</v>
      </c>
      <c r="R1379" t="s">
        <v>8324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3000</v>
      </c>
      <c r="E1380" s="8">
        <v>3641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121</v>
      </c>
      <c r="P1380">
        <f t="shared" si="106"/>
        <v>27.38</v>
      </c>
      <c r="Q1380" t="s">
        <v>8323</v>
      </c>
      <c r="R1380" t="s">
        <v>8324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104</v>
      </c>
      <c r="P1381">
        <f t="shared" si="106"/>
        <v>24.09</v>
      </c>
      <c r="Q1381" t="s">
        <v>8323</v>
      </c>
      <c r="R1381" t="s">
        <v>8324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121</v>
      </c>
      <c r="P1382">
        <f t="shared" si="106"/>
        <v>727.2</v>
      </c>
      <c r="Q1382" t="s">
        <v>8323</v>
      </c>
      <c r="R1382" t="s">
        <v>8324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103</v>
      </c>
      <c r="P1383">
        <f t="shared" si="106"/>
        <v>49.32</v>
      </c>
      <c r="Q1383" t="s">
        <v>8323</v>
      </c>
      <c r="R1383" t="s">
        <v>8324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120</v>
      </c>
      <c r="P1384">
        <f t="shared" si="106"/>
        <v>24.32</v>
      </c>
      <c r="Q1384" t="s">
        <v>8323</v>
      </c>
      <c r="R1384" t="s">
        <v>8324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7000</v>
      </c>
      <c r="E1385" s="8">
        <v>3598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51</v>
      </c>
      <c r="P1385">
        <f t="shared" si="106"/>
        <v>38.69</v>
      </c>
      <c r="Q1385" t="s">
        <v>8323</v>
      </c>
      <c r="R1385" t="s">
        <v>8324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3590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103</v>
      </c>
      <c r="P1386">
        <f t="shared" si="106"/>
        <v>56.98</v>
      </c>
      <c r="Q1386" t="s">
        <v>8323</v>
      </c>
      <c r="R1386" t="s">
        <v>8324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3000</v>
      </c>
      <c r="E1387" s="8">
        <v>3575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119</v>
      </c>
      <c r="P1387">
        <f t="shared" si="106"/>
        <v>26.68</v>
      </c>
      <c r="Q1387" t="s">
        <v>8323</v>
      </c>
      <c r="R1387" t="s">
        <v>8324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128</v>
      </c>
      <c r="P1388">
        <f t="shared" si="106"/>
        <v>255.15</v>
      </c>
      <c r="Q1388" t="s">
        <v>8323</v>
      </c>
      <c r="R1388" t="s">
        <v>8324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20000</v>
      </c>
      <c r="E1389" s="8">
        <v>3562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18</v>
      </c>
      <c r="P1389">
        <f t="shared" si="106"/>
        <v>45.67</v>
      </c>
      <c r="Q1389" t="s">
        <v>8323</v>
      </c>
      <c r="R1389" t="s">
        <v>8324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119</v>
      </c>
      <c r="P1390">
        <f t="shared" si="106"/>
        <v>31.74</v>
      </c>
      <c r="Q1390" t="s">
        <v>8323</v>
      </c>
      <c r="R1390" t="s">
        <v>8324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100000</v>
      </c>
      <c r="E1391" s="8">
        <v>3550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4</v>
      </c>
      <c r="P1391">
        <f t="shared" si="106"/>
        <v>104.41</v>
      </c>
      <c r="Q1391" t="s">
        <v>8323</v>
      </c>
      <c r="R1391" t="s">
        <v>8324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118</v>
      </c>
      <c r="P1392">
        <f t="shared" si="106"/>
        <v>186.84</v>
      </c>
      <c r="Q1392" t="s">
        <v>8323</v>
      </c>
      <c r="R1392" t="s">
        <v>8324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101</v>
      </c>
      <c r="P1393">
        <f t="shared" si="106"/>
        <v>272.31</v>
      </c>
      <c r="Q1393" t="s">
        <v>8323</v>
      </c>
      <c r="R1393" t="s">
        <v>8324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101</v>
      </c>
      <c r="P1394">
        <f t="shared" si="106"/>
        <v>33.99</v>
      </c>
      <c r="Q1394" t="s">
        <v>8323</v>
      </c>
      <c r="R1394" t="s">
        <v>8324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101</v>
      </c>
      <c r="P1395">
        <f t="shared" si="106"/>
        <v>67.900000000000006</v>
      </c>
      <c r="Q1395" t="s">
        <v>8323</v>
      </c>
      <c r="R1395" t="s">
        <v>8324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5000</v>
      </c>
      <c r="E1396" s="8">
        <v>3530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71</v>
      </c>
      <c r="P1396">
        <f t="shared" si="106"/>
        <v>207.65</v>
      </c>
      <c r="Q1396" t="s">
        <v>8323</v>
      </c>
      <c r="R1396" t="s">
        <v>8324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101</v>
      </c>
      <c r="P1397">
        <f t="shared" si="106"/>
        <v>43.05</v>
      </c>
      <c r="Q1397" t="s">
        <v>8323</v>
      </c>
      <c r="R1397" t="s">
        <v>8324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3500</v>
      </c>
      <c r="E1398" s="8">
        <v>3526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101</v>
      </c>
      <c r="P1398">
        <f t="shared" si="106"/>
        <v>48.3</v>
      </c>
      <c r="Q1398" t="s">
        <v>8323</v>
      </c>
      <c r="R1398" t="s">
        <v>8324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100</v>
      </c>
      <c r="P1399">
        <f t="shared" si="106"/>
        <v>22.24</v>
      </c>
      <c r="Q1399" t="s">
        <v>8323</v>
      </c>
      <c r="R1399" t="s">
        <v>8324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153</v>
      </c>
      <c r="P1400">
        <f t="shared" si="106"/>
        <v>54</v>
      </c>
      <c r="Q1400" t="s">
        <v>8323</v>
      </c>
      <c r="R1400" t="s">
        <v>8324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103</v>
      </c>
      <c r="P1401">
        <f t="shared" si="106"/>
        <v>19.07</v>
      </c>
      <c r="Q1401" t="s">
        <v>8323</v>
      </c>
      <c r="R1401" t="s">
        <v>8324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3000</v>
      </c>
      <c r="E1402" s="8">
        <v>3506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117</v>
      </c>
      <c r="P1402">
        <f t="shared" si="106"/>
        <v>103.12</v>
      </c>
      <c r="Q1402" t="s">
        <v>8323</v>
      </c>
      <c r="R1402" t="s">
        <v>8324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100</v>
      </c>
      <c r="P1403">
        <f t="shared" si="106"/>
        <v>14.59</v>
      </c>
      <c r="Q1403" t="s">
        <v>8323</v>
      </c>
      <c r="R1403" t="s">
        <v>8324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3500</v>
      </c>
      <c r="E1404" s="8">
        <v>3500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100</v>
      </c>
      <c r="P1404">
        <f t="shared" si="106"/>
        <v>30.97</v>
      </c>
      <c r="Q1404" t="s">
        <v>8323</v>
      </c>
      <c r="R1404" t="s">
        <v>8324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175</v>
      </c>
      <c r="P1405">
        <f t="shared" si="106"/>
        <v>53.03</v>
      </c>
      <c r="Q1405" t="s">
        <v>8323</v>
      </c>
      <c r="R1405" t="s">
        <v>8324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1500</v>
      </c>
      <c r="E1406" s="8">
        <v>3500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233</v>
      </c>
      <c r="P1406">
        <f t="shared" si="106"/>
        <v>700</v>
      </c>
      <c r="Q1406" t="s">
        <v>8320</v>
      </c>
      <c r="R1406" t="s">
        <v>8339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</v>
      </c>
      <c r="E1407" s="8">
        <v>3499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140</v>
      </c>
      <c r="P1407">
        <f t="shared" si="106"/>
        <v>205.82</v>
      </c>
      <c r="Q1407" t="s">
        <v>8320</v>
      </c>
      <c r="R1407" t="s">
        <v>8339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3000</v>
      </c>
      <c r="E1408" s="8">
        <v>3486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116</v>
      </c>
      <c r="P1408">
        <f t="shared" si="106"/>
        <v>1162</v>
      </c>
      <c r="Q1408" t="s">
        <v>8320</v>
      </c>
      <c r="R1408" t="s">
        <v>8339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3485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116</v>
      </c>
      <c r="P1409">
        <f t="shared" si="106"/>
        <v>1742.5</v>
      </c>
      <c r="Q1409" t="s">
        <v>8320</v>
      </c>
      <c r="R1409" t="s">
        <v>8339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3200</v>
      </c>
      <c r="E1410" s="8">
        <v>3470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108</v>
      </c>
      <c r="P1410">
        <f t="shared" si="106"/>
        <v>578.33000000000004</v>
      </c>
      <c r="Q1410" t="s">
        <v>8320</v>
      </c>
      <c r="R1410" t="s">
        <v>8339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7</v>
      </c>
      <c r="P1411">
        <f t="shared" ref="P1411:P1474" si="111">IFERROR(ROUND(E1411/L1411,2),0)</f>
        <v>0</v>
      </c>
      <c r="Q1411" t="s">
        <v>8320</v>
      </c>
      <c r="R1411" t="s">
        <v>8339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2500</v>
      </c>
      <c r="E1412" s="8">
        <v>3466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139</v>
      </c>
      <c r="P1412">
        <f t="shared" si="111"/>
        <v>3466</v>
      </c>
      <c r="Q1412" t="s">
        <v>8320</v>
      </c>
      <c r="R1412" t="s">
        <v>8339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3465.32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116</v>
      </c>
      <c r="P1413">
        <f t="shared" si="111"/>
        <v>1155.1099999999999</v>
      </c>
      <c r="Q1413" t="s">
        <v>8320</v>
      </c>
      <c r="R1413" t="s">
        <v>8339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3000</v>
      </c>
      <c r="E1414" s="8">
        <v>3465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116</v>
      </c>
      <c r="P1414">
        <f t="shared" si="111"/>
        <v>266.54000000000002</v>
      </c>
      <c r="Q1414" t="s">
        <v>8320</v>
      </c>
      <c r="R1414" t="s">
        <v>8339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3000</v>
      </c>
      <c r="E1415" s="8">
        <v>3460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115</v>
      </c>
      <c r="P1415">
        <f t="shared" si="111"/>
        <v>3460</v>
      </c>
      <c r="Q1415" t="s">
        <v>8320</v>
      </c>
      <c r="R1415" t="s">
        <v>8339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2000</v>
      </c>
      <c r="E1416" s="8">
        <v>3453.69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173</v>
      </c>
      <c r="P1416">
        <f t="shared" si="111"/>
        <v>3453.69</v>
      </c>
      <c r="Q1416" t="s">
        <v>8320</v>
      </c>
      <c r="R1416" t="s">
        <v>8339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3300</v>
      </c>
      <c r="E1417" s="8">
        <v>3449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105</v>
      </c>
      <c r="P1417">
        <f t="shared" si="111"/>
        <v>383.22</v>
      </c>
      <c r="Q1417" t="s">
        <v>8320</v>
      </c>
      <c r="R1417" t="s">
        <v>8339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10000</v>
      </c>
      <c r="E1418" s="8">
        <v>3441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34</v>
      </c>
      <c r="P1418">
        <f t="shared" si="111"/>
        <v>0</v>
      </c>
      <c r="Q1418" t="s">
        <v>8320</v>
      </c>
      <c r="R1418" t="s">
        <v>8339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3000</v>
      </c>
      <c r="E1419" s="8">
        <v>3440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115</v>
      </c>
      <c r="P1419">
        <f t="shared" si="111"/>
        <v>1720</v>
      </c>
      <c r="Q1419" t="s">
        <v>8320</v>
      </c>
      <c r="R1419" t="s">
        <v>8339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3432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114</v>
      </c>
      <c r="P1420">
        <f t="shared" si="111"/>
        <v>3432</v>
      </c>
      <c r="Q1420" t="s">
        <v>8320</v>
      </c>
      <c r="R1420" t="s">
        <v>8339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2800</v>
      </c>
      <c r="E1421" s="8">
        <v>3419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122</v>
      </c>
      <c r="P1421">
        <f t="shared" si="111"/>
        <v>341.9</v>
      </c>
      <c r="Q1421" t="s">
        <v>8320</v>
      </c>
      <c r="R1421" t="s">
        <v>8339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250000</v>
      </c>
      <c r="E1422" s="8">
        <v>3417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1</v>
      </c>
      <c r="P1422">
        <f t="shared" si="111"/>
        <v>1139</v>
      </c>
      <c r="Q1422" t="s">
        <v>8320</v>
      </c>
      <c r="R1422" t="s">
        <v>8339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19500</v>
      </c>
      <c r="E1423" s="8">
        <v>3415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18</v>
      </c>
      <c r="P1423">
        <f t="shared" si="111"/>
        <v>1707.5</v>
      </c>
      <c r="Q1423" t="s">
        <v>8320</v>
      </c>
      <c r="R1423" t="s">
        <v>8339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3410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14</v>
      </c>
      <c r="P1424">
        <f t="shared" si="111"/>
        <v>1705</v>
      </c>
      <c r="Q1424" t="s">
        <v>8320</v>
      </c>
      <c r="R1424" t="s">
        <v>8339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54000</v>
      </c>
      <c r="E1425" s="8">
        <v>3407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6</v>
      </c>
      <c r="P1425">
        <f t="shared" si="111"/>
        <v>3407</v>
      </c>
      <c r="Q1425" t="s">
        <v>8320</v>
      </c>
      <c r="R1425" t="s">
        <v>8339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3000</v>
      </c>
      <c r="E1426" s="8">
        <v>3407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114</v>
      </c>
      <c r="P1426">
        <f t="shared" si="111"/>
        <v>243.36</v>
      </c>
      <c r="Q1426" t="s">
        <v>8320</v>
      </c>
      <c r="R1426" t="s">
        <v>8339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62</v>
      </c>
      <c r="P1427">
        <f t="shared" si="111"/>
        <v>0</v>
      </c>
      <c r="Q1427" t="s">
        <v>8320</v>
      </c>
      <c r="R1427" t="s">
        <v>8339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3200</v>
      </c>
      <c r="E1428" s="8">
        <v>3400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106</v>
      </c>
      <c r="P1428">
        <f t="shared" si="111"/>
        <v>0</v>
      </c>
      <c r="Q1428" t="s">
        <v>8320</v>
      </c>
      <c r="R1428" t="s">
        <v>8339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2500</v>
      </c>
      <c r="E1429" s="8">
        <v>3400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136</v>
      </c>
      <c r="P1429">
        <f t="shared" si="111"/>
        <v>850</v>
      </c>
      <c r="Q1429" t="s">
        <v>8320</v>
      </c>
      <c r="R1429" t="s">
        <v>8339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3250</v>
      </c>
      <c r="E1430" s="8">
        <v>3398.1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105</v>
      </c>
      <c r="P1430">
        <f t="shared" si="111"/>
        <v>1132.7</v>
      </c>
      <c r="Q1430" t="s">
        <v>8320</v>
      </c>
      <c r="R1430" t="s">
        <v>8339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2001</v>
      </c>
      <c r="E1431" s="8">
        <v>3397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170</v>
      </c>
      <c r="P1431">
        <f t="shared" si="111"/>
        <v>0</v>
      </c>
      <c r="Q1431" t="s">
        <v>8320</v>
      </c>
      <c r="R1431" t="s">
        <v>8339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3100</v>
      </c>
      <c r="E1432" s="8">
        <v>3395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110</v>
      </c>
      <c r="P1432">
        <f t="shared" si="111"/>
        <v>679</v>
      </c>
      <c r="Q1432" t="s">
        <v>8320</v>
      </c>
      <c r="R1432" t="s">
        <v>8339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2600</v>
      </c>
      <c r="E1433" s="8">
        <v>3392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130</v>
      </c>
      <c r="P1433">
        <f t="shared" si="111"/>
        <v>72.17</v>
      </c>
      <c r="Q1433" t="s">
        <v>8320</v>
      </c>
      <c r="R1433" t="s">
        <v>8339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6</v>
      </c>
      <c r="P1434">
        <f t="shared" si="111"/>
        <v>0</v>
      </c>
      <c r="Q1434" t="s">
        <v>8320</v>
      </c>
      <c r="R1434" t="s">
        <v>8339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3000</v>
      </c>
      <c r="E1435" s="8">
        <v>3385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113</v>
      </c>
      <c r="P1435">
        <f t="shared" si="111"/>
        <v>338.5</v>
      </c>
      <c r="Q1435" t="s">
        <v>8320</v>
      </c>
      <c r="R1435" t="s">
        <v>8339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1500</v>
      </c>
      <c r="E1436" s="8">
        <v>3385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226</v>
      </c>
      <c r="P1436">
        <f t="shared" si="111"/>
        <v>307.73</v>
      </c>
      <c r="Q1436" t="s">
        <v>8320</v>
      </c>
      <c r="R1436" t="s">
        <v>8339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3000</v>
      </c>
      <c r="E1437" s="8">
        <v>3383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113</v>
      </c>
      <c r="P1437">
        <f t="shared" si="111"/>
        <v>1691.5</v>
      </c>
      <c r="Q1437" t="s">
        <v>8320</v>
      </c>
      <c r="R1437" t="s">
        <v>8339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3350</v>
      </c>
      <c r="E1438" s="8">
        <v>3380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101</v>
      </c>
      <c r="P1438">
        <f t="shared" si="111"/>
        <v>1690</v>
      </c>
      <c r="Q1438" t="s">
        <v>8320</v>
      </c>
      <c r="R1438" t="s">
        <v>8339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2500</v>
      </c>
      <c r="E1439" s="8">
        <v>3372.25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135</v>
      </c>
      <c r="P1439">
        <f t="shared" si="111"/>
        <v>153.28</v>
      </c>
      <c r="Q1439" t="s">
        <v>8320</v>
      </c>
      <c r="R1439" t="s">
        <v>8339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3000</v>
      </c>
      <c r="E1440" s="8">
        <v>3368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112</v>
      </c>
      <c r="P1440">
        <f t="shared" si="111"/>
        <v>421</v>
      </c>
      <c r="Q1440" t="s">
        <v>8320</v>
      </c>
      <c r="R1440" t="s">
        <v>8339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3300</v>
      </c>
      <c r="E1441" s="8">
        <v>3366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102</v>
      </c>
      <c r="P1441">
        <f t="shared" si="111"/>
        <v>561</v>
      </c>
      <c r="Q1441" t="s">
        <v>8320</v>
      </c>
      <c r="R1441" t="s">
        <v>8339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3000</v>
      </c>
      <c r="E1442" s="8">
        <v>3363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112</v>
      </c>
      <c r="P1442">
        <f t="shared" si="111"/>
        <v>3363</v>
      </c>
      <c r="Q1442" t="s">
        <v>8320</v>
      </c>
      <c r="R1442" t="s">
        <v>8339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3200</v>
      </c>
      <c r="E1443" s="8">
        <v>3360.72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105</v>
      </c>
      <c r="P1443">
        <f t="shared" si="111"/>
        <v>1120.24</v>
      </c>
      <c r="Q1443" t="s">
        <v>8320</v>
      </c>
      <c r="R1443" t="s">
        <v>8339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3000</v>
      </c>
      <c r="E1444" s="8">
        <v>3353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112</v>
      </c>
      <c r="P1444">
        <f t="shared" si="111"/>
        <v>0</v>
      </c>
      <c r="Q1444" t="s">
        <v>8320</v>
      </c>
      <c r="R1444" t="s">
        <v>8339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3350</v>
      </c>
      <c r="E1445" s="8">
        <v>3350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100</v>
      </c>
      <c r="P1445">
        <f t="shared" si="111"/>
        <v>0</v>
      </c>
      <c r="Q1445" t="s">
        <v>8320</v>
      </c>
      <c r="R1445" t="s">
        <v>8339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3300</v>
      </c>
      <c r="E1446" s="8">
        <v>3350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102</v>
      </c>
      <c r="P1446">
        <f t="shared" si="111"/>
        <v>0</v>
      </c>
      <c r="Q1446" t="s">
        <v>8320</v>
      </c>
      <c r="R1446" t="s">
        <v>8339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3000</v>
      </c>
      <c r="E1447" s="8">
        <v>3350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112</v>
      </c>
      <c r="P1447">
        <f t="shared" si="111"/>
        <v>0</v>
      </c>
      <c r="Q1447" t="s">
        <v>8320</v>
      </c>
      <c r="R1447" t="s">
        <v>8339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3000</v>
      </c>
      <c r="E1448" s="8">
        <v>3335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111</v>
      </c>
      <c r="P1448">
        <f t="shared" si="111"/>
        <v>0</v>
      </c>
      <c r="Q1448" t="s">
        <v>8320</v>
      </c>
      <c r="R1448" t="s">
        <v>8339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3000</v>
      </c>
      <c r="E1449" s="8">
        <v>3330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111</v>
      </c>
      <c r="P1449">
        <f t="shared" si="111"/>
        <v>1110</v>
      </c>
      <c r="Q1449" t="s">
        <v>8320</v>
      </c>
      <c r="R1449" t="s">
        <v>8339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3000</v>
      </c>
      <c r="E1450" s="8">
        <v>3321.25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111</v>
      </c>
      <c r="P1450">
        <f t="shared" si="111"/>
        <v>0</v>
      </c>
      <c r="Q1450" t="s">
        <v>8320</v>
      </c>
      <c r="R1450" t="s">
        <v>8339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3000</v>
      </c>
      <c r="E1451" s="8">
        <v>3320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111</v>
      </c>
      <c r="P1451">
        <f t="shared" si="111"/>
        <v>0</v>
      </c>
      <c r="Q1451" t="s">
        <v>8320</v>
      </c>
      <c r="R1451" t="s">
        <v>8339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33</v>
      </c>
      <c r="P1452">
        <f t="shared" si="111"/>
        <v>3319</v>
      </c>
      <c r="Q1452" t="s">
        <v>8320</v>
      </c>
      <c r="R1452" t="s">
        <v>8339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3000</v>
      </c>
      <c r="E1453" s="8">
        <v>3319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111</v>
      </c>
      <c r="P1453">
        <f t="shared" si="111"/>
        <v>1659.5</v>
      </c>
      <c r="Q1453" t="s">
        <v>8320</v>
      </c>
      <c r="R1453" t="s">
        <v>8339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2987</v>
      </c>
      <c r="E1454" s="8">
        <v>3318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111</v>
      </c>
      <c r="P1454">
        <f t="shared" si="111"/>
        <v>0</v>
      </c>
      <c r="Q1454" t="s">
        <v>8320</v>
      </c>
      <c r="R1454" t="s">
        <v>8339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50000</v>
      </c>
      <c r="E1455" s="8">
        <v>3317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7</v>
      </c>
      <c r="P1455">
        <f t="shared" si="111"/>
        <v>0</v>
      </c>
      <c r="Q1455" t="s">
        <v>8320</v>
      </c>
      <c r="R1455" t="s">
        <v>8339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3300</v>
      </c>
      <c r="E1456" s="8">
        <v>3315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100</v>
      </c>
      <c r="P1456">
        <f t="shared" si="111"/>
        <v>3315</v>
      </c>
      <c r="Q1456" t="s">
        <v>8320</v>
      </c>
      <c r="R1456" t="s">
        <v>8339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2800</v>
      </c>
      <c r="E1457" s="8">
        <v>3315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118</v>
      </c>
      <c r="P1457">
        <f t="shared" si="111"/>
        <v>473.57</v>
      </c>
      <c r="Q1457" t="s">
        <v>8320</v>
      </c>
      <c r="R1457" t="s">
        <v>8339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</v>
      </c>
      <c r="E1458" s="8">
        <v>3307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661</v>
      </c>
      <c r="P1458">
        <f t="shared" si="111"/>
        <v>1102.33</v>
      </c>
      <c r="Q1458" t="s">
        <v>8320</v>
      </c>
      <c r="R1458" t="s">
        <v>8339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2500</v>
      </c>
      <c r="E1459" s="8">
        <v>3305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132</v>
      </c>
      <c r="P1459">
        <f t="shared" si="111"/>
        <v>0</v>
      </c>
      <c r="Q1459" t="s">
        <v>8320</v>
      </c>
      <c r="R1459" t="s">
        <v>8339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18000</v>
      </c>
      <c r="E1460" s="8">
        <v>3294.01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18</v>
      </c>
      <c r="P1460">
        <f t="shared" si="111"/>
        <v>0</v>
      </c>
      <c r="Q1460" t="s">
        <v>8320</v>
      </c>
      <c r="R1460" t="s">
        <v>8339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3000</v>
      </c>
      <c r="E1461" s="8">
        <v>3292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110</v>
      </c>
      <c r="P1461">
        <f t="shared" si="111"/>
        <v>0</v>
      </c>
      <c r="Q1461" t="s">
        <v>8320</v>
      </c>
      <c r="R1461" t="s">
        <v>8339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3000</v>
      </c>
      <c r="E1462" s="8">
        <v>3289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110</v>
      </c>
      <c r="P1462">
        <f t="shared" si="111"/>
        <v>0</v>
      </c>
      <c r="Q1462" t="s">
        <v>8320</v>
      </c>
      <c r="R1462" t="s">
        <v>8339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109</v>
      </c>
      <c r="P1463">
        <f t="shared" si="111"/>
        <v>9.6300000000000008</v>
      </c>
      <c r="Q1463" t="s">
        <v>8320</v>
      </c>
      <c r="R1463" t="s">
        <v>8340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3000</v>
      </c>
      <c r="E1464" s="8">
        <v>3275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21.83</v>
      </c>
      <c r="Q1464" t="s">
        <v>8320</v>
      </c>
      <c r="R1464" t="s">
        <v>8340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3000</v>
      </c>
      <c r="E1465" s="8">
        <v>3275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109</v>
      </c>
      <c r="P1465">
        <f t="shared" si="111"/>
        <v>131</v>
      </c>
      <c r="Q1465" t="s">
        <v>8320</v>
      </c>
      <c r="R1465" t="s">
        <v>8340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3000</v>
      </c>
      <c r="E1466" s="8">
        <v>3273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109</v>
      </c>
      <c r="P1466">
        <f t="shared" si="111"/>
        <v>13.99</v>
      </c>
      <c r="Q1466" t="s">
        <v>8320</v>
      </c>
      <c r="R1466" t="s">
        <v>8340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</v>
      </c>
      <c r="E1467" s="8">
        <v>3271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109</v>
      </c>
      <c r="P1467">
        <f t="shared" si="111"/>
        <v>1.26</v>
      </c>
      <c r="Q1467" t="s">
        <v>8320</v>
      </c>
      <c r="R1467" t="s">
        <v>8340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3200</v>
      </c>
      <c r="E1468" s="8">
        <v>3270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102</v>
      </c>
      <c r="P1468">
        <f t="shared" si="111"/>
        <v>13.19</v>
      </c>
      <c r="Q1468" t="s">
        <v>8320</v>
      </c>
      <c r="R1468" t="s">
        <v>8340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3100</v>
      </c>
      <c r="E1469" s="8">
        <v>3258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105</v>
      </c>
      <c r="P1469">
        <f t="shared" si="111"/>
        <v>5.43</v>
      </c>
      <c r="Q1469" t="s">
        <v>8320</v>
      </c>
      <c r="R1469" t="s">
        <v>8340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109</v>
      </c>
      <c r="P1470">
        <f t="shared" si="111"/>
        <v>11.12</v>
      </c>
      <c r="Q1470" t="s">
        <v>8320</v>
      </c>
      <c r="R1470" t="s">
        <v>8340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109</v>
      </c>
      <c r="P1471">
        <f t="shared" si="111"/>
        <v>10.14</v>
      </c>
      <c r="Q1471" t="s">
        <v>8320</v>
      </c>
      <c r="R1471" t="s">
        <v>8340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109</v>
      </c>
      <c r="P1472">
        <f t="shared" si="111"/>
        <v>40.19</v>
      </c>
      <c r="Q1472" t="s">
        <v>8320</v>
      </c>
      <c r="R1472" t="s">
        <v>8340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108</v>
      </c>
      <c r="P1473">
        <f t="shared" si="111"/>
        <v>9.48</v>
      </c>
      <c r="Q1473" t="s">
        <v>8320</v>
      </c>
      <c r="R1473" t="s">
        <v>8340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108</v>
      </c>
      <c r="P1474">
        <f t="shared" si="111"/>
        <v>9.6300000000000008</v>
      </c>
      <c r="Q1474" t="s">
        <v>8320</v>
      </c>
      <c r="R1474" t="s">
        <v>8340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108</v>
      </c>
      <c r="P1475">
        <f t="shared" ref="P1475:P1538" si="116">IFERROR(ROUND(E1475/L1475,2),0)</f>
        <v>68.739999999999995</v>
      </c>
      <c r="Q1475" t="s">
        <v>8320</v>
      </c>
      <c r="R1475" t="s">
        <v>8340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108</v>
      </c>
      <c r="P1476">
        <f t="shared" si="116"/>
        <v>42.45</v>
      </c>
      <c r="Q1476" t="s">
        <v>8320</v>
      </c>
      <c r="R1476" t="s">
        <v>8340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129</v>
      </c>
      <c r="P1477">
        <f t="shared" si="116"/>
        <v>7.32</v>
      </c>
      <c r="Q1477" t="s">
        <v>8320</v>
      </c>
      <c r="R1477" t="s">
        <v>8340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108</v>
      </c>
      <c r="P1478">
        <f t="shared" si="116"/>
        <v>3.52</v>
      </c>
      <c r="Q1478" t="s">
        <v>8320</v>
      </c>
      <c r="R1478" t="s">
        <v>8340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147</v>
      </c>
      <c r="P1479">
        <f t="shared" si="116"/>
        <v>8.73</v>
      </c>
      <c r="Q1479" t="s">
        <v>8320</v>
      </c>
      <c r="R1479" t="s">
        <v>8340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107</v>
      </c>
      <c r="P1480">
        <f t="shared" si="116"/>
        <v>0.16</v>
      </c>
      <c r="Q1480" t="s">
        <v>8320</v>
      </c>
      <c r="R1480" t="s">
        <v>8340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107</v>
      </c>
      <c r="P1481">
        <f t="shared" si="116"/>
        <v>45.37</v>
      </c>
      <c r="Q1481" t="s">
        <v>8320</v>
      </c>
      <c r="R1481" t="s">
        <v>8340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20000</v>
      </c>
      <c r="E1482" s="8">
        <v>3211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16</v>
      </c>
      <c r="P1482">
        <f t="shared" si="116"/>
        <v>5.0599999999999996</v>
      </c>
      <c r="Q1482" t="s">
        <v>8320</v>
      </c>
      <c r="R1482" t="s">
        <v>8340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2000</v>
      </c>
      <c r="E1483" s="8">
        <v>3211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161</v>
      </c>
      <c r="P1483">
        <f t="shared" si="116"/>
        <v>535.16999999999996</v>
      </c>
      <c r="Q1483" t="s">
        <v>8320</v>
      </c>
      <c r="R1483" t="s">
        <v>8322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3200</v>
      </c>
      <c r="E1484" s="8">
        <v>3210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100</v>
      </c>
      <c r="P1484">
        <f t="shared" si="116"/>
        <v>3210</v>
      </c>
      <c r="Q1484" t="s">
        <v>8320</v>
      </c>
      <c r="R1484" t="s">
        <v>8322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3200</v>
      </c>
      <c r="E1485" s="8">
        <v>3205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100</v>
      </c>
      <c r="P1485">
        <f t="shared" si="116"/>
        <v>1602.5</v>
      </c>
      <c r="Q1485" t="s">
        <v>8320</v>
      </c>
      <c r="R1485" t="s">
        <v>8322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3000</v>
      </c>
      <c r="E1486" s="8">
        <v>3201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107</v>
      </c>
      <c r="P1486">
        <f t="shared" si="116"/>
        <v>0</v>
      </c>
      <c r="Q1486" t="s">
        <v>8320</v>
      </c>
      <c r="R1486" t="s">
        <v>8322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60000</v>
      </c>
      <c r="E1487" s="8">
        <v>3200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5</v>
      </c>
      <c r="P1487">
        <f t="shared" si="116"/>
        <v>1066.67</v>
      </c>
      <c r="Q1487" t="s">
        <v>8320</v>
      </c>
      <c r="R1487" t="s">
        <v>8322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40</v>
      </c>
      <c r="P1488">
        <f t="shared" si="116"/>
        <v>1066.67</v>
      </c>
      <c r="Q1488" t="s">
        <v>8320</v>
      </c>
      <c r="R1488" t="s">
        <v>8322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3000</v>
      </c>
      <c r="E1489" s="8">
        <v>3195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107</v>
      </c>
      <c r="P1489">
        <f t="shared" si="116"/>
        <v>0</v>
      </c>
      <c r="Q1489" t="s">
        <v>8320</v>
      </c>
      <c r="R1489" t="s">
        <v>8322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3000</v>
      </c>
      <c r="E1490" s="8">
        <v>3190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106</v>
      </c>
      <c r="P1490">
        <f t="shared" si="116"/>
        <v>531.66999999999996</v>
      </c>
      <c r="Q1490" t="s">
        <v>8320</v>
      </c>
      <c r="R1490" t="s">
        <v>8322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1550</v>
      </c>
      <c r="E1491" s="8">
        <v>3186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206</v>
      </c>
      <c r="P1491">
        <f t="shared" si="116"/>
        <v>0</v>
      </c>
      <c r="Q1491" t="s">
        <v>8320</v>
      </c>
      <c r="R1491" t="s">
        <v>8322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75000</v>
      </c>
      <c r="E1492" s="8">
        <v>3185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4</v>
      </c>
      <c r="P1492">
        <f t="shared" si="116"/>
        <v>167.63</v>
      </c>
      <c r="Q1492" t="s">
        <v>8320</v>
      </c>
      <c r="R1492" t="s">
        <v>8322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3000</v>
      </c>
      <c r="E1493" s="8">
        <v>3178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106</v>
      </c>
      <c r="P1493">
        <f t="shared" si="116"/>
        <v>3178</v>
      </c>
      <c r="Q1493" t="s">
        <v>8320</v>
      </c>
      <c r="R1493" t="s">
        <v>8322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2800</v>
      </c>
      <c r="E1494" s="8">
        <v>3175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113</v>
      </c>
      <c r="P1494">
        <f t="shared" si="116"/>
        <v>1587.5</v>
      </c>
      <c r="Q1494" t="s">
        <v>8320</v>
      </c>
      <c r="R1494" t="s">
        <v>8322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21</v>
      </c>
      <c r="P1495">
        <f t="shared" si="116"/>
        <v>0</v>
      </c>
      <c r="Q1495" t="s">
        <v>8320</v>
      </c>
      <c r="R1495" t="s">
        <v>8322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2500</v>
      </c>
      <c r="E1496" s="8">
        <v>3171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127</v>
      </c>
      <c r="P1496">
        <f t="shared" si="116"/>
        <v>288.27</v>
      </c>
      <c r="Q1496" t="s">
        <v>8320</v>
      </c>
      <c r="R1496" t="s">
        <v>8322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3000</v>
      </c>
      <c r="E1497" s="8">
        <v>3170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106</v>
      </c>
      <c r="P1497">
        <f t="shared" si="116"/>
        <v>0</v>
      </c>
      <c r="Q1497" t="s">
        <v>8320</v>
      </c>
      <c r="R1497" t="s">
        <v>8322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3000</v>
      </c>
      <c r="E1498" s="8">
        <v>3160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105</v>
      </c>
      <c r="P1498">
        <f t="shared" si="116"/>
        <v>0</v>
      </c>
      <c r="Q1498" t="s">
        <v>8320</v>
      </c>
      <c r="R1498" t="s">
        <v>8322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2000</v>
      </c>
      <c r="E1499" s="8">
        <v>3158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158</v>
      </c>
      <c r="P1499">
        <f t="shared" si="116"/>
        <v>3158</v>
      </c>
      <c r="Q1499" t="s">
        <v>8320</v>
      </c>
      <c r="R1499" t="s">
        <v>8322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15000</v>
      </c>
      <c r="E1500" s="8">
        <v>3155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21</v>
      </c>
      <c r="P1500">
        <f t="shared" si="116"/>
        <v>1051.67</v>
      </c>
      <c r="Q1500" t="s">
        <v>8320</v>
      </c>
      <c r="R1500" t="s">
        <v>8322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3000</v>
      </c>
      <c r="E1501" s="8">
        <v>3150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105</v>
      </c>
      <c r="P1501">
        <f t="shared" si="116"/>
        <v>3150</v>
      </c>
      <c r="Q1501" t="s">
        <v>8320</v>
      </c>
      <c r="R1501" t="s">
        <v>8322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3000</v>
      </c>
      <c r="E1502" s="8">
        <v>3148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105</v>
      </c>
      <c r="P1502">
        <f t="shared" si="116"/>
        <v>209.87</v>
      </c>
      <c r="Q1502" t="s">
        <v>8320</v>
      </c>
      <c r="R1502" t="s">
        <v>8322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2800</v>
      </c>
      <c r="E1503" s="8">
        <v>3145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112</v>
      </c>
      <c r="P1503">
        <f t="shared" si="116"/>
        <v>3.55</v>
      </c>
      <c r="Q1503" t="s">
        <v>8336</v>
      </c>
      <c r="R1503" t="s">
        <v>8337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3000</v>
      </c>
      <c r="E1504" s="8">
        <v>3135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105</v>
      </c>
      <c r="P1504">
        <f t="shared" si="116"/>
        <v>9.5299999999999994</v>
      </c>
      <c r="Q1504" t="s">
        <v>8336</v>
      </c>
      <c r="R1504" t="s">
        <v>8337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3000</v>
      </c>
      <c r="E1505" s="8">
        <v>3133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104</v>
      </c>
      <c r="P1505">
        <f t="shared" si="116"/>
        <v>44.13</v>
      </c>
      <c r="Q1505" t="s">
        <v>8336</v>
      </c>
      <c r="R1505" t="s">
        <v>8337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3000</v>
      </c>
      <c r="E1506" s="8">
        <v>3132.63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104</v>
      </c>
      <c r="P1506">
        <f t="shared" si="116"/>
        <v>11.65</v>
      </c>
      <c r="Q1506" t="s">
        <v>8336</v>
      </c>
      <c r="R1506" t="s">
        <v>8337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10000</v>
      </c>
      <c r="E1507" s="8">
        <v>3125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31</v>
      </c>
      <c r="P1507">
        <f t="shared" si="116"/>
        <v>9.06</v>
      </c>
      <c r="Q1507" t="s">
        <v>8336</v>
      </c>
      <c r="R1507" t="s">
        <v>8337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260</v>
      </c>
      <c r="P1508">
        <f t="shared" si="116"/>
        <v>72.599999999999994</v>
      </c>
      <c r="Q1508" t="s">
        <v>8336</v>
      </c>
      <c r="R1508" t="s">
        <v>8337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125</v>
      </c>
      <c r="P1509">
        <f t="shared" si="116"/>
        <v>94.55</v>
      </c>
      <c r="Q1509" t="s">
        <v>8336</v>
      </c>
      <c r="R1509" t="s">
        <v>8337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2500</v>
      </c>
      <c r="E1510" s="8">
        <v>3120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125</v>
      </c>
      <c r="P1510">
        <f t="shared" si="116"/>
        <v>14.79</v>
      </c>
      <c r="Q1510" t="s">
        <v>8336</v>
      </c>
      <c r="R1510" t="s">
        <v>8337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3000</v>
      </c>
      <c r="E1511" s="8">
        <v>3105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104</v>
      </c>
      <c r="P1511">
        <f t="shared" si="116"/>
        <v>15.84</v>
      </c>
      <c r="Q1511" t="s">
        <v>8336</v>
      </c>
      <c r="R1511" t="s">
        <v>8337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2500</v>
      </c>
      <c r="E1512" s="8">
        <v>3105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124</v>
      </c>
      <c r="P1512">
        <f t="shared" si="116"/>
        <v>7.67</v>
      </c>
      <c r="Q1512" t="s">
        <v>8336</v>
      </c>
      <c r="R1512" t="s">
        <v>8337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20000</v>
      </c>
      <c r="E1513" s="8">
        <v>3100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16</v>
      </c>
      <c r="P1513">
        <f t="shared" si="116"/>
        <v>15.05</v>
      </c>
      <c r="Q1513" t="s">
        <v>8336</v>
      </c>
      <c r="R1513" t="s">
        <v>8337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103</v>
      </c>
      <c r="P1514">
        <f t="shared" si="116"/>
        <v>9.25</v>
      </c>
      <c r="Q1514" t="s">
        <v>8336</v>
      </c>
      <c r="R1514" t="s">
        <v>8337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103</v>
      </c>
      <c r="P1515">
        <f t="shared" si="116"/>
        <v>14.42</v>
      </c>
      <c r="Q1515" t="s">
        <v>8336</v>
      </c>
      <c r="R1515" t="s">
        <v>8337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2000</v>
      </c>
      <c r="E1516" s="8">
        <v>3100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155</v>
      </c>
      <c r="P1516">
        <f t="shared" si="116"/>
        <v>17.61</v>
      </c>
      <c r="Q1516" t="s">
        <v>8336</v>
      </c>
      <c r="R1516" t="s">
        <v>8337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</v>
      </c>
      <c r="E1517" s="8">
        <v>3095.11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103</v>
      </c>
      <c r="P1517">
        <f t="shared" si="116"/>
        <v>5.58</v>
      </c>
      <c r="Q1517" t="s">
        <v>8336</v>
      </c>
      <c r="R1517" t="s">
        <v>8337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3000</v>
      </c>
      <c r="E1518" s="8">
        <v>3084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103</v>
      </c>
      <c r="P1518">
        <f t="shared" si="116"/>
        <v>26.59</v>
      </c>
      <c r="Q1518" t="s">
        <v>8336</v>
      </c>
      <c r="R1518" t="s">
        <v>8337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119</v>
      </c>
      <c r="P1519">
        <f t="shared" si="116"/>
        <v>5.01</v>
      </c>
      <c r="Q1519" t="s">
        <v>8336</v>
      </c>
      <c r="R1519" t="s">
        <v>8337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103</v>
      </c>
      <c r="P1520">
        <f t="shared" si="116"/>
        <v>13.05</v>
      </c>
      <c r="Q1520" t="s">
        <v>8336</v>
      </c>
      <c r="R1520" t="s">
        <v>8337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3000</v>
      </c>
      <c r="E1521" s="8">
        <v>3080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21.24</v>
      </c>
      <c r="Q1521" t="s">
        <v>8336</v>
      </c>
      <c r="R1521" t="s">
        <v>8337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2500</v>
      </c>
      <c r="E1522" s="8">
        <v>3067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123</v>
      </c>
      <c r="P1522">
        <f t="shared" si="116"/>
        <v>18.37</v>
      </c>
      <c r="Q1522" t="s">
        <v>8336</v>
      </c>
      <c r="R1522" t="s">
        <v>8337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153</v>
      </c>
      <c r="P1523">
        <f t="shared" si="116"/>
        <v>13.03</v>
      </c>
      <c r="Q1523" t="s">
        <v>8336</v>
      </c>
      <c r="R1523" t="s">
        <v>8337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102</v>
      </c>
      <c r="P1524">
        <f t="shared" si="116"/>
        <v>6.77</v>
      </c>
      <c r="Q1524" t="s">
        <v>8336</v>
      </c>
      <c r="R1524" t="s">
        <v>8337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122</v>
      </c>
      <c r="P1525">
        <f t="shared" si="116"/>
        <v>12.7</v>
      </c>
      <c r="Q1525" t="s">
        <v>8336</v>
      </c>
      <c r="R1525" t="s">
        <v>8337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10000</v>
      </c>
      <c r="E1526" s="8">
        <v>3060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31</v>
      </c>
      <c r="P1526">
        <f t="shared" si="116"/>
        <v>109.29</v>
      </c>
      <c r="Q1526" t="s">
        <v>8336</v>
      </c>
      <c r="R1526" t="s">
        <v>8337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102</v>
      </c>
      <c r="P1527">
        <f t="shared" si="116"/>
        <v>21.84</v>
      </c>
      <c r="Q1527" t="s">
        <v>8336</v>
      </c>
      <c r="R1527" t="s">
        <v>8337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3000</v>
      </c>
      <c r="E1528" s="8">
        <v>3055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102</v>
      </c>
      <c r="P1528">
        <f t="shared" si="116"/>
        <v>10.91</v>
      </c>
      <c r="Q1528" t="s">
        <v>8336</v>
      </c>
      <c r="R1528" t="s">
        <v>8337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109</v>
      </c>
      <c r="P1529">
        <f t="shared" si="116"/>
        <v>43.64</v>
      </c>
      <c r="Q1529" t="s">
        <v>8336</v>
      </c>
      <c r="R1529" t="s">
        <v>8337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102</v>
      </c>
      <c r="P1530">
        <f t="shared" si="116"/>
        <v>19.05</v>
      </c>
      <c r="Q1530" t="s">
        <v>8336</v>
      </c>
      <c r="R1530" t="s">
        <v>8337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3000</v>
      </c>
      <c r="E1531" s="8">
        <v>3046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102</v>
      </c>
      <c r="P1531">
        <f t="shared" si="116"/>
        <v>21.6</v>
      </c>
      <c r="Q1531" t="s">
        <v>8336</v>
      </c>
      <c r="R1531" t="s">
        <v>8337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5000</v>
      </c>
      <c r="E1532" s="8">
        <v>3045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61</v>
      </c>
      <c r="P1532">
        <f t="shared" si="116"/>
        <v>3.48</v>
      </c>
      <c r="Q1532" t="s">
        <v>8336</v>
      </c>
      <c r="R1532" t="s">
        <v>8337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102</v>
      </c>
      <c r="P1533">
        <f t="shared" si="116"/>
        <v>41.71</v>
      </c>
      <c r="Q1533" t="s">
        <v>8336</v>
      </c>
      <c r="R1533" t="s">
        <v>8337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2500</v>
      </c>
      <c r="E1534" s="8">
        <v>3045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122</v>
      </c>
      <c r="P1534">
        <f t="shared" si="116"/>
        <v>10.36</v>
      </c>
      <c r="Q1534" t="s">
        <v>8336</v>
      </c>
      <c r="R1534" t="s">
        <v>8337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108</v>
      </c>
      <c r="P1535">
        <f t="shared" si="116"/>
        <v>4.0999999999999996</v>
      </c>
      <c r="Q1535" t="s">
        <v>8336</v>
      </c>
      <c r="R1535" t="s">
        <v>8337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101</v>
      </c>
      <c r="P1536">
        <f t="shared" si="116"/>
        <v>8.23</v>
      </c>
      <c r="Q1536" t="s">
        <v>8336</v>
      </c>
      <c r="R1536" t="s">
        <v>8337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101</v>
      </c>
      <c r="P1537">
        <f t="shared" si="116"/>
        <v>27.59</v>
      </c>
      <c r="Q1537" t="s">
        <v>8336</v>
      </c>
      <c r="R1537" t="s">
        <v>8337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101</v>
      </c>
      <c r="P1538">
        <f t="shared" si="116"/>
        <v>6.67</v>
      </c>
      <c r="Q1538" t="s">
        <v>8336</v>
      </c>
      <c r="R1538" t="s">
        <v>8337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3000</v>
      </c>
      <c r="E1539" s="8">
        <v>3035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101</v>
      </c>
      <c r="P1539">
        <f t="shared" ref="P1539:P1602" si="121">IFERROR(ROUND(E1539/L1539,2),0)</f>
        <v>13.55</v>
      </c>
      <c r="Q1539" t="s">
        <v>8336</v>
      </c>
      <c r="R1539" t="s">
        <v>8337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101</v>
      </c>
      <c r="P1540">
        <f t="shared" si="121"/>
        <v>65.959999999999994</v>
      </c>
      <c r="Q1540" t="s">
        <v>8336</v>
      </c>
      <c r="R1540" t="s">
        <v>8337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12000</v>
      </c>
      <c r="E1541" s="8">
        <v>3030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25</v>
      </c>
      <c r="P1541">
        <f t="shared" si="121"/>
        <v>10.67</v>
      </c>
      <c r="Q1541" t="s">
        <v>8336</v>
      </c>
      <c r="R1541" t="s">
        <v>8337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101</v>
      </c>
      <c r="P1542">
        <f t="shared" si="121"/>
        <v>30.92</v>
      </c>
      <c r="Q1542" t="s">
        <v>8336</v>
      </c>
      <c r="R1542" t="s">
        <v>8337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3000</v>
      </c>
      <c r="E1543" s="8">
        <v>3030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101</v>
      </c>
      <c r="P1543">
        <f t="shared" si="121"/>
        <v>1515</v>
      </c>
      <c r="Q1543" t="s">
        <v>8336</v>
      </c>
      <c r="R1543" t="s">
        <v>8341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3000</v>
      </c>
      <c r="E1544" s="8">
        <v>3025.66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101</v>
      </c>
      <c r="P1544">
        <f t="shared" si="121"/>
        <v>3025.66</v>
      </c>
      <c r="Q1544" t="s">
        <v>8336</v>
      </c>
      <c r="R1544" t="s">
        <v>8341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2500</v>
      </c>
      <c r="E1545" s="8">
        <v>3022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121</v>
      </c>
      <c r="P1545">
        <f t="shared" si="121"/>
        <v>3022</v>
      </c>
      <c r="Q1545" t="s">
        <v>8336</v>
      </c>
      <c r="R1545" t="s">
        <v>8341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3000</v>
      </c>
      <c r="E1546" s="8">
        <v>3017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101</v>
      </c>
      <c r="P1546">
        <f t="shared" si="121"/>
        <v>0</v>
      </c>
      <c r="Q1546" t="s">
        <v>8336</v>
      </c>
      <c r="R1546" t="s">
        <v>8341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3017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101</v>
      </c>
      <c r="P1547">
        <f t="shared" si="121"/>
        <v>3017</v>
      </c>
      <c r="Q1547" t="s">
        <v>8336</v>
      </c>
      <c r="R1547" t="s">
        <v>8341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2800</v>
      </c>
      <c r="E1548" s="8">
        <v>3015.73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108</v>
      </c>
      <c r="P1548">
        <f t="shared" si="121"/>
        <v>274.16000000000003</v>
      </c>
      <c r="Q1548" t="s">
        <v>8336</v>
      </c>
      <c r="R1548" t="s">
        <v>8341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3000</v>
      </c>
      <c r="E1549" s="8">
        <v>3015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101</v>
      </c>
      <c r="P1549">
        <f t="shared" si="121"/>
        <v>0</v>
      </c>
      <c r="Q1549" t="s">
        <v>8336</v>
      </c>
      <c r="R1549" t="s">
        <v>8341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2000</v>
      </c>
      <c r="E1550" s="8">
        <v>3015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151</v>
      </c>
      <c r="P1550">
        <f t="shared" si="121"/>
        <v>3015</v>
      </c>
      <c r="Q1550" t="s">
        <v>8336</v>
      </c>
      <c r="R1550" t="s">
        <v>8341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3000</v>
      </c>
      <c r="E1551" s="8">
        <v>3014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100</v>
      </c>
      <c r="P1551">
        <f t="shared" si="121"/>
        <v>502.33</v>
      </c>
      <c r="Q1551" t="s">
        <v>8336</v>
      </c>
      <c r="R1551" t="s">
        <v>8341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2500</v>
      </c>
      <c r="E1552" s="8">
        <v>3012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120</v>
      </c>
      <c r="P1552">
        <f t="shared" si="121"/>
        <v>430.29</v>
      </c>
      <c r="Q1552" t="s">
        <v>8336</v>
      </c>
      <c r="R1552" t="s">
        <v>8341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2500</v>
      </c>
      <c r="E1553" s="8">
        <v>3010.01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120</v>
      </c>
      <c r="P1553">
        <f t="shared" si="121"/>
        <v>0</v>
      </c>
      <c r="Q1553" t="s">
        <v>8336</v>
      </c>
      <c r="R1553" t="s">
        <v>8341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1960</v>
      </c>
      <c r="E1554" s="8">
        <v>3005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153</v>
      </c>
      <c r="P1554">
        <f t="shared" si="121"/>
        <v>187.81</v>
      </c>
      <c r="Q1554" t="s">
        <v>8336</v>
      </c>
      <c r="R1554" t="s">
        <v>8341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3000</v>
      </c>
      <c r="E1555" s="8">
        <v>3003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100</v>
      </c>
      <c r="P1555">
        <f t="shared" si="121"/>
        <v>0</v>
      </c>
      <c r="Q1555" t="s">
        <v>8336</v>
      </c>
      <c r="R1555" t="s">
        <v>8341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3000</v>
      </c>
      <c r="E1556" s="8">
        <v>3002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100</v>
      </c>
      <c r="P1556">
        <f t="shared" si="121"/>
        <v>0</v>
      </c>
      <c r="Q1556" t="s">
        <v>8336</v>
      </c>
      <c r="R1556" t="s">
        <v>8341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17000</v>
      </c>
      <c r="E1557" s="8">
        <v>3001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18</v>
      </c>
      <c r="P1557">
        <f t="shared" si="121"/>
        <v>0</v>
      </c>
      <c r="Q1557" t="s">
        <v>8336</v>
      </c>
      <c r="R1557" t="s">
        <v>8341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5000</v>
      </c>
      <c r="E1558" s="8">
        <v>3000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60</v>
      </c>
      <c r="P1558">
        <f t="shared" si="121"/>
        <v>250</v>
      </c>
      <c r="Q1558" t="s">
        <v>8336</v>
      </c>
      <c r="R1558" t="s">
        <v>8341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3000</v>
      </c>
      <c r="E1559" s="8">
        <v>3000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100</v>
      </c>
      <c r="P1559">
        <f t="shared" si="121"/>
        <v>3000</v>
      </c>
      <c r="Q1559" t="s">
        <v>8336</v>
      </c>
      <c r="R1559" t="s">
        <v>8341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3000</v>
      </c>
      <c r="E1560" s="8">
        <v>3000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100</v>
      </c>
      <c r="P1560">
        <f t="shared" si="121"/>
        <v>1000</v>
      </c>
      <c r="Q1560" t="s">
        <v>8336</v>
      </c>
      <c r="R1560" t="s">
        <v>8341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3000</v>
      </c>
      <c r="E1561" s="8">
        <v>3000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100</v>
      </c>
      <c r="P1561">
        <f t="shared" si="121"/>
        <v>3000</v>
      </c>
      <c r="Q1561" t="s">
        <v>8336</v>
      </c>
      <c r="R1561" t="s">
        <v>8341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3000</v>
      </c>
      <c r="E1562" s="8">
        <v>3000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100</v>
      </c>
      <c r="P1562">
        <f t="shared" si="121"/>
        <v>750</v>
      </c>
      <c r="Q1562" t="s">
        <v>8336</v>
      </c>
      <c r="R1562" t="s">
        <v>8341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3000</v>
      </c>
      <c r="E1563" s="8">
        <v>3000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100</v>
      </c>
      <c r="P1563">
        <f t="shared" si="121"/>
        <v>3000</v>
      </c>
      <c r="Q1563" t="s">
        <v>8320</v>
      </c>
      <c r="R1563" t="s">
        <v>8342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2500</v>
      </c>
      <c r="E1564" s="8">
        <v>3000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120</v>
      </c>
      <c r="P1564">
        <f t="shared" si="121"/>
        <v>0</v>
      </c>
      <c r="Q1564" t="s">
        <v>8320</v>
      </c>
      <c r="R1564" t="s">
        <v>8342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2500</v>
      </c>
      <c r="E1565" s="8">
        <v>3000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120</v>
      </c>
      <c r="P1565">
        <f t="shared" si="121"/>
        <v>1500</v>
      </c>
      <c r="Q1565" t="s">
        <v>8320</v>
      </c>
      <c r="R1565" t="s">
        <v>8342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2500</v>
      </c>
      <c r="E1566" s="8">
        <v>3000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120</v>
      </c>
      <c r="P1566">
        <f t="shared" si="121"/>
        <v>3000</v>
      </c>
      <c r="Q1566" t="s">
        <v>8320</v>
      </c>
      <c r="R1566" t="s">
        <v>8342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65108</v>
      </c>
      <c r="E1567" s="8">
        <v>2994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5</v>
      </c>
      <c r="P1567">
        <f t="shared" si="121"/>
        <v>2994</v>
      </c>
      <c r="Q1567" t="s">
        <v>8320</v>
      </c>
      <c r="R1567" t="s">
        <v>8342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8000</v>
      </c>
      <c r="E1568" s="8">
        <v>2993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37</v>
      </c>
      <c r="P1568">
        <f t="shared" si="121"/>
        <v>50.73</v>
      </c>
      <c r="Q1568" t="s">
        <v>8320</v>
      </c>
      <c r="R1568" t="s">
        <v>8342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2500</v>
      </c>
      <c r="E1569" s="8">
        <v>2990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120</v>
      </c>
      <c r="P1569">
        <f t="shared" si="121"/>
        <v>230</v>
      </c>
      <c r="Q1569" t="s">
        <v>8320</v>
      </c>
      <c r="R1569" t="s">
        <v>8342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60000</v>
      </c>
      <c r="E1570" s="8">
        <v>2971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5</v>
      </c>
      <c r="P1570">
        <f t="shared" si="121"/>
        <v>135.05000000000001</v>
      </c>
      <c r="Q1570" t="s">
        <v>8320</v>
      </c>
      <c r="R1570" t="s">
        <v>8342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5000</v>
      </c>
      <c r="E1571" s="8">
        <v>2965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59</v>
      </c>
      <c r="P1571">
        <f t="shared" si="121"/>
        <v>0</v>
      </c>
      <c r="Q1571" t="s">
        <v>8320</v>
      </c>
      <c r="R1571" t="s">
        <v>8342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30</v>
      </c>
      <c r="P1572">
        <f t="shared" si="121"/>
        <v>56.92</v>
      </c>
      <c r="Q1572" t="s">
        <v>8320</v>
      </c>
      <c r="R1572" t="s">
        <v>8342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2900</v>
      </c>
      <c r="E1573" s="8">
        <v>2954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102</v>
      </c>
      <c r="P1573">
        <f t="shared" si="121"/>
        <v>738.5</v>
      </c>
      <c r="Q1573" t="s">
        <v>8320</v>
      </c>
      <c r="R1573" t="s">
        <v>8342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2946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118</v>
      </c>
      <c r="P1574">
        <f t="shared" si="121"/>
        <v>982</v>
      </c>
      <c r="Q1574" t="s">
        <v>8320</v>
      </c>
      <c r="R1574" t="s">
        <v>8342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2700</v>
      </c>
      <c r="E1575" s="8">
        <v>2945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109</v>
      </c>
      <c r="P1575">
        <f t="shared" si="121"/>
        <v>981.67</v>
      </c>
      <c r="Q1575" t="s">
        <v>8320</v>
      </c>
      <c r="R1575" t="s">
        <v>8342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2500</v>
      </c>
      <c r="E1576" s="8">
        <v>2935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117</v>
      </c>
      <c r="P1576">
        <f t="shared" si="121"/>
        <v>489.17</v>
      </c>
      <c r="Q1576" t="s">
        <v>8320</v>
      </c>
      <c r="R1576" t="s">
        <v>8342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2000</v>
      </c>
      <c r="E1577" s="8">
        <v>2932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147</v>
      </c>
      <c r="P1577">
        <f t="shared" si="121"/>
        <v>83.77</v>
      </c>
      <c r="Q1577" t="s">
        <v>8320</v>
      </c>
      <c r="R1577" t="s">
        <v>8342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1500</v>
      </c>
      <c r="E1578" s="8">
        <v>2930.69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195</v>
      </c>
      <c r="P1578">
        <f t="shared" si="121"/>
        <v>293.07</v>
      </c>
      <c r="Q1578" t="s">
        <v>8320</v>
      </c>
      <c r="R1578" t="s">
        <v>8342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2750</v>
      </c>
      <c r="E1579" s="8">
        <v>2930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107</v>
      </c>
      <c r="P1579">
        <f t="shared" si="121"/>
        <v>1465</v>
      </c>
      <c r="Q1579" t="s">
        <v>8320</v>
      </c>
      <c r="R1579" t="s">
        <v>8342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1000</v>
      </c>
      <c r="E1580" s="8">
        <v>2929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293</v>
      </c>
      <c r="P1580">
        <f t="shared" si="121"/>
        <v>732.25</v>
      </c>
      <c r="Q1580" t="s">
        <v>8320</v>
      </c>
      <c r="R1580" t="s">
        <v>8342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2827</v>
      </c>
      <c r="E1581" s="8">
        <v>2925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103</v>
      </c>
      <c r="P1581">
        <f t="shared" si="121"/>
        <v>1462.5</v>
      </c>
      <c r="Q1581" t="s">
        <v>8320</v>
      </c>
      <c r="R1581" t="s">
        <v>8342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2700</v>
      </c>
      <c r="E1582" s="8">
        <v>2923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108</v>
      </c>
      <c r="P1582">
        <f t="shared" si="121"/>
        <v>0</v>
      </c>
      <c r="Q1582" t="s">
        <v>8320</v>
      </c>
      <c r="R1582" t="s">
        <v>8342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2000</v>
      </c>
      <c r="E1583" s="8">
        <v>2908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145</v>
      </c>
      <c r="P1583">
        <f t="shared" si="121"/>
        <v>2908</v>
      </c>
      <c r="Q1583" t="s">
        <v>8336</v>
      </c>
      <c r="R1583" t="s">
        <v>8343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150000</v>
      </c>
      <c r="E1584" s="8">
        <v>2889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2</v>
      </c>
      <c r="P1584">
        <f t="shared" si="121"/>
        <v>963</v>
      </c>
      <c r="Q1584" t="s">
        <v>8336</v>
      </c>
      <c r="R1584" t="s">
        <v>8343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1500</v>
      </c>
      <c r="E1585" s="8">
        <v>2885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192</v>
      </c>
      <c r="P1585">
        <f t="shared" si="121"/>
        <v>2885</v>
      </c>
      <c r="Q1585" t="s">
        <v>8336</v>
      </c>
      <c r="R1585" t="s">
        <v>8343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2300</v>
      </c>
      <c r="E1586" s="8">
        <v>2881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125</v>
      </c>
      <c r="P1586">
        <f t="shared" si="121"/>
        <v>0</v>
      </c>
      <c r="Q1586" t="s">
        <v>8336</v>
      </c>
      <c r="R1586" t="s">
        <v>8343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850</v>
      </c>
      <c r="E1587" s="8">
        <v>2879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339</v>
      </c>
      <c r="P1587">
        <f t="shared" si="121"/>
        <v>239.92</v>
      </c>
      <c r="Q1587" t="s">
        <v>8336</v>
      </c>
      <c r="R1587" t="s">
        <v>8343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2250</v>
      </c>
      <c r="E1588" s="8">
        <v>2876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128</v>
      </c>
      <c r="P1588">
        <f t="shared" si="121"/>
        <v>0</v>
      </c>
      <c r="Q1588" t="s">
        <v>8336</v>
      </c>
      <c r="R1588" t="s">
        <v>8343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19</v>
      </c>
      <c r="P1589">
        <f t="shared" si="121"/>
        <v>2871</v>
      </c>
      <c r="Q1589" t="s">
        <v>8336</v>
      </c>
      <c r="R1589" t="s">
        <v>8343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1000</v>
      </c>
      <c r="E1590" s="8">
        <v>2870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287</v>
      </c>
      <c r="P1590">
        <f t="shared" si="121"/>
        <v>0</v>
      </c>
      <c r="Q1590" t="s">
        <v>8336</v>
      </c>
      <c r="R1590" t="s">
        <v>8343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2500</v>
      </c>
      <c r="E1591" s="8">
        <v>2867.99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115</v>
      </c>
      <c r="P1591">
        <f t="shared" si="121"/>
        <v>0</v>
      </c>
      <c r="Q1591" t="s">
        <v>8336</v>
      </c>
      <c r="R1591" t="s">
        <v>8343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2000</v>
      </c>
      <c r="E1592" s="8">
        <v>2864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143</v>
      </c>
      <c r="P1592">
        <f t="shared" si="121"/>
        <v>1432</v>
      </c>
      <c r="Q1592" t="s">
        <v>8336</v>
      </c>
      <c r="R1592" t="s">
        <v>8343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2600</v>
      </c>
      <c r="E1593" s="8">
        <v>2857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110</v>
      </c>
      <c r="P1593">
        <f t="shared" si="121"/>
        <v>31.05</v>
      </c>
      <c r="Q1593" t="s">
        <v>8336</v>
      </c>
      <c r="R1593" t="s">
        <v>8343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2500</v>
      </c>
      <c r="E1594" s="8">
        <v>2856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114</v>
      </c>
      <c r="P1594">
        <f t="shared" si="121"/>
        <v>0</v>
      </c>
      <c r="Q1594" t="s">
        <v>8336</v>
      </c>
      <c r="R1594" t="s">
        <v>8343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100000</v>
      </c>
      <c r="E1595" s="8">
        <v>2842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3</v>
      </c>
      <c r="P1595">
        <f t="shared" si="121"/>
        <v>947.33</v>
      </c>
      <c r="Q1595" t="s">
        <v>8336</v>
      </c>
      <c r="R1595" t="s">
        <v>8343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1500</v>
      </c>
      <c r="E1596" s="8">
        <v>2842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189</v>
      </c>
      <c r="P1596">
        <f t="shared" si="121"/>
        <v>284.2</v>
      </c>
      <c r="Q1596" t="s">
        <v>8336</v>
      </c>
      <c r="R1596" t="s">
        <v>8343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2500</v>
      </c>
      <c r="E1597" s="8">
        <v>2841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114</v>
      </c>
      <c r="P1597">
        <f t="shared" si="121"/>
        <v>405.86</v>
      </c>
      <c r="Q1597" t="s">
        <v>8336</v>
      </c>
      <c r="R1597" t="s">
        <v>8343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25000</v>
      </c>
      <c r="E1598" s="8">
        <v>2836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11</v>
      </c>
      <c r="P1598">
        <f t="shared" si="121"/>
        <v>945.33</v>
      </c>
      <c r="Q1598" t="s">
        <v>8336</v>
      </c>
      <c r="R1598" t="s">
        <v>8343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2300</v>
      </c>
      <c r="E1599" s="8">
        <v>2835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123</v>
      </c>
      <c r="P1599">
        <f t="shared" si="121"/>
        <v>0</v>
      </c>
      <c r="Q1599" t="s">
        <v>8336</v>
      </c>
      <c r="R1599" t="s">
        <v>8343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2000</v>
      </c>
      <c r="E1600" s="8">
        <v>2833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142</v>
      </c>
      <c r="P1600">
        <f t="shared" si="121"/>
        <v>2833</v>
      </c>
      <c r="Q1600" t="s">
        <v>8336</v>
      </c>
      <c r="R1600" t="s">
        <v>8343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2000</v>
      </c>
      <c r="E1601" s="8">
        <v>2831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142</v>
      </c>
      <c r="P1601">
        <f t="shared" si="121"/>
        <v>0</v>
      </c>
      <c r="Q1601" t="s">
        <v>8336</v>
      </c>
      <c r="R1601" t="s">
        <v>8343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2750</v>
      </c>
      <c r="E1602" s="8">
        <v>2826.43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103</v>
      </c>
      <c r="P1602">
        <f t="shared" si="121"/>
        <v>314.05</v>
      </c>
      <c r="Q1602" t="s">
        <v>8336</v>
      </c>
      <c r="R1602" t="s">
        <v>8343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6000</v>
      </c>
      <c r="E1603" s="8">
        <v>2823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47</v>
      </c>
      <c r="P1603">
        <f t="shared" ref="P1603:P1666" si="126">IFERROR(ROUND(E1603/L1603,2),0)</f>
        <v>50.41</v>
      </c>
      <c r="Q1603" t="s">
        <v>8323</v>
      </c>
      <c r="R1603" t="s">
        <v>8324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112</v>
      </c>
      <c r="P1604">
        <f t="shared" si="126"/>
        <v>87.63</v>
      </c>
      <c r="Q1604" t="s">
        <v>8323</v>
      </c>
      <c r="R1604" t="s">
        <v>8324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140</v>
      </c>
      <c r="P1605">
        <f t="shared" si="126"/>
        <v>93.47</v>
      </c>
      <c r="Q1605" t="s">
        <v>8323</v>
      </c>
      <c r="R1605" t="s">
        <v>8324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12000</v>
      </c>
      <c r="E1606" s="8">
        <v>2800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23</v>
      </c>
      <c r="P1606">
        <f t="shared" si="126"/>
        <v>40</v>
      </c>
      <c r="Q1606" t="s">
        <v>8323</v>
      </c>
      <c r="R1606" t="s">
        <v>8324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112</v>
      </c>
      <c r="P1607">
        <f t="shared" si="126"/>
        <v>63.64</v>
      </c>
      <c r="Q1607" t="s">
        <v>8323</v>
      </c>
      <c r="R1607" t="s">
        <v>8324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140</v>
      </c>
      <c r="P1608">
        <f t="shared" si="126"/>
        <v>30.38</v>
      </c>
      <c r="Q1608" t="s">
        <v>8323</v>
      </c>
      <c r="R1608" t="s">
        <v>8324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6500</v>
      </c>
      <c r="E1609" s="8">
        <v>2788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43</v>
      </c>
      <c r="P1609">
        <f t="shared" si="126"/>
        <v>13.6</v>
      </c>
      <c r="Q1609" t="s">
        <v>8323</v>
      </c>
      <c r="R1609" t="s">
        <v>8324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2500</v>
      </c>
      <c r="E1610" s="8">
        <v>2755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110</v>
      </c>
      <c r="P1610">
        <f t="shared" si="126"/>
        <v>119.78</v>
      </c>
      <c r="Q1610" t="s">
        <v>8323</v>
      </c>
      <c r="R1610" t="s">
        <v>8324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110</v>
      </c>
      <c r="P1611">
        <f t="shared" si="126"/>
        <v>687.75</v>
      </c>
      <c r="Q1611" t="s">
        <v>8323</v>
      </c>
      <c r="R1611" t="s">
        <v>8324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2750</v>
      </c>
      <c r="E1612" s="8">
        <v>2750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100</v>
      </c>
      <c r="P1612">
        <f t="shared" si="126"/>
        <v>24.55</v>
      </c>
      <c r="Q1612" t="s">
        <v>8323</v>
      </c>
      <c r="R1612" t="s">
        <v>8324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12001</v>
      </c>
      <c r="E1613" s="8">
        <v>2746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23</v>
      </c>
      <c r="P1613">
        <f t="shared" si="126"/>
        <v>101.7</v>
      </c>
      <c r="Q1613" t="s">
        <v>8323</v>
      </c>
      <c r="R1613" t="s">
        <v>8324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249.64</v>
      </c>
      <c r="Q1614" t="s">
        <v>8323</v>
      </c>
      <c r="R1614" t="s">
        <v>8324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144</v>
      </c>
      <c r="P1615">
        <f t="shared" si="126"/>
        <v>105.19</v>
      </c>
      <c r="Q1615" t="s">
        <v>8323</v>
      </c>
      <c r="R1615" t="s">
        <v>8324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109</v>
      </c>
      <c r="P1616">
        <f t="shared" si="126"/>
        <v>35.51</v>
      </c>
      <c r="Q1616" t="s">
        <v>8323</v>
      </c>
      <c r="R1616" t="s">
        <v>8324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2500</v>
      </c>
      <c r="E1617" s="8">
        <v>2729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109</v>
      </c>
      <c r="P1617">
        <f t="shared" si="126"/>
        <v>20.07</v>
      </c>
      <c r="Q1617" t="s">
        <v>8323</v>
      </c>
      <c r="R1617" t="s">
        <v>8324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5000</v>
      </c>
      <c r="E1618" s="8">
        <v>2726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55</v>
      </c>
      <c r="P1618">
        <f t="shared" si="126"/>
        <v>17.36</v>
      </c>
      <c r="Q1618" t="s">
        <v>8323</v>
      </c>
      <c r="R1618" t="s">
        <v>8324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30000</v>
      </c>
      <c r="E1619" s="8">
        <v>2725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9</v>
      </c>
      <c r="P1619">
        <f t="shared" si="126"/>
        <v>17.25</v>
      </c>
      <c r="Q1619" t="s">
        <v>8323</v>
      </c>
      <c r="R1619" t="s">
        <v>8324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109</v>
      </c>
      <c r="P1620">
        <f t="shared" si="126"/>
        <v>100.93</v>
      </c>
      <c r="Q1620" t="s">
        <v>8323</v>
      </c>
      <c r="R1620" t="s">
        <v>8324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390000</v>
      </c>
      <c r="E1621" s="8">
        <v>2716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</v>
      </c>
      <c r="P1621">
        <f t="shared" si="126"/>
        <v>118.09</v>
      </c>
      <c r="Q1621" t="s">
        <v>8323</v>
      </c>
      <c r="R1621" t="s">
        <v>8324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181</v>
      </c>
      <c r="P1622">
        <f t="shared" si="126"/>
        <v>159.59</v>
      </c>
      <c r="Q1622" t="s">
        <v>8323</v>
      </c>
      <c r="R1622" t="s">
        <v>8324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108</v>
      </c>
      <c r="P1623">
        <f t="shared" si="126"/>
        <v>73.239999999999995</v>
      </c>
      <c r="Q1623" t="s">
        <v>8323</v>
      </c>
      <c r="R1623" t="s">
        <v>8324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108</v>
      </c>
      <c r="P1624">
        <f t="shared" si="126"/>
        <v>41.63</v>
      </c>
      <c r="Q1624" t="s">
        <v>8323</v>
      </c>
      <c r="R1624" t="s">
        <v>8324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2500</v>
      </c>
      <c r="E1625" s="8">
        <v>2705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108</v>
      </c>
      <c r="P1625">
        <f t="shared" si="126"/>
        <v>150.28</v>
      </c>
      <c r="Q1625" t="s">
        <v>8323</v>
      </c>
      <c r="R1625" t="s">
        <v>8324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50000</v>
      </c>
      <c r="E1626" s="8">
        <v>2700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5</v>
      </c>
      <c r="P1626">
        <f t="shared" si="126"/>
        <v>108</v>
      </c>
      <c r="Q1626" t="s">
        <v>8323</v>
      </c>
      <c r="R1626" t="s">
        <v>8324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6500</v>
      </c>
      <c r="E1627" s="8">
        <v>2700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42</v>
      </c>
      <c r="P1627">
        <f t="shared" si="126"/>
        <v>25.96</v>
      </c>
      <c r="Q1627" t="s">
        <v>8323</v>
      </c>
      <c r="R1627" t="s">
        <v>8324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2500</v>
      </c>
      <c r="E1628" s="8">
        <v>2700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108</v>
      </c>
      <c r="P1628">
        <f t="shared" si="126"/>
        <v>25</v>
      </c>
      <c r="Q1628" t="s">
        <v>8323</v>
      </c>
      <c r="R1628" t="s">
        <v>8324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2658</v>
      </c>
      <c r="E1629" s="8">
        <v>2693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101</v>
      </c>
      <c r="P1629">
        <f t="shared" si="126"/>
        <v>70.87</v>
      </c>
      <c r="Q1629" t="s">
        <v>8323</v>
      </c>
      <c r="R1629" t="s">
        <v>8324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128</v>
      </c>
      <c r="P1630">
        <f t="shared" si="126"/>
        <v>30.57</v>
      </c>
      <c r="Q1630" t="s">
        <v>8323</v>
      </c>
      <c r="R1630" t="s">
        <v>8324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2500</v>
      </c>
      <c r="E1631" s="8">
        <v>2689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108</v>
      </c>
      <c r="P1631">
        <f t="shared" si="126"/>
        <v>32.79</v>
      </c>
      <c r="Q1631" t="s">
        <v>8323</v>
      </c>
      <c r="R1631" t="s">
        <v>8324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107</v>
      </c>
      <c r="P1632">
        <f t="shared" si="126"/>
        <v>21.28</v>
      </c>
      <c r="Q1632" t="s">
        <v>8323</v>
      </c>
      <c r="R1632" t="s">
        <v>8324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134</v>
      </c>
      <c r="P1633">
        <f t="shared" si="126"/>
        <v>20.16</v>
      </c>
      <c r="Q1633" t="s">
        <v>8323</v>
      </c>
      <c r="R1633" t="s">
        <v>8324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99000</v>
      </c>
      <c r="E1634" s="8">
        <v>2670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3</v>
      </c>
      <c r="P1634">
        <f t="shared" si="126"/>
        <v>56.81</v>
      </c>
      <c r="Q1634" t="s">
        <v>8323</v>
      </c>
      <c r="R1634" t="s">
        <v>8324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2500</v>
      </c>
      <c r="E1635" s="8">
        <v>2670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107</v>
      </c>
      <c r="P1635">
        <f t="shared" si="126"/>
        <v>46.03</v>
      </c>
      <c r="Q1635" t="s">
        <v>8323</v>
      </c>
      <c r="R1635" t="s">
        <v>8324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107</v>
      </c>
      <c r="P1636">
        <f t="shared" si="126"/>
        <v>83.41</v>
      </c>
      <c r="Q1636" t="s">
        <v>8323</v>
      </c>
      <c r="R1636" t="s">
        <v>8324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2500</v>
      </c>
      <c r="E1637" s="8">
        <v>2663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107</v>
      </c>
      <c r="P1637">
        <f t="shared" si="126"/>
        <v>71.97</v>
      </c>
      <c r="Q1637" t="s">
        <v>8323</v>
      </c>
      <c r="R1637" t="s">
        <v>8324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650</v>
      </c>
      <c r="E1638" s="8">
        <v>2650.5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408</v>
      </c>
      <c r="P1638">
        <f t="shared" si="126"/>
        <v>30.47</v>
      </c>
      <c r="Q1638" t="s">
        <v>8323</v>
      </c>
      <c r="R1638" t="s">
        <v>8324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106</v>
      </c>
      <c r="P1639">
        <f t="shared" si="126"/>
        <v>176.67</v>
      </c>
      <c r="Q1639" t="s">
        <v>8323</v>
      </c>
      <c r="R1639" t="s">
        <v>8324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2500</v>
      </c>
      <c r="E1640" s="8">
        <v>2646.5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106</v>
      </c>
      <c r="P1640">
        <f t="shared" si="126"/>
        <v>98.02</v>
      </c>
      <c r="Q1640" t="s">
        <v>8323</v>
      </c>
      <c r="R1640" t="s">
        <v>8324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132</v>
      </c>
      <c r="P1641">
        <f t="shared" si="126"/>
        <v>138.74</v>
      </c>
      <c r="Q1641" t="s">
        <v>8323</v>
      </c>
      <c r="R1641" t="s">
        <v>8324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146</v>
      </c>
      <c r="P1642">
        <f t="shared" si="126"/>
        <v>155</v>
      </c>
      <c r="Q1642" t="s">
        <v>8323</v>
      </c>
      <c r="R1642" t="s">
        <v>8324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25000</v>
      </c>
      <c r="E1643" s="8">
        <v>2630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11</v>
      </c>
      <c r="P1643">
        <f t="shared" si="126"/>
        <v>101.15</v>
      </c>
      <c r="Q1643" t="s">
        <v>8323</v>
      </c>
      <c r="R1643" t="s">
        <v>8344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103</v>
      </c>
      <c r="P1644">
        <f t="shared" si="126"/>
        <v>93.93</v>
      </c>
      <c r="Q1644" t="s">
        <v>8323</v>
      </c>
      <c r="R1644" t="s">
        <v>8344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175</v>
      </c>
      <c r="P1645">
        <f t="shared" si="126"/>
        <v>71.08</v>
      </c>
      <c r="Q1645" t="s">
        <v>8323</v>
      </c>
      <c r="R1645" t="s">
        <v>8344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2500</v>
      </c>
      <c r="E1646" s="8">
        <v>2620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105</v>
      </c>
      <c r="P1646">
        <f t="shared" si="126"/>
        <v>20.47</v>
      </c>
      <c r="Q1646" t="s">
        <v>8323</v>
      </c>
      <c r="R1646" t="s">
        <v>8344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105</v>
      </c>
      <c r="P1647">
        <f t="shared" si="126"/>
        <v>261.8</v>
      </c>
      <c r="Q1647" t="s">
        <v>8323</v>
      </c>
      <c r="R1647" t="s">
        <v>8344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174</v>
      </c>
      <c r="P1648">
        <f t="shared" si="126"/>
        <v>31.52</v>
      </c>
      <c r="Q1648" t="s">
        <v>8323</v>
      </c>
      <c r="R1648" t="s">
        <v>8344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56.85</v>
      </c>
      <c r="Q1649" t="s">
        <v>8323</v>
      </c>
      <c r="R1649" t="s">
        <v>8344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2000</v>
      </c>
      <c r="E1650" s="8">
        <v>2609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130</v>
      </c>
      <c r="P1650">
        <f t="shared" si="126"/>
        <v>28.99</v>
      </c>
      <c r="Q1650" t="s">
        <v>8323</v>
      </c>
      <c r="R1650" t="s">
        <v>8344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5000</v>
      </c>
      <c r="E1651" s="8">
        <v>2608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52</v>
      </c>
      <c r="P1651">
        <f t="shared" si="126"/>
        <v>32.200000000000003</v>
      </c>
      <c r="Q1651" t="s">
        <v>8323</v>
      </c>
      <c r="R1651" t="s">
        <v>8344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2500</v>
      </c>
      <c r="E1652" s="8">
        <v>2608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104</v>
      </c>
      <c r="P1652">
        <f t="shared" si="126"/>
        <v>81.5</v>
      </c>
      <c r="Q1652" t="s">
        <v>8323</v>
      </c>
      <c r="R1652" t="s">
        <v>8344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100000</v>
      </c>
      <c r="E1653" s="8">
        <v>2607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3</v>
      </c>
      <c r="P1653">
        <f t="shared" si="126"/>
        <v>130.35</v>
      </c>
      <c r="Q1653" t="s">
        <v>8323</v>
      </c>
      <c r="R1653" t="s">
        <v>8344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104</v>
      </c>
      <c r="P1654">
        <f t="shared" si="126"/>
        <v>37.229999999999997</v>
      </c>
      <c r="Q1654" t="s">
        <v>8323</v>
      </c>
      <c r="R1654" t="s">
        <v>8344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2500</v>
      </c>
      <c r="E1655" s="8">
        <v>2605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104</v>
      </c>
      <c r="P1655">
        <f t="shared" si="126"/>
        <v>15.51</v>
      </c>
      <c r="Q1655" t="s">
        <v>8323</v>
      </c>
      <c r="R1655" t="s">
        <v>8344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104</v>
      </c>
      <c r="P1656">
        <f t="shared" si="126"/>
        <v>76.47</v>
      </c>
      <c r="Q1656" t="s">
        <v>8323</v>
      </c>
      <c r="R1656" t="s">
        <v>8344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2500</v>
      </c>
      <c r="E1657" s="8">
        <v>2600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104</v>
      </c>
      <c r="P1657">
        <f t="shared" si="126"/>
        <v>54.17</v>
      </c>
      <c r="Q1657" t="s">
        <v>8323</v>
      </c>
      <c r="R1657" t="s">
        <v>8344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104</v>
      </c>
      <c r="P1658">
        <f t="shared" si="126"/>
        <v>54.17</v>
      </c>
      <c r="Q1658" t="s">
        <v>8323</v>
      </c>
      <c r="R1658" t="s">
        <v>8344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173</v>
      </c>
      <c r="P1659">
        <f t="shared" si="126"/>
        <v>11.76</v>
      </c>
      <c r="Q1659" t="s">
        <v>8323</v>
      </c>
      <c r="R1659" t="s">
        <v>8344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2450</v>
      </c>
      <c r="E1660" s="8">
        <v>2596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106</v>
      </c>
      <c r="P1660">
        <f t="shared" si="126"/>
        <v>24.26</v>
      </c>
      <c r="Q1660" t="s">
        <v>8323</v>
      </c>
      <c r="R1660" t="s">
        <v>8344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2500</v>
      </c>
      <c r="E1661" s="8">
        <v>2594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104</v>
      </c>
      <c r="P1661">
        <f t="shared" si="126"/>
        <v>57.64</v>
      </c>
      <c r="Q1661" t="s">
        <v>8323</v>
      </c>
      <c r="R1661" t="s">
        <v>8344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2500</v>
      </c>
      <c r="E1662" s="8">
        <v>2585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103</v>
      </c>
      <c r="P1662">
        <f t="shared" si="126"/>
        <v>71.81</v>
      </c>
      <c r="Q1662" t="s">
        <v>8323</v>
      </c>
      <c r="R1662" t="s">
        <v>8344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2500</v>
      </c>
      <c r="E1663" s="8">
        <v>2585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25.59</v>
      </c>
      <c r="Q1663" t="s">
        <v>8323</v>
      </c>
      <c r="R1663" t="s">
        <v>8344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215</v>
      </c>
      <c r="P1664">
        <f t="shared" si="126"/>
        <v>41.61</v>
      </c>
      <c r="Q1664" t="s">
        <v>8323</v>
      </c>
      <c r="R1664" t="s">
        <v>8344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1500</v>
      </c>
      <c r="E1665" s="8">
        <v>2576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172</v>
      </c>
      <c r="P1665">
        <f t="shared" si="126"/>
        <v>80.5</v>
      </c>
      <c r="Q1665" t="s">
        <v>8323</v>
      </c>
      <c r="R1665" t="s">
        <v>8344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103</v>
      </c>
      <c r="P1666">
        <f t="shared" si="126"/>
        <v>28.93</v>
      </c>
      <c r="Q1666" t="s">
        <v>8323</v>
      </c>
      <c r="R1666" t="s">
        <v>8344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103</v>
      </c>
      <c r="P1667">
        <f t="shared" ref="P1667:P1730" si="131">IFERROR(ROUND(E1667/L1667,2),0)</f>
        <v>27.62</v>
      </c>
      <c r="Q1667" t="s">
        <v>8323</v>
      </c>
      <c r="R1667" t="s">
        <v>8344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2000</v>
      </c>
      <c r="E1668" s="8">
        <v>2569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128</v>
      </c>
      <c r="P1668">
        <f t="shared" si="131"/>
        <v>26.21</v>
      </c>
      <c r="Q1668" t="s">
        <v>8323</v>
      </c>
      <c r="R1668" t="s">
        <v>8344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103</v>
      </c>
      <c r="P1669">
        <f t="shared" si="131"/>
        <v>31.28</v>
      </c>
      <c r="Q1669" t="s">
        <v>8323</v>
      </c>
      <c r="R1669" t="s">
        <v>8344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22.11</v>
      </c>
      <c r="Q1670" t="s">
        <v>8323</v>
      </c>
      <c r="R1670" t="s">
        <v>8344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103</v>
      </c>
      <c r="P1671">
        <f t="shared" si="131"/>
        <v>49.33</v>
      </c>
      <c r="Q1671" t="s">
        <v>8323</v>
      </c>
      <c r="R1671" t="s">
        <v>8344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102</v>
      </c>
      <c r="P1672">
        <f t="shared" si="131"/>
        <v>111.3</v>
      </c>
      <c r="Q1672" t="s">
        <v>8323</v>
      </c>
      <c r="R1672" t="s">
        <v>8344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102</v>
      </c>
      <c r="P1673">
        <f t="shared" si="131"/>
        <v>33.25</v>
      </c>
      <c r="Q1673" t="s">
        <v>8323</v>
      </c>
      <c r="R1673" t="s">
        <v>8344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128</v>
      </c>
      <c r="P1674">
        <f t="shared" si="131"/>
        <v>52.24</v>
      </c>
      <c r="Q1674" t="s">
        <v>8323</v>
      </c>
      <c r="R1674" t="s">
        <v>8344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171</v>
      </c>
      <c r="P1675">
        <f t="shared" si="131"/>
        <v>43.39</v>
      </c>
      <c r="Q1675" t="s">
        <v>8323</v>
      </c>
      <c r="R1675" t="s">
        <v>8344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102</v>
      </c>
      <c r="P1676">
        <f t="shared" si="131"/>
        <v>22.61</v>
      </c>
      <c r="Q1676" t="s">
        <v>8323</v>
      </c>
      <c r="R1676" t="s">
        <v>8344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2000</v>
      </c>
      <c r="E1677" s="8">
        <v>2555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128</v>
      </c>
      <c r="P1677">
        <f t="shared" si="131"/>
        <v>75.150000000000006</v>
      </c>
      <c r="Q1677" t="s">
        <v>8323</v>
      </c>
      <c r="R1677" t="s">
        <v>8344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20000</v>
      </c>
      <c r="E1678" s="8">
        <v>2550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13</v>
      </c>
      <c r="P1678">
        <f t="shared" si="131"/>
        <v>60.71</v>
      </c>
      <c r="Q1678" t="s">
        <v>8323</v>
      </c>
      <c r="R1678" t="s">
        <v>8344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5500</v>
      </c>
      <c r="E1679" s="8">
        <v>2550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46</v>
      </c>
      <c r="P1679">
        <f t="shared" si="131"/>
        <v>60.71</v>
      </c>
      <c r="Q1679" t="s">
        <v>8323</v>
      </c>
      <c r="R1679" t="s">
        <v>8344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102</v>
      </c>
      <c r="P1680">
        <f t="shared" si="131"/>
        <v>52.04</v>
      </c>
      <c r="Q1680" t="s">
        <v>8323</v>
      </c>
      <c r="R1680" t="s">
        <v>8344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2500</v>
      </c>
      <c r="E1681" s="8">
        <v>2549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102</v>
      </c>
      <c r="P1681">
        <f t="shared" si="131"/>
        <v>45.52</v>
      </c>
      <c r="Q1681" t="s">
        <v>8323</v>
      </c>
      <c r="R1681" t="s">
        <v>8344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102</v>
      </c>
      <c r="P1682">
        <f t="shared" si="131"/>
        <v>101.91</v>
      </c>
      <c r="Q1682" t="s">
        <v>8323</v>
      </c>
      <c r="R1682" t="s">
        <v>8344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2000</v>
      </c>
      <c r="E1683" s="8">
        <v>2545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127</v>
      </c>
      <c r="P1683">
        <f t="shared" si="131"/>
        <v>2.88</v>
      </c>
      <c r="Q1683" t="s">
        <v>8323</v>
      </c>
      <c r="R1683" t="s">
        <v>8345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14000</v>
      </c>
      <c r="E1684" s="8">
        <v>2540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18</v>
      </c>
      <c r="P1684">
        <f t="shared" si="131"/>
        <v>0</v>
      </c>
      <c r="Q1684" t="s">
        <v>8323</v>
      </c>
      <c r="R1684" t="s">
        <v>8345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5000</v>
      </c>
      <c r="E1685" s="8">
        <v>2537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51</v>
      </c>
      <c r="P1685">
        <f t="shared" si="131"/>
        <v>253.7</v>
      </c>
      <c r="Q1685" t="s">
        <v>8323</v>
      </c>
      <c r="R1685" t="s">
        <v>8345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2500</v>
      </c>
      <c r="E1686" s="8">
        <v>2535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101</v>
      </c>
      <c r="P1686">
        <f t="shared" si="131"/>
        <v>25.1</v>
      </c>
      <c r="Q1686" t="s">
        <v>8323</v>
      </c>
      <c r="R1686" t="s">
        <v>8345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2500</v>
      </c>
      <c r="E1687" s="8">
        <v>2535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101</v>
      </c>
      <c r="P1687">
        <f t="shared" si="131"/>
        <v>169</v>
      </c>
      <c r="Q1687" t="s">
        <v>8323</v>
      </c>
      <c r="R1687" t="s">
        <v>8345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2400</v>
      </c>
      <c r="E1688" s="8">
        <v>2532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106</v>
      </c>
      <c r="P1688">
        <f t="shared" si="131"/>
        <v>2532</v>
      </c>
      <c r="Q1688" t="s">
        <v>8323</v>
      </c>
      <c r="R1688" t="s">
        <v>8345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20</v>
      </c>
      <c r="P1689">
        <f t="shared" si="131"/>
        <v>64.77</v>
      </c>
      <c r="Q1689" t="s">
        <v>8323</v>
      </c>
      <c r="R1689" t="s">
        <v>8345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2500</v>
      </c>
      <c r="E1690" s="8">
        <v>2525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101</v>
      </c>
      <c r="P1690">
        <f t="shared" si="131"/>
        <v>360.71</v>
      </c>
      <c r="Q1690" t="s">
        <v>8323</v>
      </c>
      <c r="R1690" t="s">
        <v>8345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15000</v>
      </c>
      <c r="E1691" s="8">
        <v>2524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17</v>
      </c>
      <c r="P1691">
        <f t="shared" si="131"/>
        <v>180.29</v>
      </c>
      <c r="Q1691" t="s">
        <v>8323</v>
      </c>
      <c r="R1691" t="s">
        <v>8345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7000</v>
      </c>
      <c r="E1692" s="8">
        <v>2521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36</v>
      </c>
      <c r="P1692">
        <f t="shared" si="131"/>
        <v>229.18</v>
      </c>
      <c r="Q1692" t="s">
        <v>8323</v>
      </c>
      <c r="R1692" t="s">
        <v>8345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2400</v>
      </c>
      <c r="E1693" s="8">
        <v>2521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105</v>
      </c>
      <c r="P1693">
        <f t="shared" si="131"/>
        <v>66.34</v>
      </c>
      <c r="Q1693" t="s">
        <v>8323</v>
      </c>
      <c r="R1693" t="s">
        <v>8345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2500</v>
      </c>
      <c r="E1694" s="8">
        <v>2520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101</v>
      </c>
      <c r="P1694">
        <f t="shared" si="131"/>
        <v>168</v>
      </c>
      <c r="Q1694" t="s">
        <v>8323</v>
      </c>
      <c r="R1694" t="s">
        <v>8345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2500</v>
      </c>
      <c r="E1695" s="8">
        <v>2520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101</v>
      </c>
      <c r="P1695">
        <f t="shared" si="131"/>
        <v>315</v>
      </c>
      <c r="Q1695" t="s">
        <v>8323</v>
      </c>
      <c r="R1695" t="s">
        <v>8345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2000</v>
      </c>
      <c r="E1696" s="8">
        <v>2512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126</v>
      </c>
      <c r="P1696">
        <f t="shared" si="131"/>
        <v>2512</v>
      </c>
      <c r="Q1696" t="s">
        <v>8323</v>
      </c>
      <c r="R1696" t="s">
        <v>8345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2500</v>
      </c>
      <c r="E1697" s="8">
        <v>2511.11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100</v>
      </c>
      <c r="P1697">
        <f t="shared" si="131"/>
        <v>109.18</v>
      </c>
      <c r="Q1697" t="s">
        <v>8323</v>
      </c>
      <c r="R1697" t="s">
        <v>8345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2000</v>
      </c>
      <c r="E1698" s="8">
        <v>2506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125</v>
      </c>
      <c r="P1698">
        <f t="shared" si="131"/>
        <v>0</v>
      </c>
      <c r="Q1698" t="s">
        <v>8323</v>
      </c>
      <c r="R1698" t="s">
        <v>8345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2000</v>
      </c>
      <c r="E1699" s="8">
        <v>2506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125</v>
      </c>
      <c r="P1699">
        <f t="shared" si="131"/>
        <v>113.91</v>
      </c>
      <c r="Q1699" t="s">
        <v>8323</v>
      </c>
      <c r="R1699" t="s">
        <v>8345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2000</v>
      </c>
      <c r="E1700" s="8">
        <v>2505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125</v>
      </c>
      <c r="P1700">
        <f t="shared" si="131"/>
        <v>0</v>
      </c>
      <c r="Q1700" t="s">
        <v>8323</v>
      </c>
      <c r="R1700" t="s">
        <v>8345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2500</v>
      </c>
      <c r="E1701" s="8">
        <v>2503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100</v>
      </c>
      <c r="P1701">
        <f t="shared" si="131"/>
        <v>625.75</v>
      </c>
      <c r="Q1701" t="s">
        <v>8323</v>
      </c>
      <c r="R1701" t="s">
        <v>8345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2500</v>
      </c>
      <c r="E1702" s="8">
        <v>2503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100</v>
      </c>
      <c r="P1702">
        <f t="shared" si="131"/>
        <v>31.68</v>
      </c>
      <c r="Q1702" t="s">
        <v>8323</v>
      </c>
      <c r="R1702" t="s">
        <v>8345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15</v>
      </c>
      <c r="P1703">
        <f t="shared" si="131"/>
        <v>1250.5</v>
      </c>
      <c r="Q1703" t="s">
        <v>8323</v>
      </c>
      <c r="R1703" t="s">
        <v>8345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2500</v>
      </c>
      <c r="E1704" s="8">
        <v>2501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100</v>
      </c>
      <c r="P1704">
        <f t="shared" si="131"/>
        <v>2501</v>
      </c>
      <c r="Q1704" t="s">
        <v>8323</v>
      </c>
      <c r="R1704" t="s">
        <v>8345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1500</v>
      </c>
      <c r="E1705" s="8">
        <v>2500.25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167</v>
      </c>
      <c r="P1705">
        <f t="shared" si="131"/>
        <v>1250.1300000000001</v>
      </c>
      <c r="Q1705" t="s">
        <v>8323</v>
      </c>
      <c r="R1705" t="s">
        <v>8345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31</v>
      </c>
      <c r="P1706">
        <f t="shared" si="131"/>
        <v>227.27</v>
      </c>
      <c r="Q1706" t="s">
        <v>8323</v>
      </c>
      <c r="R1706" t="s">
        <v>8345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2500</v>
      </c>
      <c r="E1707" s="8">
        <v>2500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100</v>
      </c>
      <c r="P1707">
        <f t="shared" si="131"/>
        <v>0</v>
      </c>
      <c r="Q1707" t="s">
        <v>8323</v>
      </c>
      <c r="R1707" t="s">
        <v>8345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2500</v>
      </c>
      <c r="E1708" s="8">
        <v>2500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100</v>
      </c>
      <c r="P1708">
        <f t="shared" si="131"/>
        <v>0</v>
      </c>
      <c r="Q1708" t="s">
        <v>8323</v>
      </c>
      <c r="R1708" t="s">
        <v>8345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2500</v>
      </c>
      <c r="E1709" s="8">
        <v>2500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100</v>
      </c>
      <c r="P1709">
        <f t="shared" si="131"/>
        <v>277.77999999999997</v>
      </c>
      <c r="Q1709" t="s">
        <v>8323</v>
      </c>
      <c r="R1709" t="s">
        <v>8345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2500</v>
      </c>
      <c r="E1710" s="8">
        <v>2500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100</v>
      </c>
      <c r="P1710">
        <f t="shared" si="131"/>
        <v>0</v>
      </c>
      <c r="Q1710" t="s">
        <v>8323</v>
      </c>
      <c r="R1710" t="s">
        <v>8345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2500</v>
      </c>
      <c r="E1711" s="8">
        <v>2500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100</v>
      </c>
      <c r="P1711">
        <f t="shared" si="131"/>
        <v>625</v>
      </c>
      <c r="Q1711" t="s">
        <v>8323</v>
      </c>
      <c r="R1711" t="s">
        <v>8345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2500</v>
      </c>
      <c r="E1712" s="8">
        <v>2500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100</v>
      </c>
      <c r="P1712">
        <f t="shared" si="131"/>
        <v>2500</v>
      </c>
      <c r="Q1712" t="s">
        <v>8323</v>
      </c>
      <c r="R1712" t="s">
        <v>8345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2500</v>
      </c>
      <c r="E1713" s="8">
        <v>2500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100</v>
      </c>
      <c r="P1713">
        <f t="shared" si="131"/>
        <v>1250</v>
      </c>
      <c r="Q1713" t="s">
        <v>8323</v>
      </c>
      <c r="R1713" t="s">
        <v>8345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38888</v>
      </c>
      <c r="E1714" s="8">
        <v>2495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6</v>
      </c>
      <c r="P1714">
        <f t="shared" si="131"/>
        <v>0</v>
      </c>
      <c r="Q1714" t="s">
        <v>8323</v>
      </c>
      <c r="R1714" t="s">
        <v>8345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86</v>
      </c>
      <c r="P1715">
        <f t="shared" si="131"/>
        <v>2485</v>
      </c>
      <c r="Q1715" t="s">
        <v>8323</v>
      </c>
      <c r="R1715" t="s">
        <v>8345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100000</v>
      </c>
      <c r="E1716" s="8">
        <v>2484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2</v>
      </c>
      <c r="P1716">
        <f t="shared" si="131"/>
        <v>146.12</v>
      </c>
      <c r="Q1716" t="s">
        <v>8323</v>
      </c>
      <c r="R1716" t="s">
        <v>8345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6000</v>
      </c>
      <c r="E1717" s="8">
        <v>2484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41</v>
      </c>
      <c r="P1717">
        <f t="shared" si="131"/>
        <v>1242</v>
      </c>
      <c r="Q1717" t="s">
        <v>8323</v>
      </c>
      <c r="R1717" t="s">
        <v>8345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42</v>
      </c>
      <c r="P1718">
        <f t="shared" si="131"/>
        <v>825.33</v>
      </c>
      <c r="Q1718" t="s">
        <v>8323</v>
      </c>
      <c r="R1718" t="s">
        <v>8345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12</v>
      </c>
      <c r="P1719">
        <f t="shared" si="131"/>
        <v>60.2</v>
      </c>
      <c r="Q1719" t="s">
        <v>8323</v>
      </c>
      <c r="R1719" t="s">
        <v>8345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2000</v>
      </c>
      <c r="E1720" s="8">
        <v>2456.66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123</v>
      </c>
      <c r="P1720">
        <f t="shared" si="131"/>
        <v>1228.33</v>
      </c>
      <c r="Q1720" t="s">
        <v>8323</v>
      </c>
      <c r="R1720" t="s">
        <v>8345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2200</v>
      </c>
      <c r="E1721" s="8">
        <v>2451.0100000000002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111</v>
      </c>
      <c r="P1721">
        <f t="shared" si="131"/>
        <v>817</v>
      </c>
      <c r="Q1721" t="s">
        <v>8323</v>
      </c>
      <c r="R1721" t="s">
        <v>8345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41</v>
      </c>
      <c r="P1722">
        <f t="shared" si="131"/>
        <v>305.63</v>
      </c>
      <c r="Q1722" t="s">
        <v>8323</v>
      </c>
      <c r="R1722" t="s">
        <v>8345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2000</v>
      </c>
      <c r="E1723" s="8">
        <v>2424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121</v>
      </c>
      <c r="P1723">
        <f t="shared" si="131"/>
        <v>0</v>
      </c>
      <c r="Q1723" t="s">
        <v>8323</v>
      </c>
      <c r="R1723" t="s">
        <v>8345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2000</v>
      </c>
      <c r="E1724" s="8">
        <v>2412.02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121</v>
      </c>
      <c r="P1724">
        <f t="shared" si="131"/>
        <v>2412.02</v>
      </c>
      <c r="Q1724" t="s">
        <v>8323</v>
      </c>
      <c r="R1724" t="s">
        <v>8345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2000</v>
      </c>
      <c r="E1725" s="8">
        <v>2410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121</v>
      </c>
      <c r="P1725">
        <f t="shared" si="131"/>
        <v>803.33</v>
      </c>
      <c r="Q1725" t="s">
        <v>8323</v>
      </c>
      <c r="R1725" t="s">
        <v>8345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2000</v>
      </c>
      <c r="E1726" s="8">
        <v>2405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120</v>
      </c>
      <c r="P1726">
        <f t="shared" si="131"/>
        <v>601.25</v>
      </c>
      <c r="Q1726" t="s">
        <v>8323</v>
      </c>
      <c r="R1726" t="s">
        <v>8345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2000</v>
      </c>
      <c r="E1727" s="8">
        <v>2405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120</v>
      </c>
      <c r="P1727">
        <f t="shared" si="131"/>
        <v>267.22000000000003</v>
      </c>
      <c r="Q1727" t="s">
        <v>8323</v>
      </c>
      <c r="R1727" t="s">
        <v>8345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2000</v>
      </c>
      <c r="E1728" s="8">
        <v>2405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120</v>
      </c>
      <c r="P1728">
        <f t="shared" si="131"/>
        <v>150.31</v>
      </c>
      <c r="Q1728" t="s">
        <v>8323</v>
      </c>
      <c r="R1728" t="s">
        <v>8345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2400</v>
      </c>
      <c r="E1729" s="8">
        <v>2400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100</v>
      </c>
      <c r="P1729">
        <f t="shared" si="131"/>
        <v>2400</v>
      </c>
      <c r="Q1729" t="s">
        <v>8323</v>
      </c>
      <c r="R1729" t="s">
        <v>8345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2400</v>
      </c>
      <c r="E1730" s="8">
        <v>2400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100</v>
      </c>
      <c r="P1730">
        <f t="shared" si="131"/>
        <v>342.86</v>
      </c>
      <c r="Q1730" t="s">
        <v>8323</v>
      </c>
      <c r="R1730" t="s">
        <v>8345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1500</v>
      </c>
      <c r="E1731" s="8">
        <v>2399.94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160</v>
      </c>
      <c r="P1731">
        <f t="shared" ref="P1731:P1794" si="136">IFERROR(ROUND(E1731/L1731,2),0)</f>
        <v>0</v>
      </c>
      <c r="Q1731" t="s">
        <v>8323</v>
      </c>
      <c r="R1731" t="s">
        <v>8345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5000</v>
      </c>
      <c r="E1732" s="8">
        <v>2390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48</v>
      </c>
      <c r="P1732">
        <f t="shared" si="136"/>
        <v>0</v>
      </c>
      <c r="Q1732" t="s">
        <v>8323</v>
      </c>
      <c r="R1732" t="s">
        <v>8345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2000</v>
      </c>
      <c r="E1733" s="8">
        <v>2389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119</v>
      </c>
      <c r="P1733">
        <f t="shared" si="136"/>
        <v>0</v>
      </c>
      <c r="Q1733" t="s">
        <v>8323</v>
      </c>
      <c r="R1733" t="s">
        <v>8345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2200</v>
      </c>
      <c r="E1734" s="8">
        <v>2385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108</v>
      </c>
      <c r="P1734">
        <f t="shared" si="136"/>
        <v>0</v>
      </c>
      <c r="Q1734" t="s">
        <v>8323</v>
      </c>
      <c r="R1734" t="s">
        <v>8345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2000</v>
      </c>
      <c r="E1735" s="8">
        <v>2372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119</v>
      </c>
      <c r="P1735">
        <f t="shared" si="136"/>
        <v>0</v>
      </c>
      <c r="Q1735" t="s">
        <v>8323</v>
      </c>
      <c r="R1735" t="s">
        <v>8345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2000</v>
      </c>
      <c r="E1736" s="8">
        <v>2370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119</v>
      </c>
      <c r="P1736">
        <f t="shared" si="136"/>
        <v>2370</v>
      </c>
      <c r="Q1736" t="s">
        <v>8323</v>
      </c>
      <c r="R1736" t="s">
        <v>8345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1500</v>
      </c>
      <c r="E1737" s="8">
        <v>2370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158</v>
      </c>
      <c r="P1737">
        <f t="shared" si="136"/>
        <v>1185</v>
      </c>
      <c r="Q1737" t="s">
        <v>8323</v>
      </c>
      <c r="R1737" t="s">
        <v>8345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32</v>
      </c>
      <c r="P1738">
        <f t="shared" si="136"/>
        <v>2366</v>
      </c>
      <c r="Q1738" t="s">
        <v>8323</v>
      </c>
      <c r="R1738" t="s">
        <v>8345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2200</v>
      </c>
      <c r="E1739" s="8">
        <v>2363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107</v>
      </c>
      <c r="P1739">
        <f t="shared" si="136"/>
        <v>157.53</v>
      </c>
      <c r="Q1739" t="s">
        <v>8323</v>
      </c>
      <c r="R1739" t="s">
        <v>8345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1800</v>
      </c>
      <c r="E1740" s="8">
        <v>2361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131</v>
      </c>
      <c r="P1740">
        <f t="shared" si="136"/>
        <v>2361</v>
      </c>
      <c r="Q1740" t="s">
        <v>8323</v>
      </c>
      <c r="R1740" t="s">
        <v>8345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9</v>
      </c>
      <c r="P1741">
        <f t="shared" si="136"/>
        <v>2360.3200000000002</v>
      </c>
      <c r="Q1741" t="s">
        <v>8323</v>
      </c>
      <c r="R1741" t="s">
        <v>8345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20</v>
      </c>
      <c r="P1742">
        <f t="shared" si="136"/>
        <v>0</v>
      </c>
      <c r="Q1742" t="s">
        <v>8323</v>
      </c>
      <c r="R1742" t="s">
        <v>8345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17000</v>
      </c>
      <c r="E1743" s="8">
        <v>2355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14</v>
      </c>
      <c r="P1743">
        <f t="shared" si="136"/>
        <v>45.29</v>
      </c>
      <c r="Q1743" t="s">
        <v>8336</v>
      </c>
      <c r="R1743" t="s">
        <v>8337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107</v>
      </c>
      <c r="P1744">
        <f t="shared" si="136"/>
        <v>69.260000000000005</v>
      </c>
      <c r="Q1744" t="s">
        <v>8336</v>
      </c>
      <c r="R1744" t="s">
        <v>8337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131</v>
      </c>
      <c r="P1745">
        <f t="shared" si="136"/>
        <v>35.15</v>
      </c>
      <c r="Q1745" t="s">
        <v>8336</v>
      </c>
      <c r="R1745" t="s">
        <v>8337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2000</v>
      </c>
      <c r="E1746" s="8">
        <v>2345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117</v>
      </c>
      <c r="P1746">
        <f t="shared" si="136"/>
        <v>33.5</v>
      </c>
      <c r="Q1746" t="s">
        <v>8336</v>
      </c>
      <c r="R1746" t="s">
        <v>8337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117</v>
      </c>
      <c r="P1747">
        <f t="shared" si="136"/>
        <v>26.29</v>
      </c>
      <c r="Q1747" t="s">
        <v>8336</v>
      </c>
      <c r="R1747" t="s">
        <v>8337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117</v>
      </c>
      <c r="P1748">
        <f t="shared" si="136"/>
        <v>21.87</v>
      </c>
      <c r="Q1748" t="s">
        <v>8336</v>
      </c>
      <c r="R1748" t="s">
        <v>8337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5500</v>
      </c>
      <c r="E1749" s="8">
        <v>2336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42</v>
      </c>
      <c r="P1749">
        <f t="shared" si="136"/>
        <v>14.69</v>
      </c>
      <c r="Q1749" t="s">
        <v>8336</v>
      </c>
      <c r="R1749" t="s">
        <v>8337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2000</v>
      </c>
      <c r="E1750" s="8">
        <v>2335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117</v>
      </c>
      <c r="P1750">
        <f t="shared" si="136"/>
        <v>12.9</v>
      </c>
      <c r="Q1750" t="s">
        <v>8336</v>
      </c>
      <c r="R1750" t="s">
        <v>8337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1500</v>
      </c>
      <c r="E1751" s="8">
        <v>2333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156</v>
      </c>
      <c r="P1751">
        <f t="shared" si="136"/>
        <v>17.809999999999999</v>
      </c>
      <c r="Q1751" t="s">
        <v>8336</v>
      </c>
      <c r="R1751" t="s">
        <v>8337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2200</v>
      </c>
      <c r="E1752" s="8">
        <v>2331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106</v>
      </c>
      <c r="P1752">
        <f t="shared" si="136"/>
        <v>18.649999999999999</v>
      </c>
      <c r="Q1752" t="s">
        <v>8336</v>
      </c>
      <c r="R1752" t="s">
        <v>8337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116</v>
      </c>
      <c r="P1753">
        <f t="shared" si="136"/>
        <v>38.11</v>
      </c>
      <c r="Q1753" t="s">
        <v>8336</v>
      </c>
      <c r="R1753" t="s">
        <v>8337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2000</v>
      </c>
      <c r="E1754" s="8">
        <v>2325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116</v>
      </c>
      <c r="P1754">
        <f t="shared" si="136"/>
        <v>25.83</v>
      </c>
      <c r="Q1754" t="s">
        <v>8336</v>
      </c>
      <c r="R1754" t="s">
        <v>8337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2000</v>
      </c>
      <c r="E1755" s="8">
        <v>2321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116</v>
      </c>
      <c r="P1755">
        <f t="shared" si="136"/>
        <v>66.31</v>
      </c>
      <c r="Q1755" t="s">
        <v>8336</v>
      </c>
      <c r="R1755" t="s">
        <v>8337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5000</v>
      </c>
      <c r="E1756" s="8">
        <v>2319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46</v>
      </c>
      <c r="P1756">
        <f t="shared" si="136"/>
        <v>25.77</v>
      </c>
      <c r="Q1756" t="s">
        <v>8336</v>
      </c>
      <c r="R1756" t="s">
        <v>8337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116</v>
      </c>
      <c r="P1757">
        <f t="shared" si="136"/>
        <v>577.75</v>
      </c>
      <c r="Q1757" t="s">
        <v>8336</v>
      </c>
      <c r="R1757" t="s">
        <v>8337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110</v>
      </c>
      <c r="P1758">
        <f t="shared" si="136"/>
        <v>19.21</v>
      </c>
      <c r="Q1758" t="s">
        <v>8336</v>
      </c>
      <c r="R1758" t="s">
        <v>8337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33000</v>
      </c>
      <c r="E1759" s="8">
        <v>2300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7</v>
      </c>
      <c r="P1759">
        <f t="shared" si="136"/>
        <v>164.29</v>
      </c>
      <c r="Q1759" t="s">
        <v>8336</v>
      </c>
      <c r="R1759" t="s">
        <v>8337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85.19</v>
      </c>
      <c r="Q1760" t="s">
        <v>8336</v>
      </c>
      <c r="R1760" t="s">
        <v>8337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460</v>
      </c>
      <c r="P1761">
        <f t="shared" si="136"/>
        <v>46.92</v>
      </c>
      <c r="Q1761" t="s">
        <v>8336</v>
      </c>
      <c r="R1761" t="s">
        <v>8337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115</v>
      </c>
      <c r="P1762">
        <f t="shared" si="136"/>
        <v>22.53</v>
      </c>
      <c r="Q1762" t="s">
        <v>8336</v>
      </c>
      <c r="R1762" t="s">
        <v>8337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5000</v>
      </c>
      <c r="E1763" s="8">
        <v>2296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46</v>
      </c>
      <c r="P1763">
        <f t="shared" si="136"/>
        <v>765.33</v>
      </c>
      <c r="Q1763" t="s">
        <v>8336</v>
      </c>
      <c r="R1763" t="s">
        <v>8337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10000</v>
      </c>
      <c r="E1764" s="8">
        <v>2291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23</v>
      </c>
      <c r="P1764">
        <f t="shared" si="136"/>
        <v>91.64</v>
      </c>
      <c r="Q1764" t="s">
        <v>8336</v>
      </c>
      <c r="R1764" t="s">
        <v>8337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15000</v>
      </c>
      <c r="E1765" s="8">
        <v>2290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15</v>
      </c>
      <c r="P1765">
        <f t="shared" si="136"/>
        <v>19.41</v>
      </c>
      <c r="Q1765" t="s">
        <v>8336</v>
      </c>
      <c r="R1765" t="s">
        <v>8337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2000</v>
      </c>
      <c r="E1766" s="8">
        <v>2287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114</v>
      </c>
      <c r="P1766">
        <f t="shared" si="136"/>
        <v>58.64</v>
      </c>
      <c r="Q1766" t="s">
        <v>8336</v>
      </c>
      <c r="R1766" t="s">
        <v>8337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46</v>
      </c>
      <c r="P1767">
        <f t="shared" si="136"/>
        <v>22.19</v>
      </c>
      <c r="Q1767" t="s">
        <v>8336</v>
      </c>
      <c r="R1767" t="s">
        <v>8337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2282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152</v>
      </c>
      <c r="P1768">
        <f t="shared" si="136"/>
        <v>0</v>
      </c>
      <c r="Q1768" t="s">
        <v>8336</v>
      </c>
      <c r="R1768" t="s">
        <v>8337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2000</v>
      </c>
      <c r="E1769" s="8">
        <v>2280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114</v>
      </c>
      <c r="P1769">
        <f t="shared" si="136"/>
        <v>58.46</v>
      </c>
      <c r="Q1769" t="s">
        <v>8336</v>
      </c>
      <c r="R1769" t="s">
        <v>8337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2000</v>
      </c>
      <c r="E1770" s="8">
        <v>2270.37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114</v>
      </c>
      <c r="P1770">
        <f t="shared" si="136"/>
        <v>151.36000000000001</v>
      </c>
      <c r="Q1770" t="s">
        <v>8336</v>
      </c>
      <c r="R1770" t="s">
        <v>8337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2000</v>
      </c>
      <c r="E1771" s="8">
        <v>2265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113</v>
      </c>
      <c r="P1771">
        <f t="shared" si="136"/>
        <v>102.95</v>
      </c>
      <c r="Q1771" t="s">
        <v>8336</v>
      </c>
      <c r="R1771" t="s">
        <v>8337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2000</v>
      </c>
      <c r="E1772" s="8">
        <v>2257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113</v>
      </c>
      <c r="P1772">
        <f t="shared" si="136"/>
        <v>24.53</v>
      </c>
      <c r="Q1772" t="s">
        <v>8336</v>
      </c>
      <c r="R1772" t="s">
        <v>8337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15000</v>
      </c>
      <c r="E1773" s="8">
        <v>2249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15</v>
      </c>
      <c r="P1773">
        <f t="shared" si="136"/>
        <v>89.96</v>
      </c>
      <c r="Q1773" t="s">
        <v>8336</v>
      </c>
      <c r="R1773" t="s">
        <v>8337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2000</v>
      </c>
      <c r="E1774" s="8">
        <v>2245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112</v>
      </c>
      <c r="P1774">
        <f t="shared" si="136"/>
        <v>118.16</v>
      </c>
      <c r="Q1774" t="s">
        <v>8336</v>
      </c>
      <c r="R1774" t="s">
        <v>8337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1800</v>
      </c>
      <c r="E1775" s="8">
        <v>2231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124</v>
      </c>
      <c r="P1775">
        <f t="shared" si="136"/>
        <v>117.42</v>
      </c>
      <c r="Q1775" t="s">
        <v>8336</v>
      </c>
      <c r="R1775" t="s">
        <v>8337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2000</v>
      </c>
      <c r="E1776" s="8">
        <v>2230.4299999999998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112</v>
      </c>
      <c r="P1776">
        <f t="shared" si="136"/>
        <v>171.57</v>
      </c>
      <c r="Q1776" t="s">
        <v>8336</v>
      </c>
      <c r="R1776" t="s">
        <v>8337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45</v>
      </c>
      <c r="P1777">
        <f t="shared" si="136"/>
        <v>17.98</v>
      </c>
      <c r="Q1777" t="s">
        <v>8336</v>
      </c>
      <c r="R1777" t="s">
        <v>8337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2000</v>
      </c>
      <c r="E1778" s="8">
        <v>2222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111</v>
      </c>
      <c r="P1778">
        <f t="shared" si="136"/>
        <v>555.5</v>
      </c>
      <c r="Q1778" t="s">
        <v>8336</v>
      </c>
      <c r="R1778" t="s">
        <v>8337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1500</v>
      </c>
      <c r="E1779" s="8">
        <v>2222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148</v>
      </c>
      <c r="P1779">
        <f t="shared" si="136"/>
        <v>222.2</v>
      </c>
      <c r="Q1779" t="s">
        <v>8336</v>
      </c>
      <c r="R1779" t="s">
        <v>8337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2000</v>
      </c>
      <c r="E1780" s="8">
        <v>2215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111</v>
      </c>
      <c r="P1780">
        <f t="shared" si="136"/>
        <v>147.66999999999999</v>
      </c>
      <c r="Q1780" t="s">
        <v>8336</v>
      </c>
      <c r="R1780" t="s">
        <v>8337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2200</v>
      </c>
      <c r="E1781" s="8">
        <v>2210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100</v>
      </c>
      <c r="P1781">
        <f t="shared" si="136"/>
        <v>58.16</v>
      </c>
      <c r="Q1781" t="s">
        <v>8336</v>
      </c>
      <c r="R1781" t="s">
        <v>8337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1750</v>
      </c>
      <c r="E1782" s="8">
        <v>2210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126</v>
      </c>
      <c r="P1782">
        <f t="shared" si="136"/>
        <v>14.54</v>
      </c>
      <c r="Q1782" t="s">
        <v>8336</v>
      </c>
      <c r="R1782" t="s">
        <v>8337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2000</v>
      </c>
      <c r="E1783" s="8">
        <v>2204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110</v>
      </c>
      <c r="P1783">
        <f t="shared" si="136"/>
        <v>91.83</v>
      </c>
      <c r="Q1783" t="s">
        <v>8336</v>
      </c>
      <c r="R1783" t="s">
        <v>8337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2000</v>
      </c>
      <c r="E1784" s="8">
        <v>2202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110</v>
      </c>
      <c r="P1784">
        <f t="shared" si="136"/>
        <v>28.97</v>
      </c>
      <c r="Q1784" t="s">
        <v>8336</v>
      </c>
      <c r="R1784" t="s">
        <v>8337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2200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6</v>
      </c>
      <c r="P1785">
        <f t="shared" si="136"/>
        <v>11.89</v>
      </c>
      <c r="Q1785" t="s">
        <v>8336</v>
      </c>
      <c r="R1785" t="s">
        <v>8337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1600</v>
      </c>
      <c r="E1786" s="8">
        <v>2198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137</v>
      </c>
      <c r="P1786">
        <f t="shared" si="136"/>
        <v>66.61</v>
      </c>
      <c r="Q1786" t="s">
        <v>8336</v>
      </c>
      <c r="R1786" t="s">
        <v>8337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34</v>
      </c>
      <c r="P1787">
        <f t="shared" si="136"/>
        <v>20.329999999999998</v>
      </c>
      <c r="Q1787" t="s">
        <v>8336</v>
      </c>
      <c r="R1787" t="s">
        <v>8337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1000</v>
      </c>
      <c r="E1788" s="8">
        <v>2195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220</v>
      </c>
      <c r="P1788">
        <f t="shared" si="136"/>
        <v>75.69</v>
      </c>
      <c r="Q1788" t="s">
        <v>8336</v>
      </c>
      <c r="R1788" t="s">
        <v>8337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2000</v>
      </c>
      <c r="E1789" s="8">
        <v>2193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110</v>
      </c>
      <c r="P1789">
        <f t="shared" si="136"/>
        <v>91.38</v>
      </c>
      <c r="Q1789" t="s">
        <v>8336</v>
      </c>
      <c r="R1789" t="s">
        <v>8337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2000</v>
      </c>
      <c r="E1790" s="8">
        <v>2191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110</v>
      </c>
      <c r="P1790">
        <f t="shared" si="136"/>
        <v>547.75</v>
      </c>
      <c r="Q1790" t="s">
        <v>8336</v>
      </c>
      <c r="R1790" t="s">
        <v>8337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2000</v>
      </c>
      <c r="E1791" s="8">
        <v>2191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110</v>
      </c>
      <c r="P1791">
        <f t="shared" si="136"/>
        <v>547.75</v>
      </c>
      <c r="Q1791" t="s">
        <v>8336</v>
      </c>
      <c r="R1791" t="s">
        <v>8337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14</v>
      </c>
      <c r="P1792">
        <f t="shared" si="136"/>
        <v>145.47</v>
      </c>
      <c r="Q1792" t="s">
        <v>8336</v>
      </c>
      <c r="R1792" t="s">
        <v>8337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1900</v>
      </c>
      <c r="E1793" s="8">
        <v>2182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115</v>
      </c>
      <c r="P1793">
        <f t="shared" si="136"/>
        <v>545.5</v>
      </c>
      <c r="Q1793" t="s">
        <v>8336</v>
      </c>
      <c r="R1793" t="s">
        <v>8337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1500</v>
      </c>
      <c r="E1794" s="8">
        <v>2180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145</v>
      </c>
      <c r="P1794">
        <f t="shared" si="136"/>
        <v>15.68</v>
      </c>
      <c r="Q1794" t="s">
        <v>8336</v>
      </c>
      <c r="R1794" t="s">
        <v>8337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2000</v>
      </c>
      <c r="E1795" s="8">
        <v>2175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109</v>
      </c>
      <c r="P1795">
        <f t="shared" ref="P1795:P1858" si="141">IFERROR(ROUND(E1795/L1795,2),0)</f>
        <v>1087.5</v>
      </c>
      <c r="Q1795" t="s">
        <v>8336</v>
      </c>
      <c r="R1795" t="s">
        <v>8337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2000</v>
      </c>
      <c r="E1796" s="8">
        <v>2170.9899999999998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109</v>
      </c>
      <c r="P1796">
        <f t="shared" si="141"/>
        <v>120.61</v>
      </c>
      <c r="Q1796" t="s">
        <v>8336</v>
      </c>
      <c r="R1796" t="s">
        <v>8337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1500</v>
      </c>
      <c r="E1797" s="8">
        <v>2161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144</v>
      </c>
      <c r="P1797">
        <f t="shared" si="141"/>
        <v>26.68</v>
      </c>
      <c r="Q1797" t="s">
        <v>8336</v>
      </c>
      <c r="R1797" t="s">
        <v>8337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2000</v>
      </c>
      <c r="E1798" s="8">
        <v>2160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108</v>
      </c>
      <c r="P1798">
        <f t="shared" si="141"/>
        <v>25.12</v>
      </c>
      <c r="Q1798" t="s">
        <v>8336</v>
      </c>
      <c r="R1798" t="s">
        <v>8337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2000</v>
      </c>
      <c r="E1799" s="8">
        <v>2159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108</v>
      </c>
      <c r="P1799">
        <f t="shared" si="141"/>
        <v>15.42</v>
      </c>
      <c r="Q1799" t="s">
        <v>8336</v>
      </c>
      <c r="R1799" t="s">
        <v>8337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11000</v>
      </c>
      <c r="E1800" s="8">
        <v>2156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20</v>
      </c>
      <c r="P1800">
        <f t="shared" si="141"/>
        <v>58.27</v>
      </c>
      <c r="Q1800" t="s">
        <v>8336</v>
      </c>
      <c r="R1800" t="s">
        <v>8337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2000</v>
      </c>
      <c r="E1801" s="8">
        <v>2155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108</v>
      </c>
      <c r="P1801">
        <f t="shared" si="141"/>
        <v>359.17</v>
      </c>
      <c r="Q1801" t="s">
        <v>8336</v>
      </c>
      <c r="R1801" t="s">
        <v>8337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2000</v>
      </c>
      <c r="E1802" s="8">
        <v>2154.66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108</v>
      </c>
      <c r="P1802">
        <f t="shared" si="141"/>
        <v>19.07</v>
      </c>
      <c r="Q1802" t="s">
        <v>8336</v>
      </c>
      <c r="R1802" t="s">
        <v>8337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12000</v>
      </c>
      <c r="E1803" s="8">
        <v>2152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18</v>
      </c>
      <c r="P1803">
        <f t="shared" si="141"/>
        <v>58.16</v>
      </c>
      <c r="Q1803" t="s">
        <v>8336</v>
      </c>
      <c r="R1803" t="s">
        <v>8337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2000</v>
      </c>
      <c r="E1804" s="8">
        <v>2152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108</v>
      </c>
      <c r="P1804">
        <f t="shared" si="141"/>
        <v>119.56</v>
      </c>
      <c r="Q1804" t="s">
        <v>8336</v>
      </c>
      <c r="R1804" t="s">
        <v>8337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1600</v>
      </c>
      <c r="E1805" s="8">
        <v>2150.1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134</v>
      </c>
      <c r="P1805">
        <f t="shared" si="141"/>
        <v>28.67</v>
      </c>
      <c r="Q1805" t="s">
        <v>8336</v>
      </c>
      <c r="R1805" t="s">
        <v>8337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2000</v>
      </c>
      <c r="E1806" s="8">
        <v>2147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107</v>
      </c>
      <c r="P1806">
        <f t="shared" si="141"/>
        <v>41.29</v>
      </c>
      <c r="Q1806" t="s">
        <v>8336</v>
      </c>
      <c r="R1806" t="s">
        <v>8337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2000</v>
      </c>
      <c r="E1807" s="8">
        <v>2145.0100000000002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107</v>
      </c>
      <c r="P1807">
        <f t="shared" si="141"/>
        <v>17.579999999999998</v>
      </c>
      <c r="Q1807" t="s">
        <v>8336</v>
      </c>
      <c r="R1807" t="s">
        <v>8337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</v>
      </c>
      <c r="E1808" s="8">
        <v>2145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107</v>
      </c>
      <c r="P1808">
        <f t="shared" si="141"/>
        <v>268.13</v>
      </c>
      <c r="Q1808" t="s">
        <v>8336</v>
      </c>
      <c r="R1808" t="s">
        <v>8337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2000</v>
      </c>
      <c r="E1809" s="8">
        <v>2144.34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107</v>
      </c>
      <c r="P1809">
        <f t="shared" si="141"/>
        <v>268.04000000000002</v>
      </c>
      <c r="Q1809" t="s">
        <v>8336</v>
      </c>
      <c r="R1809" t="s">
        <v>8337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1500</v>
      </c>
      <c r="E1810" s="8">
        <v>2143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143</v>
      </c>
      <c r="P1810">
        <f t="shared" si="141"/>
        <v>22.32</v>
      </c>
      <c r="Q1810" t="s">
        <v>8336</v>
      </c>
      <c r="R1810" t="s">
        <v>8337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2000</v>
      </c>
      <c r="E1811" s="8">
        <v>2142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107</v>
      </c>
      <c r="P1811">
        <f t="shared" si="141"/>
        <v>238</v>
      </c>
      <c r="Q1811" t="s">
        <v>8336</v>
      </c>
      <c r="R1811" t="s">
        <v>8337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2000</v>
      </c>
      <c r="E1812" s="8">
        <v>2141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107</v>
      </c>
      <c r="P1812">
        <f t="shared" si="141"/>
        <v>1070.5</v>
      </c>
      <c r="Q1812" t="s">
        <v>8336</v>
      </c>
      <c r="R1812" t="s">
        <v>8337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2100</v>
      </c>
      <c r="E1813" s="8">
        <v>2140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102</v>
      </c>
      <c r="P1813">
        <f t="shared" si="141"/>
        <v>82.31</v>
      </c>
      <c r="Q1813" t="s">
        <v>8336</v>
      </c>
      <c r="R1813" t="s">
        <v>8337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1500</v>
      </c>
      <c r="E1814" s="8">
        <v>2140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143</v>
      </c>
      <c r="P1814">
        <f t="shared" si="141"/>
        <v>93.04</v>
      </c>
      <c r="Q1814" t="s">
        <v>8336</v>
      </c>
      <c r="R1814" t="s">
        <v>8337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2000</v>
      </c>
      <c r="E1815" s="8">
        <v>2132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107</v>
      </c>
      <c r="P1815">
        <f t="shared" si="141"/>
        <v>0</v>
      </c>
      <c r="Q1815" t="s">
        <v>8336</v>
      </c>
      <c r="R1815" t="s">
        <v>8337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2000</v>
      </c>
      <c r="E1816" s="8">
        <v>2132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107</v>
      </c>
      <c r="P1816">
        <f t="shared" si="141"/>
        <v>15.23</v>
      </c>
      <c r="Q1816" t="s">
        <v>8336</v>
      </c>
      <c r="R1816" t="s">
        <v>8337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14000</v>
      </c>
      <c r="E1817" s="8">
        <v>2130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15</v>
      </c>
      <c r="P1817">
        <f t="shared" si="141"/>
        <v>0</v>
      </c>
      <c r="Q1817" t="s">
        <v>8336</v>
      </c>
      <c r="R1817" t="s">
        <v>8337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2000</v>
      </c>
      <c r="E1818" s="8">
        <v>2130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107</v>
      </c>
      <c r="P1818">
        <f t="shared" si="141"/>
        <v>355</v>
      </c>
      <c r="Q1818" t="s">
        <v>8336</v>
      </c>
      <c r="R1818" t="s">
        <v>8337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16</v>
      </c>
      <c r="P1819">
        <f t="shared" si="141"/>
        <v>21.29</v>
      </c>
      <c r="Q1819" t="s">
        <v>8336</v>
      </c>
      <c r="R1819" t="s">
        <v>8337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2000</v>
      </c>
      <c r="E1820" s="8">
        <v>2125.9899999999998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106</v>
      </c>
      <c r="P1820">
        <f t="shared" si="141"/>
        <v>0</v>
      </c>
      <c r="Q1820" t="s">
        <v>8336</v>
      </c>
      <c r="R1820" t="s">
        <v>8337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2100</v>
      </c>
      <c r="E1821" s="8">
        <v>2119.9899999999998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101</v>
      </c>
      <c r="P1821">
        <f t="shared" si="141"/>
        <v>530</v>
      </c>
      <c r="Q1821" t="s">
        <v>8336</v>
      </c>
      <c r="R1821" t="s">
        <v>8337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49</v>
      </c>
      <c r="P1822">
        <f t="shared" si="141"/>
        <v>264.38</v>
      </c>
      <c r="Q1822" t="s">
        <v>8336</v>
      </c>
      <c r="R1822" t="s">
        <v>8337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30000</v>
      </c>
      <c r="E1823" s="8">
        <v>2113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7</v>
      </c>
      <c r="P1823">
        <f t="shared" si="141"/>
        <v>37.07</v>
      </c>
      <c r="Q1823" t="s">
        <v>8323</v>
      </c>
      <c r="R1823" t="s">
        <v>8324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100000</v>
      </c>
      <c r="E1824" s="8">
        <v>2112.9899999999998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2</v>
      </c>
      <c r="P1824">
        <f t="shared" si="141"/>
        <v>192.09</v>
      </c>
      <c r="Q1824" t="s">
        <v>8323</v>
      </c>
      <c r="R1824" t="s">
        <v>8324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211</v>
      </c>
      <c r="P1825">
        <f t="shared" si="141"/>
        <v>63.95</v>
      </c>
      <c r="Q1825" t="s">
        <v>8323</v>
      </c>
      <c r="R1825" t="s">
        <v>8324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106</v>
      </c>
      <c r="P1826">
        <f t="shared" si="141"/>
        <v>52.75</v>
      </c>
      <c r="Q1826" t="s">
        <v>8323</v>
      </c>
      <c r="R1826" t="s">
        <v>8324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42.14</v>
      </c>
      <c r="Q1827" t="s">
        <v>8323</v>
      </c>
      <c r="R1827" t="s">
        <v>8324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1000000</v>
      </c>
      <c r="E1828" s="8">
        <v>2103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0</v>
      </c>
      <c r="P1828">
        <f t="shared" si="141"/>
        <v>55.34</v>
      </c>
      <c r="Q1828" t="s">
        <v>8323</v>
      </c>
      <c r="R1828" t="s">
        <v>8324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2000</v>
      </c>
      <c r="E1829" s="8">
        <v>2102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105</v>
      </c>
      <c r="P1829">
        <f t="shared" si="141"/>
        <v>21.9</v>
      </c>
      <c r="Q1829" t="s">
        <v>8323</v>
      </c>
      <c r="R1829" t="s">
        <v>8324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140</v>
      </c>
      <c r="P1830">
        <f t="shared" si="141"/>
        <v>43.79</v>
      </c>
      <c r="Q1830" t="s">
        <v>8323</v>
      </c>
      <c r="R1830" t="s">
        <v>8324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105</v>
      </c>
      <c r="P1831">
        <f t="shared" si="141"/>
        <v>63.67</v>
      </c>
      <c r="Q1831" t="s">
        <v>8323</v>
      </c>
      <c r="R1831" t="s">
        <v>8324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20000</v>
      </c>
      <c r="E1832" s="8">
        <v>2100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11</v>
      </c>
      <c r="P1832">
        <f t="shared" si="141"/>
        <v>9.2899999999999991</v>
      </c>
      <c r="Q1832" t="s">
        <v>8323</v>
      </c>
      <c r="R1832" t="s">
        <v>8324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105</v>
      </c>
      <c r="P1833">
        <f t="shared" si="141"/>
        <v>150</v>
      </c>
      <c r="Q1833" t="s">
        <v>8323</v>
      </c>
      <c r="R1833" t="s">
        <v>8324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105</v>
      </c>
      <c r="P1834">
        <f t="shared" si="141"/>
        <v>105</v>
      </c>
      <c r="Q1834" t="s">
        <v>8323</v>
      </c>
      <c r="R1834" t="s">
        <v>8324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300</v>
      </c>
      <c r="P1835">
        <f t="shared" si="141"/>
        <v>84</v>
      </c>
      <c r="Q1835" t="s">
        <v>8323</v>
      </c>
      <c r="R1835" t="s">
        <v>8324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107</v>
      </c>
      <c r="P1836">
        <f t="shared" si="141"/>
        <v>23.28</v>
      </c>
      <c r="Q1836" t="s">
        <v>8323</v>
      </c>
      <c r="R1836" t="s">
        <v>8324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105</v>
      </c>
      <c r="P1837">
        <f t="shared" si="141"/>
        <v>190.45</v>
      </c>
      <c r="Q1837" t="s">
        <v>8323</v>
      </c>
      <c r="R1837" t="s">
        <v>8324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2000</v>
      </c>
      <c r="E1838" s="8">
        <v>2093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105</v>
      </c>
      <c r="P1838">
        <f t="shared" si="141"/>
        <v>38.049999999999997</v>
      </c>
      <c r="Q1838" t="s">
        <v>8323</v>
      </c>
      <c r="R1838" t="s">
        <v>8324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2000</v>
      </c>
      <c r="E1839" s="8">
        <v>2087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104</v>
      </c>
      <c r="P1839">
        <f t="shared" si="141"/>
        <v>69.569999999999993</v>
      </c>
      <c r="Q1839" t="s">
        <v>8323</v>
      </c>
      <c r="R1839" t="s">
        <v>8324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116</v>
      </c>
      <c r="P1840">
        <f t="shared" si="141"/>
        <v>74.5</v>
      </c>
      <c r="Q1840" t="s">
        <v>8323</v>
      </c>
      <c r="R1840" t="s">
        <v>8324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20000</v>
      </c>
      <c r="E1841" s="8">
        <v>2082.25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10</v>
      </c>
      <c r="P1841">
        <f t="shared" si="141"/>
        <v>46.27</v>
      </c>
      <c r="Q1841" t="s">
        <v>8323</v>
      </c>
      <c r="R1841" t="s">
        <v>8324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173</v>
      </c>
      <c r="P1842">
        <f t="shared" si="141"/>
        <v>160</v>
      </c>
      <c r="Q1842" t="s">
        <v>8323</v>
      </c>
      <c r="R1842" t="s">
        <v>8324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104</v>
      </c>
      <c r="P1843">
        <f t="shared" si="141"/>
        <v>51.9</v>
      </c>
      <c r="Q1843" t="s">
        <v>8323</v>
      </c>
      <c r="R1843" t="s">
        <v>8324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115</v>
      </c>
      <c r="P1844">
        <f t="shared" si="141"/>
        <v>98.86</v>
      </c>
      <c r="Q1844" t="s">
        <v>8323</v>
      </c>
      <c r="R1844" t="s">
        <v>8324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104</v>
      </c>
      <c r="P1845">
        <f t="shared" si="141"/>
        <v>15.49</v>
      </c>
      <c r="Q1845" t="s">
        <v>8323</v>
      </c>
      <c r="R1845" t="s">
        <v>8324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2000</v>
      </c>
      <c r="E1846" s="8">
        <v>2073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104</v>
      </c>
      <c r="P1846">
        <f t="shared" si="141"/>
        <v>103.65</v>
      </c>
      <c r="Q1846" t="s">
        <v>8323</v>
      </c>
      <c r="R1846" t="s">
        <v>8324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10000</v>
      </c>
      <c r="E1847" s="8">
        <v>2070.5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21</v>
      </c>
      <c r="P1847">
        <f t="shared" si="141"/>
        <v>108.97</v>
      </c>
      <c r="Q1847" t="s">
        <v>8323</v>
      </c>
      <c r="R1847" t="s">
        <v>8324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7500</v>
      </c>
      <c r="E1848" s="8">
        <v>2070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28</v>
      </c>
      <c r="P1848">
        <f t="shared" si="141"/>
        <v>9.9</v>
      </c>
      <c r="Q1848" t="s">
        <v>8323</v>
      </c>
      <c r="R1848" t="s">
        <v>8324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3500</v>
      </c>
      <c r="E1849" s="8">
        <v>2070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59</v>
      </c>
      <c r="P1849">
        <f t="shared" si="141"/>
        <v>54.47</v>
      </c>
      <c r="Q1849" t="s">
        <v>8323</v>
      </c>
      <c r="R1849" t="s">
        <v>8324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103</v>
      </c>
      <c r="P1850">
        <f t="shared" si="141"/>
        <v>86.04</v>
      </c>
      <c r="Q1850" t="s">
        <v>8323</v>
      </c>
      <c r="R1850" t="s">
        <v>8324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207</v>
      </c>
      <c r="P1851">
        <f t="shared" si="141"/>
        <v>258.13</v>
      </c>
      <c r="Q1851" t="s">
        <v>8323</v>
      </c>
      <c r="R1851" t="s">
        <v>8324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2000</v>
      </c>
      <c r="E1852" s="8">
        <v>2063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103</v>
      </c>
      <c r="P1852">
        <f t="shared" si="141"/>
        <v>11.53</v>
      </c>
      <c r="Q1852" t="s">
        <v>8323</v>
      </c>
      <c r="R1852" t="s">
        <v>8324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103</v>
      </c>
      <c r="P1853">
        <f t="shared" si="141"/>
        <v>79.23</v>
      </c>
      <c r="Q1853" t="s">
        <v>8323</v>
      </c>
      <c r="R1853" t="s">
        <v>8324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2000</v>
      </c>
      <c r="E1854" s="8">
        <v>2060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103</v>
      </c>
      <c r="P1854">
        <f t="shared" si="141"/>
        <v>15.73</v>
      </c>
      <c r="Q1854" t="s">
        <v>8323</v>
      </c>
      <c r="R1854" t="s">
        <v>8324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3900</v>
      </c>
      <c r="E1855" s="8">
        <v>2059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53</v>
      </c>
      <c r="P1855">
        <f t="shared" si="141"/>
        <v>147.07</v>
      </c>
      <c r="Q1855" t="s">
        <v>8323</v>
      </c>
      <c r="R1855" t="s">
        <v>8324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137</v>
      </c>
      <c r="P1856">
        <f t="shared" si="141"/>
        <v>11.82</v>
      </c>
      <c r="Q1856" t="s">
        <v>8323</v>
      </c>
      <c r="R1856" t="s">
        <v>8324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2000</v>
      </c>
      <c r="E1857" s="8">
        <v>2055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103</v>
      </c>
      <c r="P1857">
        <f t="shared" si="141"/>
        <v>10.76</v>
      </c>
      <c r="Q1857" t="s">
        <v>8323</v>
      </c>
      <c r="R1857" t="s">
        <v>8324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2055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103</v>
      </c>
      <c r="P1858">
        <f t="shared" si="141"/>
        <v>54.08</v>
      </c>
      <c r="Q1858" t="s">
        <v>8323</v>
      </c>
      <c r="R1858" t="s">
        <v>8324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100000</v>
      </c>
      <c r="E1859" s="8">
        <v>2053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2</v>
      </c>
      <c r="P1859">
        <f t="shared" ref="P1859:P1922" si="146">IFERROR(ROUND(E1859/L1859,2),0)</f>
        <v>93.32</v>
      </c>
      <c r="Q1859" t="s">
        <v>8323</v>
      </c>
      <c r="R1859" t="s">
        <v>8324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205</v>
      </c>
      <c r="P1860">
        <f t="shared" si="146"/>
        <v>13.78</v>
      </c>
      <c r="Q1860" t="s">
        <v>8323</v>
      </c>
      <c r="R1860" t="s">
        <v>8324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137</v>
      </c>
      <c r="P1861">
        <f t="shared" si="146"/>
        <v>36.64</v>
      </c>
      <c r="Q1861" t="s">
        <v>8323</v>
      </c>
      <c r="R1861" t="s">
        <v>8324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2000</v>
      </c>
      <c r="E1862" s="8">
        <v>2050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103</v>
      </c>
      <c r="P1862">
        <f t="shared" si="146"/>
        <v>107.89</v>
      </c>
      <c r="Q1862" t="s">
        <v>8323</v>
      </c>
      <c r="R1862" t="s">
        <v>8324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2000</v>
      </c>
      <c r="E1863" s="8">
        <v>2050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103</v>
      </c>
      <c r="P1863">
        <f t="shared" si="146"/>
        <v>0</v>
      </c>
      <c r="Q1863" t="s">
        <v>8331</v>
      </c>
      <c r="R1863" t="s">
        <v>8333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2000</v>
      </c>
      <c r="E1864" s="8">
        <v>2050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103</v>
      </c>
      <c r="P1864">
        <f t="shared" si="146"/>
        <v>128.13</v>
      </c>
      <c r="Q1864" t="s">
        <v>8331</v>
      </c>
      <c r="R1864" t="s">
        <v>8333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2000</v>
      </c>
      <c r="E1865" s="8">
        <v>2050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103</v>
      </c>
      <c r="P1865">
        <f t="shared" si="146"/>
        <v>1025</v>
      </c>
      <c r="Q1865" t="s">
        <v>8331</v>
      </c>
      <c r="R1865" t="s">
        <v>8333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2000</v>
      </c>
      <c r="E1866" s="8">
        <v>2047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102</v>
      </c>
      <c r="P1866">
        <f t="shared" si="146"/>
        <v>42.65</v>
      </c>
      <c r="Q1866" t="s">
        <v>8331</v>
      </c>
      <c r="R1866" t="s">
        <v>8333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2000</v>
      </c>
      <c r="E1867" s="8">
        <v>2042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102</v>
      </c>
      <c r="P1867">
        <f t="shared" si="146"/>
        <v>1021</v>
      </c>
      <c r="Q1867" t="s">
        <v>8331</v>
      </c>
      <c r="R1867" t="s">
        <v>8333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2000</v>
      </c>
      <c r="E1868" s="8">
        <v>2041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102</v>
      </c>
      <c r="P1868">
        <f t="shared" si="146"/>
        <v>1020.5</v>
      </c>
      <c r="Q1868" t="s">
        <v>8331</v>
      </c>
      <c r="R1868" t="s">
        <v>8333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1000</v>
      </c>
      <c r="E1869" s="8">
        <v>2035.05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204</v>
      </c>
      <c r="P1869">
        <f t="shared" si="146"/>
        <v>2035.05</v>
      </c>
      <c r="Q1869" t="s">
        <v>8331</v>
      </c>
      <c r="R1869" t="s">
        <v>8333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2000</v>
      </c>
      <c r="E1870" s="8">
        <v>2035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102</v>
      </c>
      <c r="P1870">
        <f t="shared" si="146"/>
        <v>119.71</v>
      </c>
      <c r="Q1870" t="s">
        <v>8331</v>
      </c>
      <c r="R1870" t="s">
        <v>8333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2000</v>
      </c>
      <c r="E1871" s="8">
        <v>2035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102</v>
      </c>
      <c r="P1871">
        <f t="shared" si="146"/>
        <v>0</v>
      </c>
      <c r="Q1871" t="s">
        <v>8331</v>
      </c>
      <c r="R1871" t="s">
        <v>8333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2000</v>
      </c>
      <c r="E1872" s="8">
        <v>2033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102</v>
      </c>
      <c r="P1872">
        <f t="shared" si="146"/>
        <v>184.82</v>
      </c>
      <c r="Q1872" t="s">
        <v>8331</v>
      </c>
      <c r="R1872" t="s">
        <v>8333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2000</v>
      </c>
      <c r="E1873" s="8">
        <v>2031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102</v>
      </c>
      <c r="P1873">
        <f t="shared" si="146"/>
        <v>21.38</v>
      </c>
      <c r="Q1873" t="s">
        <v>8331</v>
      </c>
      <c r="R1873" t="s">
        <v>8333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14</v>
      </c>
      <c r="P1874">
        <f t="shared" si="146"/>
        <v>156.15</v>
      </c>
      <c r="Q1874" t="s">
        <v>8331</v>
      </c>
      <c r="R1874" t="s">
        <v>8333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2000</v>
      </c>
      <c r="E1875" s="8">
        <v>2030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102</v>
      </c>
      <c r="P1875">
        <f t="shared" si="146"/>
        <v>1015</v>
      </c>
      <c r="Q1875" t="s">
        <v>8331</v>
      </c>
      <c r="R1875" t="s">
        <v>8333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180000</v>
      </c>
      <c r="E1876" s="8">
        <v>2028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1</v>
      </c>
      <c r="P1876">
        <f t="shared" si="146"/>
        <v>1014</v>
      </c>
      <c r="Q1876" t="s">
        <v>8331</v>
      </c>
      <c r="R1876" t="s">
        <v>8333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2000</v>
      </c>
      <c r="E1877" s="8">
        <v>2027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101</v>
      </c>
      <c r="P1877">
        <f t="shared" si="146"/>
        <v>675.67</v>
      </c>
      <c r="Q1877" t="s">
        <v>8331</v>
      </c>
      <c r="R1877" t="s">
        <v>8333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2000</v>
      </c>
      <c r="E1878" s="8">
        <v>2027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101</v>
      </c>
      <c r="P1878">
        <f t="shared" si="146"/>
        <v>0</v>
      </c>
      <c r="Q1878" t="s">
        <v>8331</v>
      </c>
      <c r="R1878" t="s">
        <v>8333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2000</v>
      </c>
      <c r="E1879" s="8">
        <v>2025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101</v>
      </c>
      <c r="P1879">
        <f t="shared" si="146"/>
        <v>0</v>
      </c>
      <c r="Q1879" t="s">
        <v>8331</v>
      </c>
      <c r="R1879" t="s">
        <v>8333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2000</v>
      </c>
      <c r="E1880" s="8">
        <v>2025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101</v>
      </c>
      <c r="P1880">
        <f t="shared" si="146"/>
        <v>0</v>
      </c>
      <c r="Q1880" t="s">
        <v>8331</v>
      </c>
      <c r="R1880" t="s">
        <v>8333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2000</v>
      </c>
      <c r="E1881" s="8">
        <v>2025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101</v>
      </c>
      <c r="P1881">
        <f t="shared" si="146"/>
        <v>1012.5</v>
      </c>
      <c r="Q1881" t="s">
        <v>8331</v>
      </c>
      <c r="R1881" t="s">
        <v>8333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2000</v>
      </c>
      <c r="E1882" s="8">
        <v>2025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101</v>
      </c>
      <c r="P1882">
        <f t="shared" si="146"/>
        <v>84.38</v>
      </c>
      <c r="Q1882" t="s">
        <v>8331</v>
      </c>
      <c r="R1882" t="s">
        <v>8333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180000</v>
      </c>
      <c r="E1883" s="8">
        <v>2020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</v>
      </c>
      <c r="P1883">
        <f t="shared" si="146"/>
        <v>28.86</v>
      </c>
      <c r="Q1883" t="s">
        <v>8323</v>
      </c>
      <c r="R1883" t="s">
        <v>8327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24.94</v>
      </c>
      <c r="Q1884" t="s">
        <v>8323</v>
      </c>
      <c r="R1884" t="s">
        <v>8327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101</v>
      </c>
      <c r="P1885">
        <f t="shared" si="146"/>
        <v>63.13</v>
      </c>
      <c r="Q1885" t="s">
        <v>8323</v>
      </c>
      <c r="R1885" t="s">
        <v>8327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2000</v>
      </c>
      <c r="E1886" s="8">
        <v>2020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101</v>
      </c>
      <c r="P1886">
        <f t="shared" si="146"/>
        <v>77.69</v>
      </c>
      <c r="Q1886" t="s">
        <v>8323</v>
      </c>
      <c r="R1886" t="s">
        <v>8327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2000</v>
      </c>
      <c r="E1887" s="8">
        <v>2020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101</v>
      </c>
      <c r="P1887">
        <f t="shared" si="146"/>
        <v>19.239999999999998</v>
      </c>
      <c r="Q1887" t="s">
        <v>8323</v>
      </c>
      <c r="R1887" t="s">
        <v>8327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2000</v>
      </c>
      <c r="E1888" s="8">
        <v>2020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101</v>
      </c>
      <c r="P1888">
        <f t="shared" si="146"/>
        <v>69.66</v>
      </c>
      <c r="Q1888" t="s">
        <v>8323</v>
      </c>
      <c r="R1888" t="s">
        <v>8327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2000</v>
      </c>
      <c r="E1889" s="8">
        <v>2015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101</v>
      </c>
      <c r="P1889">
        <f t="shared" si="146"/>
        <v>251.88</v>
      </c>
      <c r="Q1889" t="s">
        <v>8323</v>
      </c>
      <c r="R1889" t="s">
        <v>8327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101</v>
      </c>
      <c r="P1890">
        <f t="shared" si="146"/>
        <v>22.64</v>
      </c>
      <c r="Q1890" t="s">
        <v>8323</v>
      </c>
      <c r="R1890" t="s">
        <v>8327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101</v>
      </c>
      <c r="P1891">
        <f t="shared" si="146"/>
        <v>45.8</v>
      </c>
      <c r="Q1891" t="s">
        <v>8323</v>
      </c>
      <c r="R1891" t="s">
        <v>8327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101</v>
      </c>
      <c r="P1892">
        <f t="shared" si="146"/>
        <v>8.19</v>
      </c>
      <c r="Q1892" t="s">
        <v>8323</v>
      </c>
      <c r="R1892" t="s">
        <v>8327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126</v>
      </c>
      <c r="P1893">
        <f t="shared" si="146"/>
        <v>16.79</v>
      </c>
      <c r="Q1893" t="s">
        <v>8323</v>
      </c>
      <c r="R1893" t="s">
        <v>8327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101</v>
      </c>
      <c r="P1894">
        <f t="shared" si="146"/>
        <v>77.44</v>
      </c>
      <c r="Q1894" t="s">
        <v>8323</v>
      </c>
      <c r="R1894" t="s">
        <v>8327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101</v>
      </c>
      <c r="P1895">
        <f t="shared" si="146"/>
        <v>44.67</v>
      </c>
      <c r="Q1895" t="s">
        <v>8323</v>
      </c>
      <c r="R1895" t="s">
        <v>8327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2000</v>
      </c>
      <c r="E1896" s="8">
        <v>2010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101</v>
      </c>
      <c r="P1896">
        <f t="shared" si="146"/>
        <v>100.5</v>
      </c>
      <c r="Q1896" t="s">
        <v>8323</v>
      </c>
      <c r="R1896" t="s">
        <v>8327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100</v>
      </c>
      <c r="P1897">
        <f t="shared" si="146"/>
        <v>42.7</v>
      </c>
      <c r="Q1897" t="s">
        <v>8323</v>
      </c>
      <c r="R1897" t="s">
        <v>8327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140000</v>
      </c>
      <c r="E1898" s="8">
        <v>2005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</v>
      </c>
      <c r="P1898">
        <f t="shared" si="146"/>
        <v>154.22999999999999</v>
      </c>
      <c r="Q1898" t="s">
        <v>8323</v>
      </c>
      <c r="R1898" t="s">
        <v>8327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100</v>
      </c>
      <c r="P1899">
        <f t="shared" si="146"/>
        <v>10.96</v>
      </c>
      <c r="Q1899" t="s">
        <v>8323</v>
      </c>
      <c r="R1899" t="s">
        <v>8327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2000</v>
      </c>
      <c r="E1900" s="8">
        <v>2005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100</v>
      </c>
      <c r="P1900">
        <f t="shared" si="146"/>
        <v>95.48</v>
      </c>
      <c r="Q1900" t="s">
        <v>8323</v>
      </c>
      <c r="R1900" t="s">
        <v>8327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100</v>
      </c>
      <c r="P1901">
        <f t="shared" si="146"/>
        <v>47.74</v>
      </c>
      <c r="Q1901" t="s">
        <v>8323</v>
      </c>
      <c r="R1901" t="s">
        <v>8327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100</v>
      </c>
      <c r="P1902">
        <f t="shared" si="146"/>
        <v>37.11</v>
      </c>
      <c r="Q1902" t="s">
        <v>8323</v>
      </c>
      <c r="R1902" t="s">
        <v>8327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2000</v>
      </c>
      <c r="E1903" s="8">
        <v>2004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100</v>
      </c>
      <c r="P1903">
        <f t="shared" si="146"/>
        <v>80.16</v>
      </c>
      <c r="Q1903" t="s">
        <v>8317</v>
      </c>
      <c r="R1903" t="s">
        <v>8346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1500</v>
      </c>
      <c r="E1904" s="8">
        <v>2002.22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133</v>
      </c>
      <c r="P1904">
        <f t="shared" si="146"/>
        <v>667.41</v>
      </c>
      <c r="Q1904" t="s">
        <v>8317</v>
      </c>
      <c r="R1904" t="s">
        <v>8346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40</v>
      </c>
      <c r="P1905">
        <f t="shared" si="146"/>
        <v>48.8</v>
      </c>
      <c r="Q1905" t="s">
        <v>8317</v>
      </c>
      <c r="R1905" t="s">
        <v>8346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2000</v>
      </c>
      <c r="E1906" s="8">
        <v>2001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100</v>
      </c>
      <c r="P1906">
        <f t="shared" si="146"/>
        <v>1000.5</v>
      </c>
      <c r="Q1906" t="s">
        <v>8317</v>
      </c>
      <c r="R1906" t="s">
        <v>8346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2000</v>
      </c>
      <c r="E1907" s="8">
        <v>2000.66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100</v>
      </c>
      <c r="P1907">
        <f t="shared" si="146"/>
        <v>500.17</v>
      </c>
      <c r="Q1907" t="s">
        <v>8317</v>
      </c>
      <c r="R1907" t="s">
        <v>8346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2000</v>
      </c>
      <c r="E1908" s="8">
        <v>2000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100</v>
      </c>
      <c r="P1908">
        <f t="shared" si="146"/>
        <v>20.2</v>
      </c>
      <c r="Q1908" t="s">
        <v>8317</v>
      </c>
      <c r="R1908" t="s">
        <v>8346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2000</v>
      </c>
      <c r="E1909" s="8">
        <v>2000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100</v>
      </c>
      <c r="P1909">
        <f t="shared" si="146"/>
        <v>500</v>
      </c>
      <c r="Q1909" t="s">
        <v>8317</v>
      </c>
      <c r="R1909" t="s">
        <v>8346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2000</v>
      </c>
      <c r="E1910" s="8">
        <v>2000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100</v>
      </c>
      <c r="P1910">
        <f t="shared" si="146"/>
        <v>500</v>
      </c>
      <c r="Q1910" t="s">
        <v>8317</v>
      </c>
      <c r="R1910" t="s">
        <v>8346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2000</v>
      </c>
      <c r="E1911" s="8">
        <v>2000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100</v>
      </c>
      <c r="P1911">
        <f t="shared" si="146"/>
        <v>52.63</v>
      </c>
      <c r="Q1911" t="s">
        <v>8317</v>
      </c>
      <c r="R1911" t="s">
        <v>8346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2000</v>
      </c>
      <c r="E1912" s="8">
        <v>2000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100</v>
      </c>
      <c r="P1912">
        <f t="shared" si="146"/>
        <v>7.02</v>
      </c>
      <c r="Q1912" t="s">
        <v>8317</v>
      </c>
      <c r="R1912" t="s">
        <v>8346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2000</v>
      </c>
      <c r="E1913" s="8">
        <v>2000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100</v>
      </c>
      <c r="P1913">
        <f t="shared" si="146"/>
        <v>2000</v>
      </c>
      <c r="Q1913" t="s">
        <v>8317</v>
      </c>
      <c r="R1913" t="s">
        <v>8346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2000</v>
      </c>
      <c r="E1914" s="8">
        <v>2000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100</v>
      </c>
      <c r="P1914">
        <f t="shared" si="146"/>
        <v>47.62</v>
      </c>
      <c r="Q1914" t="s">
        <v>8317</v>
      </c>
      <c r="R1914" t="s">
        <v>8346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2000</v>
      </c>
      <c r="E1915" s="8">
        <v>2000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100</v>
      </c>
      <c r="P1915">
        <f t="shared" si="146"/>
        <v>76.92</v>
      </c>
      <c r="Q1915" t="s">
        <v>8317</v>
      </c>
      <c r="R1915" t="s">
        <v>8346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2000</v>
      </c>
      <c r="E1916" s="8">
        <v>2000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100</v>
      </c>
      <c r="P1916">
        <f t="shared" si="146"/>
        <v>1000</v>
      </c>
      <c r="Q1916" t="s">
        <v>8317</v>
      </c>
      <c r="R1916" t="s">
        <v>8346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2000</v>
      </c>
      <c r="E1917" s="8">
        <v>2000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100</v>
      </c>
      <c r="P1917">
        <f t="shared" si="146"/>
        <v>500</v>
      </c>
      <c r="Q1917" t="s">
        <v>8317</v>
      </c>
      <c r="R1917" t="s">
        <v>8346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</v>
      </c>
      <c r="E1918" s="8">
        <v>2000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100</v>
      </c>
      <c r="P1918">
        <f t="shared" si="146"/>
        <v>333.33</v>
      </c>
      <c r="Q1918" t="s">
        <v>8317</v>
      </c>
      <c r="R1918" t="s">
        <v>8346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1500</v>
      </c>
      <c r="E1919" s="8">
        <v>2000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133</v>
      </c>
      <c r="P1919">
        <f t="shared" si="146"/>
        <v>28.57</v>
      </c>
      <c r="Q1919" t="s">
        <v>8317</v>
      </c>
      <c r="R1919" t="s">
        <v>8346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1500</v>
      </c>
      <c r="E1920" s="8">
        <v>2000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133</v>
      </c>
      <c r="P1920">
        <f t="shared" si="146"/>
        <v>222.22</v>
      </c>
      <c r="Q1920" t="s">
        <v>8317</v>
      </c>
      <c r="R1920" t="s">
        <v>8346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1500</v>
      </c>
      <c r="E1921" s="8">
        <v>1993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133</v>
      </c>
      <c r="P1921">
        <f t="shared" si="146"/>
        <v>249.13</v>
      </c>
      <c r="Q1921" t="s">
        <v>8317</v>
      </c>
      <c r="R1921" t="s">
        <v>8346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5000</v>
      </c>
      <c r="E1922" s="8">
        <v>1988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40</v>
      </c>
      <c r="P1922">
        <f t="shared" si="146"/>
        <v>18.93</v>
      </c>
      <c r="Q1922" t="s">
        <v>8317</v>
      </c>
      <c r="R1922" t="s">
        <v>8346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30000</v>
      </c>
      <c r="E1923" s="8">
        <v>1982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7</v>
      </c>
      <c r="P1923">
        <f t="shared" ref="P1923:P1986" si="151">IFERROR(ROUND(E1923/L1923,2),0)</f>
        <v>52.16</v>
      </c>
      <c r="Q1923" t="s">
        <v>8323</v>
      </c>
      <c r="R1923" t="s">
        <v>8327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1500</v>
      </c>
      <c r="E1924" s="8">
        <v>1967.76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131</v>
      </c>
      <c r="P1924">
        <f t="shared" si="151"/>
        <v>30.75</v>
      </c>
      <c r="Q1924" t="s">
        <v>8323</v>
      </c>
      <c r="R1924" t="s">
        <v>8327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25000</v>
      </c>
      <c r="E1925" s="8">
        <v>1967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8</v>
      </c>
      <c r="P1925">
        <f t="shared" si="151"/>
        <v>151.31</v>
      </c>
      <c r="Q1925" t="s">
        <v>8323</v>
      </c>
      <c r="R1925" t="s">
        <v>8327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112</v>
      </c>
      <c r="P1926">
        <f t="shared" si="151"/>
        <v>59.24</v>
      </c>
      <c r="Q1926" t="s">
        <v>8323</v>
      </c>
      <c r="R1926" t="s">
        <v>8327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1950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130</v>
      </c>
      <c r="P1927">
        <f t="shared" si="151"/>
        <v>37.5</v>
      </c>
      <c r="Q1927" t="s">
        <v>8323</v>
      </c>
      <c r="R1927" t="s">
        <v>8327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108</v>
      </c>
      <c r="P1928">
        <f t="shared" si="151"/>
        <v>18.14</v>
      </c>
      <c r="Q1928" t="s">
        <v>8323</v>
      </c>
      <c r="R1928" t="s">
        <v>8327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155</v>
      </c>
      <c r="P1929">
        <f t="shared" si="151"/>
        <v>176.36</v>
      </c>
      <c r="Q1929" t="s">
        <v>8323</v>
      </c>
      <c r="R1929" t="s">
        <v>8327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50000</v>
      </c>
      <c r="E1930" s="8">
        <v>1937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4</v>
      </c>
      <c r="P1930">
        <f t="shared" si="151"/>
        <v>56.97</v>
      </c>
      <c r="Q1930" t="s">
        <v>8323</v>
      </c>
      <c r="R1930" t="s">
        <v>8327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113</v>
      </c>
      <c r="P1931">
        <f t="shared" si="151"/>
        <v>25.6</v>
      </c>
      <c r="Q1931" t="s">
        <v>8323</v>
      </c>
      <c r="R1931" t="s">
        <v>8327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1500</v>
      </c>
      <c r="E1932" s="8">
        <v>1920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128</v>
      </c>
      <c r="P1932">
        <f t="shared" si="151"/>
        <v>73.849999999999994</v>
      </c>
      <c r="Q1932" t="s">
        <v>8323</v>
      </c>
      <c r="R1932" t="s">
        <v>8327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1500</v>
      </c>
      <c r="E1933" s="8">
        <v>1918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128</v>
      </c>
      <c r="P1933">
        <f t="shared" si="151"/>
        <v>38.36</v>
      </c>
      <c r="Q1933" t="s">
        <v>8323</v>
      </c>
      <c r="R1933" t="s">
        <v>8327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128</v>
      </c>
      <c r="P1934">
        <f t="shared" si="151"/>
        <v>23.91</v>
      </c>
      <c r="Q1934" t="s">
        <v>8323</v>
      </c>
      <c r="R1934" t="s">
        <v>8327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20000</v>
      </c>
      <c r="E1935" s="8">
        <v>1910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10</v>
      </c>
      <c r="P1935">
        <f t="shared" si="151"/>
        <v>17.36</v>
      </c>
      <c r="Q1935" t="s">
        <v>8323</v>
      </c>
      <c r="R1935" t="s">
        <v>8327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10000</v>
      </c>
      <c r="E1936" s="8">
        <v>1908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19</v>
      </c>
      <c r="P1936">
        <f t="shared" si="151"/>
        <v>24.78</v>
      </c>
      <c r="Q1936" t="s">
        <v>8323</v>
      </c>
      <c r="R1936" t="s">
        <v>8327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25000</v>
      </c>
      <c r="E1937" s="8">
        <v>1897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8</v>
      </c>
      <c r="P1937">
        <f t="shared" si="151"/>
        <v>37.94</v>
      </c>
      <c r="Q1937" t="s">
        <v>8323</v>
      </c>
      <c r="R1937" t="s">
        <v>8327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30000</v>
      </c>
      <c r="E1938" s="8">
        <v>1888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6</v>
      </c>
      <c r="P1938">
        <f t="shared" si="151"/>
        <v>13.02</v>
      </c>
      <c r="Q1938" t="s">
        <v>8323</v>
      </c>
      <c r="R1938" t="s">
        <v>8327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188</v>
      </c>
      <c r="P1939">
        <f t="shared" si="151"/>
        <v>64.97</v>
      </c>
      <c r="Q1939" t="s">
        <v>8323</v>
      </c>
      <c r="R1939" t="s">
        <v>8327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157</v>
      </c>
      <c r="P1940">
        <f t="shared" si="151"/>
        <v>16.52</v>
      </c>
      <c r="Q1940" t="s">
        <v>8323</v>
      </c>
      <c r="R1940" t="s">
        <v>8327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30000</v>
      </c>
      <c r="E1941" s="8">
        <v>1877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6</v>
      </c>
      <c r="P1941">
        <f t="shared" si="151"/>
        <v>19.55</v>
      </c>
      <c r="Q1941" t="s">
        <v>8323</v>
      </c>
      <c r="R1941" t="s">
        <v>8327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125</v>
      </c>
      <c r="P1942">
        <f t="shared" si="151"/>
        <v>60.55</v>
      </c>
      <c r="Q1942" t="s">
        <v>8323</v>
      </c>
      <c r="R1942" t="s">
        <v>8327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20000</v>
      </c>
      <c r="E1943" s="8">
        <v>1876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9</v>
      </c>
      <c r="P1943">
        <f t="shared" si="151"/>
        <v>0.38</v>
      </c>
      <c r="Q1943" t="s">
        <v>8317</v>
      </c>
      <c r="R1943" t="s">
        <v>8347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125</v>
      </c>
      <c r="P1944">
        <f t="shared" si="151"/>
        <v>19.75</v>
      </c>
      <c r="Q1944" t="s">
        <v>8317</v>
      </c>
      <c r="R1944" t="s">
        <v>8347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187</v>
      </c>
      <c r="P1945">
        <f t="shared" si="151"/>
        <v>0.76</v>
      </c>
      <c r="Q1945" t="s">
        <v>8317</v>
      </c>
      <c r="R1945" t="s">
        <v>8347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1000</v>
      </c>
      <c r="E1946" s="8">
        <v>1870.99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187</v>
      </c>
      <c r="P1946">
        <f t="shared" si="151"/>
        <v>1.05</v>
      </c>
      <c r="Q1946" t="s">
        <v>8317</v>
      </c>
      <c r="R1946" t="s">
        <v>8347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1700</v>
      </c>
      <c r="E1947" s="8">
        <v>1870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110</v>
      </c>
      <c r="P1947">
        <f t="shared" si="151"/>
        <v>2.75</v>
      </c>
      <c r="Q1947" t="s">
        <v>8317</v>
      </c>
      <c r="R1947" t="s">
        <v>8347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100000</v>
      </c>
      <c r="E1948" s="8">
        <v>1867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2</v>
      </c>
      <c r="P1948">
        <f t="shared" si="151"/>
        <v>26.67</v>
      </c>
      <c r="Q1948" t="s">
        <v>8317</v>
      </c>
      <c r="R1948" t="s">
        <v>8347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107</v>
      </c>
      <c r="P1949">
        <f t="shared" si="151"/>
        <v>81.17</v>
      </c>
      <c r="Q1949" t="s">
        <v>8317</v>
      </c>
      <c r="R1949" t="s">
        <v>8347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</v>
      </c>
      <c r="E1950" s="8">
        <v>1864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19</v>
      </c>
      <c r="P1950">
        <f t="shared" si="151"/>
        <v>0.44</v>
      </c>
      <c r="Q1950" t="s">
        <v>8317</v>
      </c>
      <c r="R1950" t="s">
        <v>8347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20000</v>
      </c>
      <c r="E1951" s="8">
        <v>1862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9</v>
      </c>
      <c r="P1951">
        <f t="shared" si="151"/>
        <v>1.97</v>
      </c>
      <c r="Q1951" t="s">
        <v>8317</v>
      </c>
      <c r="R1951" t="s">
        <v>8347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109</v>
      </c>
      <c r="P1952">
        <f t="shared" si="151"/>
        <v>0.99</v>
      </c>
      <c r="Q1952" t="s">
        <v>8317</v>
      </c>
      <c r="R1952" t="s">
        <v>8347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186</v>
      </c>
      <c r="P1953">
        <f t="shared" si="151"/>
        <v>2.23</v>
      </c>
      <c r="Q1953" t="s">
        <v>8317</v>
      </c>
      <c r="R1953" t="s">
        <v>8347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1000</v>
      </c>
      <c r="E1954" s="8">
        <v>1855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186</v>
      </c>
      <c r="P1954">
        <f t="shared" si="151"/>
        <v>2.72</v>
      </c>
      <c r="Q1954" t="s">
        <v>8317</v>
      </c>
      <c r="R1954" t="s">
        <v>8347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307</v>
      </c>
      <c r="P1955">
        <f t="shared" si="151"/>
        <v>12.52</v>
      </c>
      <c r="Q1955" t="s">
        <v>8317</v>
      </c>
      <c r="R1955" t="s">
        <v>8347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117</v>
      </c>
      <c r="P1956">
        <f t="shared" si="151"/>
        <v>4.43</v>
      </c>
      <c r="Q1956" t="s">
        <v>8317</v>
      </c>
      <c r="R1956" t="s">
        <v>8347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141</v>
      </c>
      <c r="P1957">
        <f t="shared" si="151"/>
        <v>6.33</v>
      </c>
      <c r="Q1957" t="s">
        <v>8317</v>
      </c>
      <c r="R1957" t="s">
        <v>8347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1500</v>
      </c>
      <c r="E1958" s="8">
        <v>1831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122</v>
      </c>
      <c r="P1958">
        <f t="shared" si="151"/>
        <v>5.0199999999999996</v>
      </c>
      <c r="Q1958" t="s">
        <v>8317</v>
      </c>
      <c r="R1958" t="s">
        <v>8347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1830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6</v>
      </c>
      <c r="P1959">
        <f t="shared" si="151"/>
        <v>2.77</v>
      </c>
      <c r="Q1959" t="s">
        <v>8317</v>
      </c>
      <c r="R1959" t="s">
        <v>8347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1800</v>
      </c>
      <c r="E1960" s="8">
        <v>1830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102</v>
      </c>
      <c r="P1960">
        <f t="shared" si="151"/>
        <v>1.35</v>
      </c>
      <c r="Q1960" t="s">
        <v>8317</v>
      </c>
      <c r="R1960" t="s">
        <v>8347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12000</v>
      </c>
      <c r="E1961" s="8">
        <v>1827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</v>
      </c>
      <c r="P1961">
        <f t="shared" si="151"/>
        <v>4.3099999999999996</v>
      </c>
      <c r="Q1961" t="s">
        <v>8317</v>
      </c>
      <c r="R1961" t="s">
        <v>8347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1500</v>
      </c>
      <c r="E1962" s="8">
        <v>1826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122</v>
      </c>
      <c r="P1962">
        <f t="shared" si="151"/>
        <v>55.33</v>
      </c>
      <c r="Q1962" t="s">
        <v>8317</v>
      </c>
      <c r="R1962" t="s">
        <v>8347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15000</v>
      </c>
      <c r="E1963" s="8">
        <v>1825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12</v>
      </c>
      <c r="P1963">
        <f t="shared" si="151"/>
        <v>1.1200000000000001</v>
      </c>
      <c r="Q1963" t="s">
        <v>8317</v>
      </c>
      <c r="R1963" t="s">
        <v>8347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20000</v>
      </c>
      <c r="E1964" s="8">
        <v>1821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9</v>
      </c>
      <c r="P1964">
        <f t="shared" si="151"/>
        <v>5.95</v>
      </c>
      <c r="Q1964" t="s">
        <v>8317</v>
      </c>
      <c r="R1964" t="s">
        <v>8347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1500</v>
      </c>
      <c r="E1965" s="8">
        <v>1820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121</v>
      </c>
      <c r="P1965">
        <f t="shared" si="151"/>
        <v>8.8800000000000008</v>
      </c>
      <c r="Q1965" t="s">
        <v>8317</v>
      </c>
      <c r="R1965" t="s">
        <v>8347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1500</v>
      </c>
      <c r="E1966" s="8">
        <v>1807.74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121</v>
      </c>
      <c r="P1966">
        <f t="shared" si="151"/>
        <v>1.41</v>
      </c>
      <c r="Q1966" t="s">
        <v>8317</v>
      </c>
      <c r="R1966" t="s">
        <v>8347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100</v>
      </c>
      <c r="P1967">
        <f t="shared" si="151"/>
        <v>17.52</v>
      </c>
      <c r="Q1967" t="s">
        <v>8317</v>
      </c>
      <c r="R1967" t="s">
        <v>8347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25000</v>
      </c>
      <c r="E1968" s="8">
        <v>1803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7</v>
      </c>
      <c r="P1968">
        <f t="shared" si="151"/>
        <v>1.19</v>
      </c>
      <c r="Q1968" t="s">
        <v>8317</v>
      </c>
      <c r="R1968" t="s">
        <v>8347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3000000</v>
      </c>
      <c r="E1969" s="8">
        <v>1800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0</v>
      </c>
      <c r="P1969">
        <f t="shared" si="151"/>
        <v>4.4400000000000004</v>
      </c>
      <c r="Q1969" t="s">
        <v>8317</v>
      </c>
      <c r="R1969" t="s">
        <v>8347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100</v>
      </c>
      <c r="P1970">
        <f t="shared" si="151"/>
        <v>3.53</v>
      </c>
      <c r="Q1970" t="s">
        <v>8317</v>
      </c>
      <c r="R1970" t="s">
        <v>8347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1500</v>
      </c>
      <c r="E1971" s="8">
        <v>1800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120</v>
      </c>
      <c r="P1971">
        <f t="shared" si="151"/>
        <v>0.95</v>
      </c>
      <c r="Q1971" t="s">
        <v>8317</v>
      </c>
      <c r="R1971" t="s">
        <v>8347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119</v>
      </c>
      <c r="P1972">
        <f t="shared" si="151"/>
        <v>2.5499999999999998</v>
      </c>
      <c r="Q1972" t="s">
        <v>8317</v>
      </c>
      <c r="R1972" t="s">
        <v>8347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11000</v>
      </c>
      <c r="E1973" s="8">
        <v>1788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16</v>
      </c>
      <c r="P1973">
        <f t="shared" si="151"/>
        <v>0.46</v>
      </c>
      <c r="Q1973" t="s">
        <v>8317</v>
      </c>
      <c r="R1973" t="s">
        <v>8347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35000</v>
      </c>
      <c r="E1974" s="8">
        <v>1785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5</v>
      </c>
      <c r="P1974">
        <f t="shared" si="151"/>
        <v>7.5</v>
      </c>
      <c r="Q1974" t="s">
        <v>8317</v>
      </c>
      <c r="R1974" t="s">
        <v>8347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119</v>
      </c>
      <c r="P1975">
        <f t="shared" si="151"/>
        <v>0.87</v>
      </c>
      <c r="Q1975" t="s">
        <v>8317</v>
      </c>
      <c r="R1975" t="s">
        <v>8347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5000</v>
      </c>
      <c r="E1976" s="8">
        <v>1782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36</v>
      </c>
      <c r="P1976">
        <f t="shared" si="151"/>
        <v>4.43</v>
      </c>
      <c r="Q1976" t="s">
        <v>8317</v>
      </c>
      <c r="R1976" t="s">
        <v>8347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12000</v>
      </c>
      <c r="E1977" s="8">
        <v>1776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15</v>
      </c>
      <c r="P1977">
        <f t="shared" si="151"/>
        <v>7.02</v>
      </c>
      <c r="Q1977" t="s">
        <v>8317</v>
      </c>
      <c r="R1977" t="s">
        <v>8347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1750</v>
      </c>
      <c r="E1978" s="8">
        <v>1776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101</v>
      </c>
      <c r="P1978">
        <f t="shared" si="151"/>
        <v>3.75</v>
      </c>
      <c r="Q1978" t="s">
        <v>8317</v>
      </c>
      <c r="R1978" t="s">
        <v>8347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118</v>
      </c>
      <c r="P1979">
        <f t="shared" si="151"/>
        <v>2.16</v>
      </c>
      <c r="Q1979" t="s">
        <v>8317</v>
      </c>
      <c r="R1979" t="s">
        <v>8347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118</v>
      </c>
      <c r="P1980">
        <f t="shared" si="151"/>
        <v>4.57</v>
      </c>
      <c r="Q1980" t="s">
        <v>8317</v>
      </c>
      <c r="R1980" t="s">
        <v>8347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148</v>
      </c>
      <c r="P1981">
        <f t="shared" si="151"/>
        <v>2.1800000000000002</v>
      </c>
      <c r="Q1981" t="s">
        <v>8317</v>
      </c>
      <c r="R1981" t="s">
        <v>8347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4000</v>
      </c>
      <c r="E1982" s="8">
        <v>1772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44</v>
      </c>
      <c r="P1982">
        <f t="shared" si="151"/>
        <v>0.91</v>
      </c>
      <c r="Q1982" t="s">
        <v>8317</v>
      </c>
      <c r="R1982" t="s">
        <v>8347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10</v>
      </c>
      <c r="P1983">
        <f t="shared" si="151"/>
        <v>147.25</v>
      </c>
      <c r="Q1983" t="s">
        <v>8336</v>
      </c>
      <c r="R1983" t="s">
        <v>8348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1500</v>
      </c>
      <c r="E1984" s="8">
        <v>1766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118</v>
      </c>
      <c r="P1984">
        <f t="shared" si="151"/>
        <v>0</v>
      </c>
      <c r="Q1984" t="s">
        <v>8336</v>
      </c>
      <c r="R1984" t="s">
        <v>8348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35</v>
      </c>
      <c r="P1985">
        <f t="shared" si="151"/>
        <v>110.13</v>
      </c>
      <c r="Q1985" t="s">
        <v>8336</v>
      </c>
      <c r="R1985" t="s">
        <v>8348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4</v>
      </c>
      <c r="P1986">
        <f t="shared" si="151"/>
        <v>251.14</v>
      </c>
      <c r="Q1986" t="s">
        <v>8336</v>
      </c>
      <c r="R1986" t="s">
        <v>8348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600</v>
      </c>
      <c r="E1987" s="8">
        <v>1755.01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293</v>
      </c>
      <c r="P1987">
        <f t="shared" ref="P1987:P2050" si="156">IFERROR(ROUND(E1987/L1987,2),0)</f>
        <v>438.75</v>
      </c>
      <c r="Q1987" t="s">
        <v>8336</v>
      </c>
      <c r="R1987" t="s">
        <v>8348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8000</v>
      </c>
      <c r="E1988" s="8">
        <v>1751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22</v>
      </c>
      <c r="P1988">
        <f t="shared" si="156"/>
        <v>1751</v>
      </c>
      <c r="Q1988" t="s">
        <v>8336</v>
      </c>
      <c r="R1988" t="s">
        <v>8348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700</v>
      </c>
      <c r="E1989" s="8">
        <v>1750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250</v>
      </c>
      <c r="P1989">
        <f t="shared" si="156"/>
        <v>62.5</v>
      </c>
      <c r="Q1989" t="s">
        <v>8336</v>
      </c>
      <c r="R1989" t="s">
        <v>8348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75000</v>
      </c>
      <c r="E1990" s="8">
        <v>1748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2</v>
      </c>
      <c r="P1990">
        <f t="shared" si="156"/>
        <v>1748</v>
      </c>
      <c r="Q1990" t="s">
        <v>8336</v>
      </c>
      <c r="R1990" t="s">
        <v>8348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24</v>
      </c>
      <c r="P1991">
        <f t="shared" si="156"/>
        <v>1742</v>
      </c>
      <c r="Q1991" t="s">
        <v>8336</v>
      </c>
      <c r="R1991" t="s">
        <v>8348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16500</v>
      </c>
      <c r="E1992" s="8">
        <v>1739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11</v>
      </c>
      <c r="P1992">
        <f t="shared" si="156"/>
        <v>347.8</v>
      </c>
      <c r="Q1992" t="s">
        <v>8336</v>
      </c>
      <c r="R1992" t="s">
        <v>8348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1200</v>
      </c>
      <c r="E1993" s="8">
        <v>1728.07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144</v>
      </c>
      <c r="P1993">
        <f t="shared" si="156"/>
        <v>576.02</v>
      </c>
      <c r="Q1993" t="s">
        <v>8336</v>
      </c>
      <c r="R1993" t="s">
        <v>8348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1720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115</v>
      </c>
      <c r="P1994">
        <f t="shared" si="156"/>
        <v>860</v>
      </c>
      <c r="Q1994" t="s">
        <v>8336</v>
      </c>
      <c r="R1994" t="s">
        <v>8348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17</v>
      </c>
      <c r="P1995">
        <f t="shared" si="156"/>
        <v>0</v>
      </c>
      <c r="Q1995" t="s">
        <v>8336</v>
      </c>
      <c r="R1995" t="s">
        <v>8348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1500</v>
      </c>
      <c r="E1996" s="8">
        <v>1710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114</v>
      </c>
      <c r="P1996">
        <f t="shared" si="156"/>
        <v>0</v>
      </c>
      <c r="Q1996" t="s">
        <v>8336</v>
      </c>
      <c r="R1996" t="s">
        <v>8348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26000</v>
      </c>
      <c r="E1997" s="8">
        <v>1707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7</v>
      </c>
      <c r="P1997">
        <f t="shared" si="156"/>
        <v>569</v>
      </c>
      <c r="Q1997" t="s">
        <v>8336</v>
      </c>
      <c r="R1997" t="s">
        <v>8348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1000</v>
      </c>
      <c r="E1998" s="8">
        <v>1707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171</v>
      </c>
      <c r="P1998">
        <f t="shared" si="156"/>
        <v>0</v>
      </c>
      <c r="Q1998" t="s">
        <v>8336</v>
      </c>
      <c r="R1998" t="s">
        <v>8348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48000</v>
      </c>
      <c r="E1999" s="8">
        <v>1705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4</v>
      </c>
      <c r="P1999">
        <f t="shared" si="156"/>
        <v>0</v>
      </c>
      <c r="Q1999" t="s">
        <v>8336</v>
      </c>
      <c r="R1999" t="s">
        <v>8348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1700</v>
      </c>
      <c r="E2000" s="8">
        <v>1700.01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100</v>
      </c>
      <c r="P2000">
        <f t="shared" si="156"/>
        <v>566.66999999999996</v>
      </c>
      <c r="Q2000" t="s">
        <v>8336</v>
      </c>
      <c r="R2000" t="s">
        <v>8348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1300</v>
      </c>
      <c r="E2001" s="8">
        <v>1700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131</v>
      </c>
      <c r="P2001">
        <f t="shared" si="156"/>
        <v>242.86</v>
      </c>
      <c r="Q2001" t="s">
        <v>8336</v>
      </c>
      <c r="R2001" t="s">
        <v>8348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6000</v>
      </c>
      <c r="E2002" s="8">
        <v>1698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28</v>
      </c>
      <c r="P2002">
        <f t="shared" si="156"/>
        <v>67.92</v>
      </c>
      <c r="Q2002" t="s">
        <v>8336</v>
      </c>
      <c r="R2002" t="s">
        <v>8348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10500</v>
      </c>
      <c r="E2003" s="8">
        <v>1697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16</v>
      </c>
      <c r="P2003">
        <f t="shared" si="156"/>
        <v>1.04</v>
      </c>
      <c r="Q2003" t="s">
        <v>8317</v>
      </c>
      <c r="R2003" t="s">
        <v>8347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3500</v>
      </c>
      <c r="E2004" s="8">
        <v>1697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48</v>
      </c>
      <c r="P2004">
        <f t="shared" si="156"/>
        <v>1.23</v>
      </c>
      <c r="Q2004" t="s">
        <v>8317</v>
      </c>
      <c r="R2004" t="s">
        <v>8347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12000</v>
      </c>
      <c r="E2005" s="8">
        <v>1691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14</v>
      </c>
      <c r="P2005">
        <f t="shared" si="156"/>
        <v>99.47</v>
      </c>
      <c r="Q2005" t="s">
        <v>8317</v>
      </c>
      <c r="R2005" t="s">
        <v>8347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1650</v>
      </c>
      <c r="E2006" s="8">
        <v>1690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102</v>
      </c>
      <c r="P2006">
        <f t="shared" si="156"/>
        <v>4.7699999999999996</v>
      </c>
      <c r="Q2006" t="s">
        <v>8317</v>
      </c>
      <c r="R2006" t="s">
        <v>8347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109</v>
      </c>
      <c r="P2007">
        <f t="shared" si="156"/>
        <v>8.83</v>
      </c>
      <c r="Q2007" t="s">
        <v>8317</v>
      </c>
      <c r="R2007" t="s">
        <v>8347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112</v>
      </c>
      <c r="P2008">
        <f t="shared" si="156"/>
        <v>5.56</v>
      </c>
      <c r="Q2008" t="s">
        <v>8317</v>
      </c>
      <c r="R2008" t="s">
        <v>8347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800</v>
      </c>
      <c r="E2009" s="8">
        <v>1686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211</v>
      </c>
      <c r="P2009">
        <f t="shared" si="156"/>
        <v>12.31</v>
      </c>
      <c r="Q2009" t="s">
        <v>8317</v>
      </c>
      <c r="R2009" t="s">
        <v>8347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10000</v>
      </c>
      <c r="E2010" s="8">
        <v>1677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17</v>
      </c>
      <c r="P2010">
        <f t="shared" si="156"/>
        <v>40.9</v>
      </c>
      <c r="Q2010" t="s">
        <v>8317</v>
      </c>
      <c r="R2010" t="s">
        <v>8347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1500</v>
      </c>
      <c r="E2011" s="8">
        <v>1671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111</v>
      </c>
      <c r="P2011">
        <f t="shared" si="156"/>
        <v>4.2</v>
      </c>
      <c r="Q2011" t="s">
        <v>8317</v>
      </c>
      <c r="R2011" t="s">
        <v>8347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1650</v>
      </c>
      <c r="E2012" s="8">
        <v>1669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101</v>
      </c>
      <c r="P2012">
        <f t="shared" si="156"/>
        <v>0.96</v>
      </c>
      <c r="Q2012" t="s">
        <v>8317</v>
      </c>
      <c r="R2012" t="s">
        <v>8347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1500</v>
      </c>
      <c r="E2013" s="8">
        <v>1668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111</v>
      </c>
      <c r="P2013">
        <f t="shared" si="156"/>
        <v>1.72</v>
      </c>
      <c r="Q2013" t="s">
        <v>8317</v>
      </c>
      <c r="R2013" t="s">
        <v>8347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167</v>
      </c>
      <c r="P2014">
        <f t="shared" si="156"/>
        <v>9.1</v>
      </c>
      <c r="Q2014" t="s">
        <v>8317</v>
      </c>
      <c r="R2014" t="s">
        <v>8347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111</v>
      </c>
      <c r="P2015">
        <f t="shared" si="156"/>
        <v>0.36</v>
      </c>
      <c r="Q2015" t="s">
        <v>8317</v>
      </c>
      <c r="R2015" t="s">
        <v>8347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111</v>
      </c>
      <c r="P2016">
        <f t="shared" si="156"/>
        <v>0.06</v>
      </c>
      <c r="Q2016" t="s">
        <v>8317</v>
      </c>
      <c r="R2016" t="s">
        <v>8347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101</v>
      </c>
      <c r="P2017">
        <f t="shared" si="156"/>
        <v>10.25</v>
      </c>
      <c r="Q2017" t="s">
        <v>8317</v>
      </c>
      <c r="R2017" t="s">
        <v>8347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111</v>
      </c>
      <c r="P2018">
        <f t="shared" si="156"/>
        <v>3.47</v>
      </c>
      <c r="Q2018" t="s">
        <v>8317</v>
      </c>
      <c r="R2018" t="s">
        <v>8347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4000</v>
      </c>
      <c r="E2019" s="8">
        <v>1656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41</v>
      </c>
      <c r="P2019">
        <f t="shared" si="156"/>
        <v>3.89</v>
      </c>
      <c r="Q2019" t="s">
        <v>8317</v>
      </c>
      <c r="R2019" t="s">
        <v>8347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21000</v>
      </c>
      <c r="E2020" s="8">
        <v>1655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8</v>
      </c>
      <c r="P2020">
        <f t="shared" si="156"/>
        <v>3.68</v>
      </c>
      <c r="Q2020" t="s">
        <v>8317</v>
      </c>
      <c r="R2020" t="s">
        <v>8347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110</v>
      </c>
      <c r="P2021">
        <f t="shared" si="156"/>
        <v>0.93</v>
      </c>
      <c r="Q2021" t="s">
        <v>8317</v>
      </c>
      <c r="R2021" t="s">
        <v>8347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1300</v>
      </c>
      <c r="E2022" s="8">
        <v>1651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127</v>
      </c>
      <c r="P2022">
        <f t="shared" si="156"/>
        <v>13.53</v>
      </c>
      <c r="Q2022" t="s">
        <v>8317</v>
      </c>
      <c r="R2022" t="s">
        <v>8347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110</v>
      </c>
      <c r="P2023">
        <f t="shared" si="156"/>
        <v>17.38</v>
      </c>
      <c r="Q2023" t="s">
        <v>8317</v>
      </c>
      <c r="R2023" t="s">
        <v>8347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110</v>
      </c>
      <c r="P2024">
        <f t="shared" si="156"/>
        <v>5.08</v>
      </c>
      <c r="Q2024" t="s">
        <v>8317</v>
      </c>
      <c r="R2024" t="s">
        <v>8347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1600</v>
      </c>
      <c r="E2025" s="8">
        <v>1647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103</v>
      </c>
      <c r="P2025">
        <f t="shared" si="156"/>
        <v>4.67</v>
      </c>
      <c r="Q2025" t="s">
        <v>8317</v>
      </c>
      <c r="R2025" t="s">
        <v>8347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33000</v>
      </c>
      <c r="E2026" s="8">
        <v>1636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</v>
      </c>
      <c r="P2026">
        <f t="shared" si="156"/>
        <v>15.58</v>
      </c>
      <c r="Q2026" t="s">
        <v>8317</v>
      </c>
      <c r="R2026" t="s">
        <v>8347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1500</v>
      </c>
      <c r="E2027" s="8">
        <v>1635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109</v>
      </c>
      <c r="P2027">
        <f t="shared" si="156"/>
        <v>2.2400000000000002</v>
      </c>
      <c r="Q2027" t="s">
        <v>8317</v>
      </c>
      <c r="R2027" t="s">
        <v>8347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30000</v>
      </c>
      <c r="E2028" s="8">
        <v>1626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5</v>
      </c>
      <c r="P2028">
        <f t="shared" si="156"/>
        <v>3.58</v>
      </c>
      <c r="Q2028" t="s">
        <v>8317</v>
      </c>
      <c r="R2028" t="s">
        <v>8347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1500</v>
      </c>
      <c r="E2029" s="8">
        <v>1625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108</v>
      </c>
      <c r="P2029">
        <f t="shared" si="156"/>
        <v>3.01</v>
      </c>
      <c r="Q2029" t="s">
        <v>8317</v>
      </c>
      <c r="R2029" t="s">
        <v>8347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1000</v>
      </c>
      <c r="E2030" s="8">
        <v>1625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163</v>
      </c>
      <c r="P2030">
        <f t="shared" si="156"/>
        <v>20.57</v>
      </c>
      <c r="Q2030" t="s">
        <v>8317</v>
      </c>
      <c r="R2030" t="s">
        <v>8347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1000</v>
      </c>
      <c r="E2031" s="8">
        <v>1623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162</v>
      </c>
      <c r="P2031">
        <f t="shared" si="156"/>
        <v>17.27</v>
      </c>
      <c r="Q2031" t="s">
        <v>8317</v>
      </c>
      <c r="R2031" t="s">
        <v>8347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1200</v>
      </c>
      <c r="E2032" s="8">
        <v>1616.14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135</v>
      </c>
      <c r="P2032">
        <f t="shared" si="156"/>
        <v>2.59</v>
      </c>
      <c r="Q2032" t="s">
        <v>8317</v>
      </c>
      <c r="R2032" t="s">
        <v>8347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1500</v>
      </c>
      <c r="E2033" s="8">
        <v>1616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108</v>
      </c>
      <c r="P2033">
        <f t="shared" si="156"/>
        <v>3.18</v>
      </c>
      <c r="Q2033" t="s">
        <v>8317</v>
      </c>
      <c r="R2033" t="s">
        <v>8347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1570</v>
      </c>
      <c r="E2034" s="8">
        <v>1614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103</v>
      </c>
      <c r="P2034">
        <f t="shared" si="156"/>
        <v>3.04</v>
      </c>
      <c r="Q2034" t="s">
        <v>8317</v>
      </c>
      <c r="R2034" t="s">
        <v>8347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161</v>
      </c>
      <c r="P2035">
        <f t="shared" si="156"/>
        <v>10.220000000000001</v>
      </c>
      <c r="Q2035" t="s">
        <v>8317</v>
      </c>
      <c r="R2035" t="s">
        <v>8347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107</v>
      </c>
      <c r="P2036">
        <f t="shared" si="156"/>
        <v>3.17</v>
      </c>
      <c r="Q2036" t="s">
        <v>8317</v>
      </c>
      <c r="R2036" t="s">
        <v>8347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161</v>
      </c>
      <c r="P2037">
        <f t="shared" si="156"/>
        <v>2.5</v>
      </c>
      <c r="Q2037" t="s">
        <v>8317</v>
      </c>
      <c r="R2037" t="s">
        <v>8347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20000</v>
      </c>
      <c r="E2038" s="8">
        <v>1605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8</v>
      </c>
      <c r="P2038">
        <f t="shared" si="156"/>
        <v>1.89</v>
      </c>
      <c r="Q2038" t="s">
        <v>8317</v>
      </c>
      <c r="R2038" t="s">
        <v>8347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119</v>
      </c>
      <c r="P2039">
        <f t="shared" si="156"/>
        <v>3.74</v>
      </c>
      <c r="Q2039" t="s">
        <v>8317</v>
      </c>
      <c r="R2039" t="s">
        <v>8347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1500</v>
      </c>
      <c r="E2040" s="8">
        <v>1601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107</v>
      </c>
      <c r="P2040">
        <f t="shared" si="156"/>
        <v>7.85</v>
      </c>
      <c r="Q2040" t="s">
        <v>8317</v>
      </c>
      <c r="R2040" t="s">
        <v>8347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1500</v>
      </c>
      <c r="E2041" s="8">
        <v>1594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106</v>
      </c>
      <c r="P2041">
        <f t="shared" si="156"/>
        <v>4.21</v>
      </c>
      <c r="Q2041" t="s">
        <v>8317</v>
      </c>
      <c r="R2041" t="s">
        <v>8347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106</v>
      </c>
      <c r="P2042">
        <f t="shared" si="156"/>
        <v>5.87</v>
      </c>
      <c r="Q2042" t="s">
        <v>8317</v>
      </c>
      <c r="R2042" t="s">
        <v>8347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106</v>
      </c>
      <c r="P2043">
        <f t="shared" si="156"/>
        <v>13.23</v>
      </c>
      <c r="Q2043" t="s">
        <v>8317</v>
      </c>
      <c r="R2043" t="s">
        <v>8347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2000</v>
      </c>
      <c r="E2044" s="8">
        <v>1580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79</v>
      </c>
      <c r="P2044">
        <f t="shared" si="156"/>
        <v>11.29</v>
      </c>
      <c r="Q2044" t="s">
        <v>8317</v>
      </c>
      <c r="R2044" t="s">
        <v>8347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10000</v>
      </c>
      <c r="E2045" s="8">
        <v>1577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16</v>
      </c>
      <c r="P2045">
        <f t="shared" si="156"/>
        <v>8.17</v>
      </c>
      <c r="Q2045" t="s">
        <v>8317</v>
      </c>
      <c r="R2045" t="s">
        <v>8347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105</v>
      </c>
      <c r="P2046">
        <f t="shared" si="156"/>
        <v>8.76</v>
      </c>
      <c r="Q2046" t="s">
        <v>8317</v>
      </c>
      <c r="R2046" t="s">
        <v>8347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15000</v>
      </c>
      <c r="E2047" s="8">
        <v>1575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11</v>
      </c>
      <c r="P2047">
        <f t="shared" si="156"/>
        <v>5.99</v>
      </c>
      <c r="Q2047" t="s">
        <v>8317</v>
      </c>
      <c r="R2047" t="s">
        <v>8347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14500</v>
      </c>
      <c r="E2048" s="8">
        <v>1575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11</v>
      </c>
      <c r="P2048">
        <f t="shared" si="156"/>
        <v>7.26</v>
      </c>
      <c r="Q2048" t="s">
        <v>8317</v>
      </c>
      <c r="R2048" t="s">
        <v>8347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1500</v>
      </c>
      <c r="E2049" s="8">
        <v>1575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105</v>
      </c>
      <c r="P2049">
        <f t="shared" si="156"/>
        <v>3.56</v>
      </c>
      <c r="Q2049" t="s">
        <v>8317</v>
      </c>
      <c r="R2049" t="s">
        <v>8347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500</v>
      </c>
      <c r="E2050" s="8">
        <v>1575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315</v>
      </c>
      <c r="P2050">
        <f t="shared" si="156"/>
        <v>1.1499999999999999</v>
      </c>
      <c r="Q2050" t="s">
        <v>8317</v>
      </c>
      <c r="R2050" t="s">
        <v>8347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6000</v>
      </c>
      <c r="E2051" s="8">
        <v>1571.55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26</v>
      </c>
      <c r="P2051">
        <f t="shared" ref="P2051:P2114" si="161">IFERROR(ROUND(E2051/L2051,2),0)</f>
        <v>2.12</v>
      </c>
      <c r="Q2051" t="s">
        <v>8317</v>
      </c>
      <c r="R2051" t="s">
        <v>8347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86350</v>
      </c>
      <c r="E2052" s="8">
        <v>1571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2</v>
      </c>
      <c r="P2052">
        <f t="shared" si="161"/>
        <v>9.24</v>
      </c>
      <c r="Q2052" t="s">
        <v>8317</v>
      </c>
      <c r="R2052" t="s">
        <v>8347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3400</v>
      </c>
      <c r="E2053" s="8">
        <v>1570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46</v>
      </c>
      <c r="P2053">
        <f t="shared" si="161"/>
        <v>6.49</v>
      </c>
      <c r="Q2053" t="s">
        <v>8317</v>
      </c>
      <c r="R2053" t="s">
        <v>8347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1500</v>
      </c>
      <c r="E2054" s="8">
        <v>1570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105</v>
      </c>
      <c r="P2054">
        <f t="shared" si="161"/>
        <v>2.9</v>
      </c>
      <c r="Q2054" t="s">
        <v>8317</v>
      </c>
      <c r="R2054" t="s">
        <v>8347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393</v>
      </c>
      <c r="P2055">
        <f t="shared" si="161"/>
        <v>12.98</v>
      </c>
      <c r="Q2055" t="s">
        <v>8317</v>
      </c>
      <c r="R2055" t="s">
        <v>8347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1500</v>
      </c>
      <c r="E2056" s="8">
        <v>1565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104</v>
      </c>
      <c r="P2056">
        <f t="shared" si="161"/>
        <v>2.52</v>
      </c>
      <c r="Q2056" t="s">
        <v>8317</v>
      </c>
      <c r="R2056" t="s">
        <v>8347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1200</v>
      </c>
      <c r="E2057" s="8">
        <v>1565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130</v>
      </c>
      <c r="P2057">
        <f t="shared" si="161"/>
        <v>15.5</v>
      </c>
      <c r="Q2057" t="s">
        <v>8317</v>
      </c>
      <c r="R2057" t="s">
        <v>8347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1200</v>
      </c>
      <c r="E2058" s="8">
        <v>1563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130</v>
      </c>
      <c r="P2058">
        <f t="shared" si="161"/>
        <v>2.82</v>
      </c>
      <c r="Q2058" t="s">
        <v>8317</v>
      </c>
      <c r="R2058" t="s">
        <v>8347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</v>
      </c>
      <c r="E2059" s="8">
        <v>1561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104</v>
      </c>
      <c r="P2059">
        <f t="shared" si="161"/>
        <v>2.34</v>
      </c>
      <c r="Q2059" t="s">
        <v>8317</v>
      </c>
      <c r="R2059" t="s">
        <v>8347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500</v>
      </c>
      <c r="E2060" s="8">
        <v>1560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312</v>
      </c>
      <c r="P2060">
        <f t="shared" si="161"/>
        <v>3.8</v>
      </c>
      <c r="Q2060" t="s">
        <v>8317</v>
      </c>
      <c r="R2060" t="s">
        <v>8347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1500</v>
      </c>
      <c r="E2061" s="8">
        <v>1557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104</v>
      </c>
      <c r="P2061">
        <f t="shared" si="161"/>
        <v>4.1500000000000004</v>
      </c>
      <c r="Q2061" t="s">
        <v>8317</v>
      </c>
      <c r="R2061" t="s">
        <v>8347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7500</v>
      </c>
      <c r="E2062" s="8">
        <v>1555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21</v>
      </c>
      <c r="P2062">
        <f t="shared" si="161"/>
        <v>1.1399999999999999</v>
      </c>
      <c r="Q2062" t="s">
        <v>8317</v>
      </c>
      <c r="R2062" t="s">
        <v>8347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104</v>
      </c>
      <c r="P2063">
        <f t="shared" si="161"/>
        <v>44.43</v>
      </c>
      <c r="Q2063" t="s">
        <v>8317</v>
      </c>
      <c r="R2063" t="s">
        <v>8347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1500</v>
      </c>
      <c r="E2064" s="8">
        <v>1553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104</v>
      </c>
      <c r="P2064">
        <f t="shared" si="161"/>
        <v>7.65</v>
      </c>
      <c r="Q2064" t="s">
        <v>8317</v>
      </c>
      <c r="R2064" t="s">
        <v>8347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500000</v>
      </c>
      <c r="E2065" s="8">
        <v>1550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0</v>
      </c>
      <c r="P2065">
        <f t="shared" si="161"/>
        <v>31.63</v>
      </c>
      <c r="Q2065" t="s">
        <v>8317</v>
      </c>
      <c r="R2065" t="s">
        <v>8347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111</v>
      </c>
      <c r="P2066">
        <f t="shared" si="161"/>
        <v>0.27</v>
      </c>
      <c r="Q2066" t="s">
        <v>8317</v>
      </c>
      <c r="R2066" t="s">
        <v>8347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1200</v>
      </c>
      <c r="E2067" s="8">
        <v>1547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129</v>
      </c>
      <c r="P2067">
        <f t="shared" si="161"/>
        <v>0.99</v>
      </c>
      <c r="Q2067" t="s">
        <v>8317</v>
      </c>
      <c r="R2067" t="s">
        <v>8347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9000</v>
      </c>
      <c r="E2068" s="8">
        <v>1544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17</v>
      </c>
      <c r="P2068">
        <f t="shared" si="161"/>
        <v>23.75</v>
      </c>
      <c r="Q2068" t="s">
        <v>8317</v>
      </c>
      <c r="R2068" t="s">
        <v>8347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1000</v>
      </c>
      <c r="E2069" s="8">
        <v>1538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154</v>
      </c>
      <c r="P2069">
        <f t="shared" si="161"/>
        <v>153.80000000000001</v>
      </c>
      <c r="Q2069" t="s">
        <v>8317</v>
      </c>
      <c r="R2069" t="s">
        <v>8347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102</v>
      </c>
      <c r="P2070">
        <f t="shared" si="161"/>
        <v>20.22</v>
      </c>
      <c r="Q2070" t="s">
        <v>8317</v>
      </c>
      <c r="R2070" t="s">
        <v>8347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102</v>
      </c>
      <c r="P2071">
        <f t="shared" si="161"/>
        <v>5.84</v>
      </c>
      <c r="Q2071" t="s">
        <v>8317</v>
      </c>
      <c r="R2071" t="s">
        <v>8347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1500</v>
      </c>
      <c r="E2072" s="8">
        <v>1535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102</v>
      </c>
      <c r="P2072">
        <f t="shared" si="161"/>
        <v>1</v>
      </c>
      <c r="Q2072" t="s">
        <v>8317</v>
      </c>
      <c r="R2072" t="s">
        <v>8347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256</v>
      </c>
      <c r="P2073">
        <f t="shared" si="161"/>
        <v>5.52</v>
      </c>
      <c r="Q2073" t="s">
        <v>8317</v>
      </c>
      <c r="R2073" t="s">
        <v>8347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153</v>
      </c>
      <c r="P2074">
        <f t="shared" si="161"/>
        <v>4.38</v>
      </c>
      <c r="Q2074" t="s">
        <v>8317</v>
      </c>
      <c r="R2074" t="s">
        <v>8347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</v>
      </c>
      <c r="E2075" s="8">
        <v>1533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</v>
      </c>
      <c r="P2075">
        <f t="shared" si="161"/>
        <v>3.26</v>
      </c>
      <c r="Q2075" t="s">
        <v>8317</v>
      </c>
      <c r="R2075" t="s">
        <v>8347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153</v>
      </c>
      <c r="P2076">
        <f t="shared" si="161"/>
        <v>510.67</v>
      </c>
      <c r="Q2076" t="s">
        <v>8317</v>
      </c>
      <c r="R2076" t="s">
        <v>8347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50000</v>
      </c>
      <c r="E2077" s="8">
        <v>1529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3</v>
      </c>
      <c r="P2077">
        <f t="shared" si="161"/>
        <v>0.19</v>
      </c>
      <c r="Q2077" t="s">
        <v>8317</v>
      </c>
      <c r="R2077" t="s">
        <v>8347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1500</v>
      </c>
      <c r="E2078" s="8">
        <v>1527.5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102</v>
      </c>
      <c r="P2078">
        <f t="shared" si="161"/>
        <v>0.18</v>
      </c>
      <c r="Q2078" t="s">
        <v>8317</v>
      </c>
      <c r="R2078" t="s">
        <v>8347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7500</v>
      </c>
      <c r="E2079" s="8">
        <v>1527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20</v>
      </c>
      <c r="P2079">
        <f t="shared" si="161"/>
        <v>8.1199999999999992</v>
      </c>
      <c r="Q2079" t="s">
        <v>8317</v>
      </c>
      <c r="R2079" t="s">
        <v>8347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1500</v>
      </c>
      <c r="E2080" s="8">
        <v>1525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102</v>
      </c>
      <c r="P2080">
        <f t="shared" si="161"/>
        <v>31.77</v>
      </c>
      <c r="Q2080" t="s">
        <v>8317</v>
      </c>
      <c r="R2080" t="s">
        <v>8347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1500</v>
      </c>
      <c r="E2081" s="8">
        <v>1521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101</v>
      </c>
      <c r="P2081">
        <f t="shared" si="161"/>
        <v>2.5099999999999998</v>
      </c>
      <c r="Q2081" t="s">
        <v>8317</v>
      </c>
      <c r="R2081" t="s">
        <v>8347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1500</v>
      </c>
      <c r="E2082" s="8">
        <v>1521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101</v>
      </c>
      <c r="P2082">
        <f t="shared" si="161"/>
        <v>30.42</v>
      </c>
      <c r="Q2082" t="s">
        <v>8317</v>
      </c>
      <c r="R2082" t="s">
        <v>8347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5000</v>
      </c>
      <c r="E2083" s="8">
        <v>1520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30</v>
      </c>
      <c r="P2083">
        <f t="shared" si="161"/>
        <v>27.64</v>
      </c>
      <c r="Q2083" t="s">
        <v>8323</v>
      </c>
      <c r="R2083" t="s">
        <v>8327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1518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101</v>
      </c>
      <c r="P2084">
        <f t="shared" si="161"/>
        <v>39.950000000000003</v>
      </c>
      <c r="Q2084" t="s">
        <v>8323</v>
      </c>
      <c r="R2084" t="s">
        <v>8327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101</v>
      </c>
      <c r="P2085">
        <f t="shared" si="161"/>
        <v>60.6</v>
      </c>
      <c r="Q2085" t="s">
        <v>8323</v>
      </c>
      <c r="R2085" t="s">
        <v>8327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101</v>
      </c>
      <c r="P2086">
        <f t="shared" si="161"/>
        <v>32.85</v>
      </c>
      <c r="Q2086" t="s">
        <v>8323</v>
      </c>
      <c r="R2086" t="s">
        <v>8327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1500</v>
      </c>
      <c r="E2087" s="8">
        <v>1510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101</v>
      </c>
      <c r="P2087">
        <f t="shared" si="161"/>
        <v>18.190000000000001</v>
      </c>
      <c r="Q2087" t="s">
        <v>8323</v>
      </c>
      <c r="R2087" t="s">
        <v>8327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1500</v>
      </c>
      <c r="E2088" s="8">
        <v>1510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43.14</v>
      </c>
      <c r="Q2088" t="s">
        <v>8323</v>
      </c>
      <c r="R2088" t="s">
        <v>8327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101</v>
      </c>
      <c r="P2089">
        <f t="shared" si="161"/>
        <v>60.4</v>
      </c>
      <c r="Q2089" t="s">
        <v>8323</v>
      </c>
      <c r="R2089" t="s">
        <v>8327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20.13</v>
      </c>
      <c r="Q2090" t="s">
        <v>8323</v>
      </c>
      <c r="R2090" t="s">
        <v>8327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10000</v>
      </c>
      <c r="E2091" s="8">
        <v>1506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15</v>
      </c>
      <c r="P2091">
        <f t="shared" si="161"/>
        <v>24.29</v>
      </c>
      <c r="Q2091" t="s">
        <v>8323</v>
      </c>
      <c r="R2091" t="s">
        <v>8327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126</v>
      </c>
      <c r="P2092">
        <f t="shared" si="161"/>
        <v>9.41</v>
      </c>
      <c r="Q2092" t="s">
        <v>8323</v>
      </c>
      <c r="R2092" t="s">
        <v>8327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1500</v>
      </c>
      <c r="E2093" s="8">
        <v>1505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100</v>
      </c>
      <c r="P2093">
        <f t="shared" si="161"/>
        <v>6.12</v>
      </c>
      <c r="Q2093" t="s">
        <v>8323</v>
      </c>
      <c r="R2093" t="s">
        <v>8327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125</v>
      </c>
      <c r="P2094">
        <f t="shared" si="161"/>
        <v>27.33</v>
      </c>
      <c r="Q2094" t="s">
        <v>8323</v>
      </c>
      <c r="R2094" t="s">
        <v>8327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100</v>
      </c>
      <c r="P2095">
        <f t="shared" si="161"/>
        <v>65.33</v>
      </c>
      <c r="Q2095" t="s">
        <v>8323</v>
      </c>
      <c r="R2095" t="s">
        <v>8327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100</v>
      </c>
      <c r="P2096">
        <f t="shared" si="161"/>
        <v>20.85</v>
      </c>
      <c r="Q2096" t="s">
        <v>8323</v>
      </c>
      <c r="R2096" t="s">
        <v>8327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68.22</v>
      </c>
      <c r="Q2097" t="s">
        <v>8323</v>
      </c>
      <c r="R2097" t="s">
        <v>8327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1500</v>
      </c>
      <c r="E2098" s="8">
        <v>1500.2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100</v>
      </c>
      <c r="P2098">
        <f t="shared" si="161"/>
        <v>107.16</v>
      </c>
      <c r="Q2098" t="s">
        <v>8323</v>
      </c>
      <c r="R2098" t="s">
        <v>8327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10000</v>
      </c>
      <c r="E2099" s="8">
        <v>1500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15</v>
      </c>
      <c r="P2099">
        <f t="shared" si="161"/>
        <v>39.47</v>
      </c>
      <c r="Q2099" t="s">
        <v>8323</v>
      </c>
      <c r="R2099" t="s">
        <v>8327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46.88</v>
      </c>
      <c r="Q2100" t="s">
        <v>8323</v>
      </c>
      <c r="R2100" t="s">
        <v>8327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1500</v>
      </c>
      <c r="E2101" s="8">
        <v>1500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100</v>
      </c>
      <c r="P2101">
        <f t="shared" si="161"/>
        <v>23.81</v>
      </c>
      <c r="Q2101" t="s">
        <v>8323</v>
      </c>
      <c r="R2101" t="s">
        <v>8327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100</v>
      </c>
      <c r="P2102">
        <f t="shared" si="161"/>
        <v>55.56</v>
      </c>
      <c r="Q2102" t="s">
        <v>8323</v>
      </c>
      <c r="R2102" t="s">
        <v>8327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100</v>
      </c>
      <c r="P2103">
        <f t="shared" si="161"/>
        <v>34.090000000000003</v>
      </c>
      <c r="Q2103" t="s">
        <v>8323</v>
      </c>
      <c r="R2103" t="s">
        <v>8327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100</v>
      </c>
      <c r="P2104">
        <f t="shared" si="161"/>
        <v>39.47</v>
      </c>
      <c r="Q2104" t="s">
        <v>8323</v>
      </c>
      <c r="R2104" t="s">
        <v>8327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103</v>
      </c>
      <c r="P2105">
        <f t="shared" si="161"/>
        <v>13.04</v>
      </c>
      <c r="Q2105" t="s">
        <v>8323</v>
      </c>
      <c r="R2105" t="s">
        <v>8327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1200</v>
      </c>
      <c r="E2106" s="8">
        <v>1500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125</v>
      </c>
      <c r="P2106">
        <f t="shared" si="161"/>
        <v>40.54</v>
      </c>
      <c r="Q2106" t="s">
        <v>8323</v>
      </c>
      <c r="R2106" t="s">
        <v>8327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56000</v>
      </c>
      <c r="E2107" s="8">
        <v>1493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3</v>
      </c>
      <c r="P2107">
        <f t="shared" si="161"/>
        <v>15.08</v>
      </c>
      <c r="Q2107" t="s">
        <v>8323</v>
      </c>
      <c r="R2107" t="s">
        <v>8327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10000</v>
      </c>
      <c r="E2108" s="8">
        <v>1486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15</v>
      </c>
      <c r="P2108">
        <f t="shared" si="161"/>
        <v>33.770000000000003</v>
      </c>
      <c r="Q2108" t="s">
        <v>8323</v>
      </c>
      <c r="R2108" t="s">
        <v>8327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198</v>
      </c>
      <c r="P2109">
        <f t="shared" si="161"/>
        <v>25.6</v>
      </c>
      <c r="Q2109" t="s">
        <v>8323</v>
      </c>
      <c r="R2109" t="s">
        <v>8327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100000</v>
      </c>
      <c r="E2110" s="8">
        <v>1471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</v>
      </c>
      <c r="P2110">
        <f t="shared" si="161"/>
        <v>7.7</v>
      </c>
      <c r="Q2110" t="s">
        <v>8323</v>
      </c>
      <c r="R2110" t="s">
        <v>8327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137</v>
      </c>
      <c r="P2111">
        <f t="shared" si="161"/>
        <v>36.65</v>
      </c>
      <c r="Q2111" t="s">
        <v>8323</v>
      </c>
      <c r="R2111" t="s">
        <v>8327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5000</v>
      </c>
      <c r="E2112" s="8">
        <v>1465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29</v>
      </c>
      <c r="P2112">
        <f t="shared" si="161"/>
        <v>38.549999999999997</v>
      </c>
      <c r="Q2112" t="s">
        <v>8323</v>
      </c>
      <c r="R2112" t="s">
        <v>8327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3500</v>
      </c>
      <c r="E2113" s="8">
        <v>1465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42</v>
      </c>
      <c r="P2113">
        <f t="shared" si="161"/>
        <v>37.56</v>
      </c>
      <c r="Q2113" t="s">
        <v>8323</v>
      </c>
      <c r="R2113" t="s">
        <v>8327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3000</v>
      </c>
      <c r="E2114" s="8">
        <v>1465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49</v>
      </c>
      <c r="P2114">
        <f t="shared" si="161"/>
        <v>133.18</v>
      </c>
      <c r="Q2114" t="s">
        <v>8323</v>
      </c>
      <c r="R2114" t="s">
        <v>8327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150000</v>
      </c>
      <c r="E2115" s="8">
        <v>1461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</v>
      </c>
      <c r="P2115">
        <f t="shared" ref="P2115:P2178" si="166">IFERROR(ROUND(E2115/L2115,2),0)</f>
        <v>13.65</v>
      </c>
      <c r="Q2115" t="s">
        <v>8323</v>
      </c>
      <c r="R2115" t="s">
        <v>8327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146</v>
      </c>
      <c r="P2116">
        <f t="shared" si="166"/>
        <v>9.93</v>
      </c>
      <c r="Q2116" t="s">
        <v>8323</v>
      </c>
      <c r="R2116" t="s">
        <v>8327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18000</v>
      </c>
      <c r="E2117" s="8">
        <v>1455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8</v>
      </c>
      <c r="P2117">
        <f t="shared" si="166"/>
        <v>40.42</v>
      </c>
      <c r="Q2117" t="s">
        <v>8323</v>
      </c>
      <c r="R2117" t="s">
        <v>8327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146</v>
      </c>
      <c r="P2118">
        <f t="shared" si="166"/>
        <v>15.82</v>
      </c>
      <c r="Q2118" t="s">
        <v>8323</v>
      </c>
      <c r="R2118" t="s">
        <v>8327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145</v>
      </c>
      <c r="P2119">
        <f t="shared" si="166"/>
        <v>41.29</v>
      </c>
      <c r="Q2119" t="s">
        <v>8323</v>
      </c>
      <c r="R2119" t="s">
        <v>8327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10000</v>
      </c>
      <c r="E2120" s="8">
        <v>1438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14</v>
      </c>
      <c r="P2120">
        <f t="shared" si="166"/>
        <v>84.59</v>
      </c>
      <c r="Q2120" t="s">
        <v>8323</v>
      </c>
      <c r="R2120" t="s">
        <v>8327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1200</v>
      </c>
      <c r="E2121" s="8">
        <v>1437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120</v>
      </c>
      <c r="P2121">
        <f t="shared" si="166"/>
        <v>65.319999999999993</v>
      </c>
      <c r="Q2121" t="s">
        <v>8323</v>
      </c>
      <c r="R2121" t="s">
        <v>8327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180</v>
      </c>
      <c r="P2122">
        <f t="shared" si="166"/>
        <v>20.81</v>
      </c>
      <c r="Q2122" t="s">
        <v>8323</v>
      </c>
      <c r="R2122" t="s">
        <v>8327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150</v>
      </c>
      <c r="E2123" s="8">
        <v>1434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956</v>
      </c>
      <c r="P2123">
        <f t="shared" si="166"/>
        <v>143.4</v>
      </c>
      <c r="Q2123" t="s">
        <v>8331</v>
      </c>
      <c r="R2123" t="s">
        <v>8332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900000</v>
      </c>
      <c r="E2124" s="8">
        <v>1431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477</v>
      </c>
      <c r="Q2124" t="s">
        <v>8331</v>
      </c>
      <c r="R2124" t="s">
        <v>8332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1400</v>
      </c>
      <c r="E2125" s="8">
        <v>1430.06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102</v>
      </c>
      <c r="P2125">
        <f t="shared" si="166"/>
        <v>286.01</v>
      </c>
      <c r="Q2125" t="s">
        <v>8331</v>
      </c>
      <c r="R2125" t="s">
        <v>8332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4</v>
      </c>
      <c r="P2126">
        <f t="shared" si="166"/>
        <v>283.8</v>
      </c>
      <c r="Q2126" t="s">
        <v>8331</v>
      </c>
      <c r="R2126" t="s">
        <v>8332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26</v>
      </c>
      <c r="P2127">
        <f t="shared" si="166"/>
        <v>52.48</v>
      </c>
      <c r="Q2127" t="s">
        <v>8331</v>
      </c>
      <c r="R2127" t="s">
        <v>8332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37</v>
      </c>
      <c r="P2128">
        <f t="shared" si="166"/>
        <v>708</v>
      </c>
      <c r="Q2128" t="s">
        <v>8331</v>
      </c>
      <c r="R2128" t="s">
        <v>8332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900</v>
      </c>
      <c r="E2129" s="8">
        <v>1408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156</v>
      </c>
      <c r="P2129">
        <f t="shared" si="166"/>
        <v>5.97</v>
      </c>
      <c r="Q2129" t="s">
        <v>8331</v>
      </c>
      <c r="R2129" t="s">
        <v>8332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12000</v>
      </c>
      <c r="E2130" s="8">
        <v>1405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12</v>
      </c>
      <c r="P2130">
        <f t="shared" si="166"/>
        <v>1405</v>
      </c>
      <c r="Q2130" t="s">
        <v>8331</v>
      </c>
      <c r="R2130" t="s">
        <v>8332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26</v>
      </c>
      <c r="P2131">
        <f t="shared" si="166"/>
        <v>117.08</v>
      </c>
      <c r="Q2131" t="s">
        <v>8331</v>
      </c>
      <c r="R2131" t="s">
        <v>8332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5000</v>
      </c>
      <c r="E2132" s="8">
        <v>1402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28</v>
      </c>
      <c r="P2132">
        <f t="shared" si="166"/>
        <v>350.5</v>
      </c>
      <c r="Q2132" t="s">
        <v>8331</v>
      </c>
      <c r="R2132" t="s">
        <v>8332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1200</v>
      </c>
      <c r="E2133" s="8">
        <v>1400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117</v>
      </c>
      <c r="P2133">
        <f t="shared" si="166"/>
        <v>466.67</v>
      </c>
      <c r="Q2133" t="s">
        <v>8331</v>
      </c>
      <c r="R2133" t="s">
        <v>8332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47</v>
      </c>
      <c r="P2134">
        <f t="shared" si="166"/>
        <v>14.12</v>
      </c>
      <c r="Q2134" t="s">
        <v>8331</v>
      </c>
      <c r="R2134" t="s">
        <v>8332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43</v>
      </c>
      <c r="P2135">
        <f t="shared" si="166"/>
        <v>465</v>
      </c>
      <c r="Q2135" t="s">
        <v>8331</v>
      </c>
      <c r="R2135" t="s">
        <v>8332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1395</v>
      </c>
      <c r="E2136" s="8">
        <v>1395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100</v>
      </c>
      <c r="P2136">
        <f t="shared" si="166"/>
        <v>465</v>
      </c>
      <c r="Q2136" t="s">
        <v>8331</v>
      </c>
      <c r="R2136" t="s">
        <v>8332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1300</v>
      </c>
      <c r="E2137" s="8">
        <v>1391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107</v>
      </c>
      <c r="P2137">
        <f t="shared" si="166"/>
        <v>63.23</v>
      </c>
      <c r="Q2137" t="s">
        <v>8331</v>
      </c>
      <c r="R2137" t="s">
        <v>8332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750</v>
      </c>
      <c r="E2138" s="8">
        <v>1390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185</v>
      </c>
      <c r="P2138">
        <f t="shared" si="166"/>
        <v>347.5</v>
      </c>
      <c r="Q2138" t="s">
        <v>8331</v>
      </c>
      <c r="R2138" t="s">
        <v>8332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27500</v>
      </c>
      <c r="E2139" s="8">
        <v>1389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5</v>
      </c>
      <c r="P2139">
        <f t="shared" si="166"/>
        <v>2.6</v>
      </c>
      <c r="Q2139" t="s">
        <v>8331</v>
      </c>
      <c r="R2139" t="s">
        <v>8332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25000</v>
      </c>
      <c r="E2140" s="8">
        <v>1387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6</v>
      </c>
      <c r="P2140">
        <f t="shared" si="166"/>
        <v>115.58</v>
      </c>
      <c r="Q2140" t="s">
        <v>8331</v>
      </c>
      <c r="R2140" t="s">
        <v>8332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11500</v>
      </c>
      <c r="E2141" s="8">
        <v>1384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12</v>
      </c>
      <c r="P2141">
        <f t="shared" si="166"/>
        <v>24.71</v>
      </c>
      <c r="Q2141" t="s">
        <v>8331</v>
      </c>
      <c r="R2141" t="s">
        <v>8332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1000</v>
      </c>
      <c r="E2142" s="8">
        <v>1382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138</v>
      </c>
      <c r="P2142">
        <f t="shared" si="166"/>
        <v>125.64</v>
      </c>
      <c r="Q2142" t="s">
        <v>8331</v>
      </c>
      <c r="R2142" t="s">
        <v>8332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15</v>
      </c>
      <c r="P2143">
        <f t="shared" si="166"/>
        <v>0</v>
      </c>
      <c r="Q2143" t="s">
        <v>8331</v>
      </c>
      <c r="R2143" t="s">
        <v>8332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1000</v>
      </c>
      <c r="E2144" s="8">
        <v>1374.16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137</v>
      </c>
      <c r="P2144">
        <f t="shared" si="166"/>
        <v>114.51</v>
      </c>
      <c r="Q2144" t="s">
        <v>8331</v>
      </c>
      <c r="R2144" t="s">
        <v>8332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300</v>
      </c>
      <c r="E2145" s="8">
        <v>1373.24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458</v>
      </c>
      <c r="P2145">
        <f t="shared" si="166"/>
        <v>274.64999999999998</v>
      </c>
      <c r="Q2145" t="s">
        <v>8331</v>
      </c>
      <c r="R2145" t="s">
        <v>8332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1200</v>
      </c>
      <c r="E2146" s="8">
        <v>1370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114</v>
      </c>
      <c r="P2146">
        <f t="shared" si="166"/>
        <v>57.08</v>
      </c>
      <c r="Q2146" t="s">
        <v>8331</v>
      </c>
      <c r="R2146" t="s">
        <v>8332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1300</v>
      </c>
      <c r="E2147" s="8">
        <v>1367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105</v>
      </c>
      <c r="P2147">
        <f t="shared" si="166"/>
        <v>15.36</v>
      </c>
      <c r="Q2147" t="s">
        <v>8331</v>
      </c>
      <c r="R2147" t="s">
        <v>8332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150000</v>
      </c>
      <c r="E2148" s="8">
        <v>1366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1</v>
      </c>
      <c r="P2148">
        <f t="shared" si="166"/>
        <v>1366</v>
      </c>
      <c r="Q2148" t="s">
        <v>8331</v>
      </c>
      <c r="R2148" t="s">
        <v>8332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1328</v>
      </c>
      <c r="E2149" s="8">
        <v>1366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103</v>
      </c>
      <c r="P2149">
        <f t="shared" si="166"/>
        <v>24.84</v>
      </c>
      <c r="Q2149" t="s">
        <v>8331</v>
      </c>
      <c r="R2149" t="s">
        <v>8332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800</v>
      </c>
      <c r="E2150" s="8">
        <v>1365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171</v>
      </c>
      <c r="P2150">
        <f t="shared" si="166"/>
        <v>682.5</v>
      </c>
      <c r="Q2150" t="s">
        <v>8331</v>
      </c>
      <c r="R2150" t="s">
        <v>8332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1200</v>
      </c>
      <c r="E2151" s="8">
        <v>1364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114</v>
      </c>
      <c r="P2151">
        <f t="shared" si="166"/>
        <v>0</v>
      </c>
      <c r="Q2151" t="s">
        <v>8331</v>
      </c>
      <c r="R2151" t="s">
        <v>8332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</v>
      </c>
      <c r="E2152" s="8">
        <v>1362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27</v>
      </c>
      <c r="P2152">
        <f t="shared" si="166"/>
        <v>340.5</v>
      </c>
      <c r="Q2152" t="s">
        <v>8331</v>
      </c>
      <c r="R2152" t="s">
        <v>8332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1250</v>
      </c>
      <c r="E2153" s="8">
        <v>1361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109</v>
      </c>
      <c r="P2153">
        <f t="shared" si="166"/>
        <v>226.83</v>
      </c>
      <c r="Q2153" t="s">
        <v>8331</v>
      </c>
      <c r="R2153" t="s">
        <v>8332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1000</v>
      </c>
      <c r="E2154" s="8">
        <v>1360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136</v>
      </c>
      <c r="P2154">
        <f t="shared" si="166"/>
        <v>340</v>
      </c>
      <c r="Q2154" t="s">
        <v>8331</v>
      </c>
      <c r="R2154" t="s">
        <v>8332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800</v>
      </c>
      <c r="E2155" s="8">
        <v>1360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170</v>
      </c>
      <c r="P2155">
        <f t="shared" si="166"/>
        <v>340</v>
      </c>
      <c r="Q2155" t="s">
        <v>8331</v>
      </c>
      <c r="R2155" t="s">
        <v>8332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68</v>
      </c>
      <c r="P2156">
        <f t="shared" si="166"/>
        <v>675.5</v>
      </c>
      <c r="Q2156" t="s">
        <v>8331</v>
      </c>
      <c r="R2156" t="s">
        <v>8332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1000</v>
      </c>
      <c r="E2157" s="8">
        <v>1351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135</v>
      </c>
      <c r="P2157">
        <f t="shared" si="166"/>
        <v>270.2</v>
      </c>
      <c r="Q2157" t="s">
        <v>8331</v>
      </c>
      <c r="R2157" t="s">
        <v>8332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50</v>
      </c>
      <c r="E2158" s="8">
        <v>1351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2702</v>
      </c>
      <c r="P2158">
        <f t="shared" si="166"/>
        <v>16.28</v>
      </c>
      <c r="Q2158" t="s">
        <v>8331</v>
      </c>
      <c r="R2158" t="s">
        <v>8332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1000</v>
      </c>
      <c r="E2159" s="8">
        <v>1346.11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135</v>
      </c>
      <c r="P2159">
        <f t="shared" si="166"/>
        <v>23.62</v>
      </c>
      <c r="Q2159" t="s">
        <v>8331</v>
      </c>
      <c r="R2159" t="s">
        <v>8332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41</v>
      </c>
      <c r="P2160">
        <f t="shared" si="166"/>
        <v>4.32</v>
      </c>
      <c r="Q2160" t="s">
        <v>8331</v>
      </c>
      <c r="R2160" t="s">
        <v>8332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1100</v>
      </c>
      <c r="E2161" s="8">
        <v>1342.01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122</v>
      </c>
      <c r="P2161">
        <f t="shared" si="166"/>
        <v>671.01</v>
      </c>
      <c r="Q2161" t="s">
        <v>8331</v>
      </c>
      <c r="R2161" t="s">
        <v>8332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</v>
      </c>
      <c r="E2162" s="8">
        <v>1336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134</v>
      </c>
      <c r="P2162">
        <f t="shared" si="166"/>
        <v>83.5</v>
      </c>
      <c r="Q2162" t="s">
        <v>8331</v>
      </c>
      <c r="R2162" t="s">
        <v>8332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15000</v>
      </c>
      <c r="E2163" s="8">
        <v>1335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9</v>
      </c>
      <c r="P2163">
        <f t="shared" si="166"/>
        <v>102.69</v>
      </c>
      <c r="Q2163" t="s">
        <v>8323</v>
      </c>
      <c r="R2163" t="s">
        <v>8324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49000</v>
      </c>
      <c r="E2164" s="8">
        <v>1333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3</v>
      </c>
      <c r="P2164">
        <f t="shared" si="166"/>
        <v>22.98</v>
      </c>
      <c r="Q2164" t="s">
        <v>8323</v>
      </c>
      <c r="R2164" t="s">
        <v>8324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15000</v>
      </c>
      <c r="E2165" s="8">
        <v>1332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9</v>
      </c>
      <c r="P2165">
        <f t="shared" si="166"/>
        <v>30.27</v>
      </c>
      <c r="Q2165" t="s">
        <v>8323</v>
      </c>
      <c r="R2165" t="s">
        <v>8324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1200</v>
      </c>
      <c r="E2166" s="8">
        <v>1330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111</v>
      </c>
      <c r="P2166">
        <f t="shared" si="166"/>
        <v>16.02</v>
      </c>
      <c r="Q2166" t="s">
        <v>8323</v>
      </c>
      <c r="R2166" t="s">
        <v>8324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1150</v>
      </c>
      <c r="E2167" s="8">
        <v>1330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116</v>
      </c>
      <c r="P2167">
        <f t="shared" si="166"/>
        <v>11.37</v>
      </c>
      <c r="Q2167" t="s">
        <v>8323</v>
      </c>
      <c r="R2167" t="s">
        <v>8324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1000</v>
      </c>
      <c r="E2168" s="8">
        <v>1330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133</v>
      </c>
      <c r="P2168">
        <f t="shared" si="166"/>
        <v>41.56</v>
      </c>
      <c r="Q2168" t="s">
        <v>8323</v>
      </c>
      <c r="R2168" t="s">
        <v>8324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1250</v>
      </c>
      <c r="E2169" s="8">
        <v>1328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106</v>
      </c>
      <c r="P2169">
        <f t="shared" si="166"/>
        <v>166</v>
      </c>
      <c r="Q2169" t="s">
        <v>8323</v>
      </c>
      <c r="R2169" t="s">
        <v>8324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133</v>
      </c>
      <c r="P2170">
        <f t="shared" si="166"/>
        <v>3.9</v>
      </c>
      <c r="Q2170" t="s">
        <v>8323</v>
      </c>
      <c r="R2170" t="s">
        <v>8324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7900</v>
      </c>
      <c r="E2171" s="8">
        <v>1322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17</v>
      </c>
      <c r="P2171">
        <f t="shared" si="166"/>
        <v>188.86</v>
      </c>
      <c r="Q2171" t="s">
        <v>8323</v>
      </c>
      <c r="R2171" t="s">
        <v>8324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120</v>
      </c>
      <c r="P2172">
        <f t="shared" si="166"/>
        <v>69.42</v>
      </c>
      <c r="Q2172" t="s">
        <v>8323</v>
      </c>
      <c r="R2172" t="s">
        <v>8324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105</v>
      </c>
      <c r="P2173">
        <f t="shared" si="166"/>
        <v>28</v>
      </c>
      <c r="Q2173" t="s">
        <v>8323</v>
      </c>
      <c r="R2173" t="s">
        <v>8324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3000</v>
      </c>
      <c r="E2174" s="8">
        <v>1315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44</v>
      </c>
      <c r="P2174">
        <f t="shared" si="166"/>
        <v>101.15</v>
      </c>
      <c r="Q2174" t="s">
        <v>8323</v>
      </c>
      <c r="R2174" t="s">
        <v>8324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131</v>
      </c>
      <c r="P2175">
        <f t="shared" si="166"/>
        <v>14.58</v>
      </c>
      <c r="Q2175" t="s">
        <v>8323</v>
      </c>
      <c r="R2175" t="s">
        <v>8324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20000</v>
      </c>
      <c r="E2176" s="8">
        <v>1306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7</v>
      </c>
      <c r="P2176">
        <f t="shared" si="166"/>
        <v>20.73</v>
      </c>
      <c r="Q2176" t="s">
        <v>8323</v>
      </c>
      <c r="R2176" t="s">
        <v>8324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90000</v>
      </c>
      <c r="E2177" s="8">
        <v>1305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1</v>
      </c>
      <c r="P2177">
        <f t="shared" si="166"/>
        <v>50.19</v>
      </c>
      <c r="Q2177" t="s">
        <v>8323</v>
      </c>
      <c r="R2177" t="s">
        <v>8324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2000</v>
      </c>
      <c r="E2178" s="8">
        <v>1302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65</v>
      </c>
      <c r="P2178">
        <f t="shared" si="166"/>
        <v>18.34</v>
      </c>
      <c r="Q2178" t="s">
        <v>8323</v>
      </c>
      <c r="R2178" t="s">
        <v>8324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34.24</v>
      </c>
      <c r="Q2179" t="s">
        <v>8323</v>
      </c>
      <c r="R2179" t="s">
        <v>8324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8000</v>
      </c>
      <c r="E2180" s="8">
        <v>1300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16</v>
      </c>
      <c r="P2180">
        <f t="shared" si="171"/>
        <v>1.51</v>
      </c>
      <c r="Q2180" t="s">
        <v>8323</v>
      </c>
      <c r="R2180" t="s">
        <v>8324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104</v>
      </c>
      <c r="P2181">
        <f t="shared" si="171"/>
        <v>61.9</v>
      </c>
      <c r="Q2181" t="s">
        <v>8323</v>
      </c>
      <c r="R2181" t="s">
        <v>8324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20000</v>
      </c>
      <c r="E2182" s="8">
        <v>1297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6</v>
      </c>
      <c r="P2182">
        <f t="shared" si="171"/>
        <v>16.63</v>
      </c>
      <c r="Q2182" t="s">
        <v>8323</v>
      </c>
      <c r="R2182" t="s">
        <v>8324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15000</v>
      </c>
      <c r="E2183" s="8">
        <v>1296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9</v>
      </c>
      <c r="P2183">
        <f t="shared" si="171"/>
        <v>24.45</v>
      </c>
      <c r="Q2183" t="s">
        <v>8331</v>
      </c>
      <c r="R2183" t="s">
        <v>8349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1050</v>
      </c>
      <c r="E2184" s="8">
        <v>1296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123</v>
      </c>
      <c r="P2184">
        <f t="shared" si="171"/>
        <v>3.64</v>
      </c>
      <c r="Q2184" t="s">
        <v>8331</v>
      </c>
      <c r="R2184" t="s">
        <v>8349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12000</v>
      </c>
      <c r="E2185" s="8">
        <v>1293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11</v>
      </c>
      <c r="P2185">
        <f t="shared" si="171"/>
        <v>4.63</v>
      </c>
      <c r="Q2185" t="s">
        <v>8331</v>
      </c>
      <c r="R2185" t="s">
        <v>8349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900</v>
      </c>
      <c r="E2186" s="8">
        <v>1290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143</v>
      </c>
      <c r="P2186">
        <f t="shared" si="171"/>
        <v>4.8499999999999996</v>
      </c>
      <c r="Q2186" t="s">
        <v>8331</v>
      </c>
      <c r="R2186" t="s">
        <v>8349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3152</v>
      </c>
      <c r="E2187" s="8">
        <v>1286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41</v>
      </c>
      <c r="P2187">
        <f t="shared" si="171"/>
        <v>2.06</v>
      </c>
      <c r="Q2187" t="s">
        <v>8331</v>
      </c>
      <c r="R2187" t="s">
        <v>8349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171</v>
      </c>
      <c r="P2188">
        <f t="shared" si="171"/>
        <v>3.28</v>
      </c>
      <c r="Q2188" t="s">
        <v>8331</v>
      </c>
      <c r="R2188" t="s">
        <v>8349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1000</v>
      </c>
      <c r="E2189" s="8">
        <v>1283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128</v>
      </c>
      <c r="P2189">
        <f t="shared" si="171"/>
        <v>0.36</v>
      </c>
      <c r="Q2189" t="s">
        <v>8331</v>
      </c>
      <c r="R2189" t="s">
        <v>8349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1000</v>
      </c>
      <c r="E2190" s="8">
        <v>1280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128</v>
      </c>
      <c r="P2190">
        <f t="shared" si="171"/>
        <v>2.4900000000000002</v>
      </c>
      <c r="Q2190" t="s">
        <v>8331</v>
      </c>
      <c r="R2190" t="s">
        <v>8349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1000</v>
      </c>
      <c r="E2191" s="8">
        <v>1280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128</v>
      </c>
      <c r="P2191">
        <f t="shared" si="171"/>
        <v>14.55</v>
      </c>
      <c r="Q2191" t="s">
        <v>8331</v>
      </c>
      <c r="R2191" t="s">
        <v>8349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3500</v>
      </c>
      <c r="E2192" s="8">
        <v>1276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36</v>
      </c>
      <c r="P2192">
        <f t="shared" si="171"/>
        <v>2.38</v>
      </c>
      <c r="Q2192" t="s">
        <v>8331</v>
      </c>
      <c r="R2192" t="s">
        <v>8349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1000</v>
      </c>
      <c r="E2193" s="8">
        <v>1275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128</v>
      </c>
      <c r="P2193">
        <f t="shared" si="171"/>
        <v>51</v>
      </c>
      <c r="Q2193" t="s">
        <v>8331</v>
      </c>
      <c r="R2193" t="s">
        <v>8349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1000</v>
      </c>
      <c r="E2194" s="8">
        <v>1273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127</v>
      </c>
      <c r="P2194">
        <f t="shared" si="171"/>
        <v>0.39</v>
      </c>
      <c r="Q2194" t="s">
        <v>8331</v>
      </c>
      <c r="R2194" t="s">
        <v>8349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212</v>
      </c>
      <c r="P2195">
        <f t="shared" si="171"/>
        <v>1.42</v>
      </c>
      <c r="Q2195" t="s">
        <v>8331</v>
      </c>
      <c r="R2195" t="s">
        <v>8349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127</v>
      </c>
      <c r="P2196">
        <f t="shared" si="171"/>
        <v>1.45</v>
      </c>
      <c r="Q2196" t="s">
        <v>8331</v>
      </c>
      <c r="R2196" t="s">
        <v>8349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127</v>
      </c>
      <c r="P2197">
        <f t="shared" si="171"/>
        <v>11.04</v>
      </c>
      <c r="Q2197" t="s">
        <v>8331</v>
      </c>
      <c r="R2197" t="s">
        <v>8349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180</v>
      </c>
      <c r="P2198">
        <f t="shared" si="171"/>
        <v>5.39</v>
      </c>
      <c r="Q2198" t="s">
        <v>8331</v>
      </c>
      <c r="R2198" t="s">
        <v>8349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1200</v>
      </c>
      <c r="E2199" s="8">
        <v>1260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105</v>
      </c>
      <c r="P2199">
        <f t="shared" si="171"/>
        <v>0.28999999999999998</v>
      </c>
      <c r="Q2199" t="s">
        <v>8331</v>
      </c>
      <c r="R2199" t="s">
        <v>8349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126</v>
      </c>
      <c r="P2200">
        <f t="shared" si="171"/>
        <v>1.94</v>
      </c>
      <c r="Q2200" t="s">
        <v>8331</v>
      </c>
      <c r="R2200" t="s">
        <v>8349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1000</v>
      </c>
      <c r="E2201" s="8">
        <v>1259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126</v>
      </c>
      <c r="P2201">
        <f t="shared" si="171"/>
        <v>5.0199999999999996</v>
      </c>
      <c r="Q2201" t="s">
        <v>8331</v>
      </c>
      <c r="R2201" t="s">
        <v>8349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1200</v>
      </c>
      <c r="E2202" s="8">
        <v>1256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105</v>
      </c>
      <c r="P2202">
        <f t="shared" si="171"/>
        <v>4.78</v>
      </c>
      <c r="Q2202" t="s">
        <v>8331</v>
      </c>
      <c r="R2202" t="s">
        <v>8349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1100</v>
      </c>
      <c r="E2203" s="8">
        <v>1251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114</v>
      </c>
      <c r="P2203">
        <f t="shared" si="171"/>
        <v>44.68</v>
      </c>
      <c r="Q2203" t="s">
        <v>8323</v>
      </c>
      <c r="R2203" t="s">
        <v>8328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55000</v>
      </c>
      <c r="E2204" s="8">
        <v>1250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2</v>
      </c>
      <c r="P2204">
        <f t="shared" si="171"/>
        <v>1.73</v>
      </c>
      <c r="Q2204" t="s">
        <v>8323</v>
      </c>
      <c r="R2204" t="s">
        <v>8328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1250</v>
      </c>
      <c r="E2205" s="8">
        <v>1250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100</v>
      </c>
      <c r="P2205">
        <f t="shared" si="171"/>
        <v>25</v>
      </c>
      <c r="Q2205" t="s">
        <v>8323</v>
      </c>
      <c r="R2205" t="s">
        <v>8328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1200</v>
      </c>
      <c r="E2206" s="8">
        <v>1250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104</v>
      </c>
      <c r="P2206">
        <f t="shared" si="171"/>
        <v>17.12</v>
      </c>
      <c r="Q2206" t="s">
        <v>8323</v>
      </c>
      <c r="R2206" t="s">
        <v>8328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156</v>
      </c>
      <c r="P2207">
        <f t="shared" si="171"/>
        <v>46.15</v>
      </c>
      <c r="Q2207" t="s">
        <v>8323</v>
      </c>
      <c r="R2207" t="s">
        <v>8328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10000</v>
      </c>
      <c r="E2208" s="8">
        <v>1245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12</v>
      </c>
      <c r="P2208">
        <f t="shared" si="171"/>
        <v>36.619999999999997</v>
      </c>
      <c r="Q2208" t="s">
        <v>8323</v>
      </c>
      <c r="R2208" t="s">
        <v>8328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1200</v>
      </c>
      <c r="E2209" s="8">
        <v>1245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104</v>
      </c>
      <c r="P2209">
        <f t="shared" si="171"/>
        <v>177.86</v>
      </c>
      <c r="Q2209" t="s">
        <v>8323</v>
      </c>
      <c r="R2209" t="s">
        <v>8328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25000</v>
      </c>
      <c r="E2210" s="8">
        <v>1241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5</v>
      </c>
      <c r="P2210">
        <f t="shared" si="171"/>
        <v>51.71</v>
      </c>
      <c r="Q2210" t="s">
        <v>8323</v>
      </c>
      <c r="R2210" t="s">
        <v>8328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850</v>
      </c>
      <c r="E2211" s="8">
        <v>1235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145</v>
      </c>
      <c r="P2211">
        <f t="shared" si="171"/>
        <v>82.33</v>
      </c>
      <c r="Q2211" t="s">
        <v>8323</v>
      </c>
      <c r="R2211" t="s">
        <v>8328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30000</v>
      </c>
      <c r="E2212" s="8">
        <v>1225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4</v>
      </c>
      <c r="P2212">
        <f t="shared" si="171"/>
        <v>17.010000000000002</v>
      </c>
      <c r="Q2212" t="s">
        <v>8323</v>
      </c>
      <c r="R2212" t="s">
        <v>8328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102</v>
      </c>
      <c r="P2213">
        <f t="shared" si="171"/>
        <v>10.210000000000001</v>
      </c>
      <c r="Q2213" t="s">
        <v>8323</v>
      </c>
      <c r="R2213" t="s">
        <v>8328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175</v>
      </c>
      <c r="P2214">
        <f t="shared" si="171"/>
        <v>9.9600000000000009</v>
      </c>
      <c r="Q2214" t="s">
        <v>8323</v>
      </c>
      <c r="R2214" t="s">
        <v>8328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250000</v>
      </c>
      <c r="E2215" s="8">
        <v>1224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0</v>
      </c>
      <c r="P2215">
        <f t="shared" si="171"/>
        <v>1224</v>
      </c>
      <c r="Q2215" t="s">
        <v>8323</v>
      </c>
      <c r="R2215" t="s">
        <v>8328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163</v>
      </c>
      <c r="P2216">
        <f t="shared" si="171"/>
        <v>50.83</v>
      </c>
      <c r="Q2216" t="s">
        <v>8323</v>
      </c>
      <c r="R2216" t="s">
        <v>8328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122</v>
      </c>
      <c r="P2217">
        <f t="shared" si="171"/>
        <v>36.909999999999997</v>
      </c>
      <c r="Q2217" t="s">
        <v>8323</v>
      </c>
      <c r="R2217" t="s">
        <v>8328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675</v>
      </c>
      <c r="E2218" s="8">
        <v>1218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180</v>
      </c>
      <c r="P2218">
        <f t="shared" si="171"/>
        <v>87</v>
      </c>
      <c r="Q2218" t="s">
        <v>8323</v>
      </c>
      <c r="R2218" t="s">
        <v>8328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50000</v>
      </c>
      <c r="E2219" s="8">
        <v>1217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2</v>
      </c>
      <c r="P2219">
        <f t="shared" si="171"/>
        <v>135.22</v>
      </c>
      <c r="Q2219" t="s">
        <v>8323</v>
      </c>
      <c r="R2219" t="s">
        <v>8328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25000</v>
      </c>
      <c r="E2220" s="8">
        <v>1217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5</v>
      </c>
      <c r="P2220">
        <f t="shared" si="171"/>
        <v>16.010000000000002</v>
      </c>
      <c r="Q2220" t="s">
        <v>8323</v>
      </c>
      <c r="R2220" t="s">
        <v>8328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124</v>
      </c>
      <c r="P2221">
        <f t="shared" si="171"/>
        <v>64</v>
      </c>
      <c r="Q2221" t="s">
        <v>8323</v>
      </c>
      <c r="R2221" t="s">
        <v>8328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17.61</v>
      </c>
      <c r="Q2222" t="s">
        <v>8323</v>
      </c>
      <c r="R2222" t="s">
        <v>8328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120</v>
      </c>
      <c r="P2223">
        <f t="shared" si="171"/>
        <v>5.51</v>
      </c>
      <c r="Q2223" t="s">
        <v>8331</v>
      </c>
      <c r="R2223" t="s">
        <v>8349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5000</v>
      </c>
      <c r="E2224" s="8">
        <v>1201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24</v>
      </c>
      <c r="P2224">
        <f t="shared" si="171"/>
        <v>40.03</v>
      </c>
      <c r="Q2224" t="s">
        <v>8331</v>
      </c>
      <c r="R2224" t="s">
        <v>8349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1200</v>
      </c>
      <c r="E2225" s="8">
        <v>1200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100</v>
      </c>
      <c r="P2225">
        <f t="shared" si="171"/>
        <v>12</v>
      </c>
      <c r="Q2225" t="s">
        <v>8331</v>
      </c>
      <c r="R2225" t="s">
        <v>8349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100</v>
      </c>
      <c r="P2226">
        <f t="shared" si="171"/>
        <v>4.05</v>
      </c>
      <c r="Q2226" t="s">
        <v>8331</v>
      </c>
      <c r="R2226" t="s">
        <v>8349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1200</v>
      </c>
      <c r="E2227" s="8">
        <v>1200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100</v>
      </c>
      <c r="P2227">
        <f t="shared" si="171"/>
        <v>1</v>
      </c>
      <c r="Q2227" t="s">
        <v>8331</v>
      </c>
      <c r="R2227" t="s">
        <v>8349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120</v>
      </c>
      <c r="P2228">
        <f t="shared" si="171"/>
        <v>3.74</v>
      </c>
      <c r="Q2228" t="s">
        <v>8331</v>
      </c>
      <c r="R2228" t="s">
        <v>8349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900</v>
      </c>
      <c r="E2229" s="8">
        <v>1200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133</v>
      </c>
      <c r="P2229">
        <f t="shared" si="171"/>
        <v>3.99</v>
      </c>
      <c r="Q2229" t="s">
        <v>8331</v>
      </c>
      <c r="R2229" t="s">
        <v>8349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850</v>
      </c>
      <c r="E2230" s="8">
        <v>1200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141</v>
      </c>
      <c r="P2230">
        <f t="shared" si="171"/>
        <v>8.33</v>
      </c>
      <c r="Q2230" t="s">
        <v>8331</v>
      </c>
      <c r="R2230" t="s">
        <v>8349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700</v>
      </c>
      <c r="E2231" s="8">
        <v>1200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2.23</v>
      </c>
      <c r="Q2231" t="s">
        <v>8331</v>
      </c>
      <c r="R2231" t="s">
        <v>8349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120</v>
      </c>
      <c r="P2232">
        <f t="shared" si="171"/>
        <v>2.4</v>
      </c>
      <c r="Q2232" t="s">
        <v>8331</v>
      </c>
      <c r="R2232" t="s">
        <v>8349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500</v>
      </c>
      <c r="E2233" s="8">
        <v>1197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239</v>
      </c>
      <c r="P2233">
        <f t="shared" si="171"/>
        <v>1.08</v>
      </c>
      <c r="Q2233" t="s">
        <v>8331</v>
      </c>
      <c r="R2233" t="s">
        <v>8349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4000</v>
      </c>
      <c r="E2234" s="8">
        <v>1185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30</v>
      </c>
      <c r="P2234">
        <f t="shared" si="171"/>
        <v>1.2</v>
      </c>
      <c r="Q2234" t="s">
        <v>8331</v>
      </c>
      <c r="R2234" t="s">
        <v>8349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1100</v>
      </c>
      <c r="E2235" s="8">
        <v>1185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108</v>
      </c>
      <c r="P2235">
        <f t="shared" si="171"/>
        <v>3.03</v>
      </c>
      <c r="Q2235" t="s">
        <v>8331</v>
      </c>
      <c r="R2235" t="s">
        <v>8349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119</v>
      </c>
      <c r="P2236">
        <f t="shared" si="171"/>
        <v>42.32</v>
      </c>
      <c r="Q2236" t="s">
        <v>8331</v>
      </c>
      <c r="R2236" t="s">
        <v>8349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100000</v>
      </c>
      <c r="E2237" s="8">
        <v>1183.19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</v>
      </c>
      <c r="P2237">
        <f t="shared" si="171"/>
        <v>8.0500000000000007</v>
      </c>
      <c r="Q2237" t="s">
        <v>8331</v>
      </c>
      <c r="R2237" t="s">
        <v>8349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118</v>
      </c>
      <c r="P2238">
        <f t="shared" si="171"/>
        <v>1.74</v>
      </c>
      <c r="Q2238" t="s">
        <v>8331</v>
      </c>
      <c r="R2238" t="s">
        <v>8349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118</v>
      </c>
      <c r="P2239">
        <f t="shared" si="171"/>
        <v>1.2</v>
      </c>
      <c r="Q2239" t="s">
        <v>8331</v>
      </c>
      <c r="R2239" t="s">
        <v>8349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900</v>
      </c>
      <c r="E2240" s="8">
        <v>1175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131</v>
      </c>
      <c r="P2240">
        <f t="shared" si="171"/>
        <v>14.87</v>
      </c>
      <c r="Q2240" t="s">
        <v>8331</v>
      </c>
      <c r="R2240" t="s">
        <v>8349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15000</v>
      </c>
      <c r="E2241" s="8">
        <v>1174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8</v>
      </c>
      <c r="P2241">
        <f t="shared" si="171"/>
        <v>2.76</v>
      </c>
      <c r="Q2241" t="s">
        <v>8331</v>
      </c>
      <c r="R2241" t="s">
        <v>8349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3000</v>
      </c>
      <c r="E2242" s="8">
        <v>1170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39</v>
      </c>
      <c r="P2242">
        <f t="shared" si="171"/>
        <v>12.19</v>
      </c>
      <c r="Q2242" t="s">
        <v>8331</v>
      </c>
      <c r="R2242" t="s">
        <v>8349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117</v>
      </c>
      <c r="P2243">
        <f t="shared" ref="P2243:P2306" si="176">IFERROR(ROUND(E2243/L2243,2),0)</f>
        <v>7.17</v>
      </c>
      <c r="Q2243" t="s">
        <v>8331</v>
      </c>
      <c r="R2243" t="s">
        <v>8349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1165</v>
      </c>
      <c r="P2244">
        <f t="shared" si="176"/>
        <v>0.46</v>
      </c>
      <c r="Q2244" t="s">
        <v>8331</v>
      </c>
      <c r="R2244" t="s">
        <v>8349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50000</v>
      </c>
      <c r="E2245" s="8">
        <v>1161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2</v>
      </c>
      <c r="P2245">
        <f t="shared" si="176"/>
        <v>0.56999999999999995</v>
      </c>
      <c r="Q2245" t="s">
        <v>8331</v>
      </c>
      <c r="R2245" t="s">
        <v>8349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7000</v>
      </c>
      <c r="E2246" s="8">
        <v>1156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17</v>
      </c>
      <c r="P2246">
        <f t="shared" si="176"/>
        <v>3.99</v>
      </c>
      <c r="Q2246" t="s">
        <v>8331</v>
      </c>
      <c r="R2246" t="s">
        <v>8349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30000</v>
      </c>
      <c r="E2247" s="8">
        <v>1155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4</v>
      </c>
      <c r="P2247">
        <f t="shared" si="176"/>
        <v>0.57999999999999996</v>
      </c>
      <c r="Q2247" t="s">
        <v>8331</v>
      </c>
      <c r="R2247" t="s">
        <v>8349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115</v>
      </c>
      <c r="P2248">
        <f t="shared" si="176"/>
        <v>20.18</v>
      </c>
      <c r="Q2248" t="s">
        <v>8331</v>
      </c>
      <c r="R2248" t="s">
        <v>8349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1000</v>
      </c>
      <c r="E2249" s="8">
        <v>1150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115</v>
      </c>
      <c r="P2249">
        <f t="shared" si="176"/>
        <v>3.03</v>
      </c>
      <c r="Q2249" t="s">
        <v>8331</v>
      </c>
      <c r="R2249" t="s">
        <v>8349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2500</v>
      </c>
      <c r="E2250" s="8">
        <v>1148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46</v>
      </c>
      <c r="P2250">
        <f t="shared" si="176"/>
        <v>8.9700000000000006</v>
      </c>
      <c r="Q2250" t="s">
        <v>8331</v>
      </c>
      <c r="R2250" t="s">
        <v>8349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115</v>
      </c>
      <c r="P2251">
        <f t="shared" si="176"/>
        <v>6.37</v>
      </c>
      <c r="Q2251" t="s">
        <v>8331</v>
      </c>
      <c r="R2251" t="s">
        <v>8349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19000</v>
      </c>
      <c r="E2252" s="8">
        <v>1145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6</v>
      </c>
      <c r="P2252">
        <f t="shared" si="176"/>
        <v>2.0099999999999998</v>
      </c>
      <c r="Q2252" t="s">
        <v>8331</v>
      </c>
      <c r="R2252" t="s">
        <v>8349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10000</v>
      </c>
      <c r="E2253" s="8">
        <v>1145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11</v>
      </c>
      <c r="P2253">
        <f t="shared" si="176"/>
        <v>2.39</v>
      </c>
      <c r="Q2253" t="s">
        <v>8331</v>
      </c>
      <c r="R2253" t="s">
        <v>8349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1000</v>
      </c>
      <c r="E2254" s="8">
        <v>1145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115</v>
      </c>
      <c r="P2254">
        <f t="shared" si="176"/>
        <v>4.5999999999999996</v>
      </c>
      <c r="Q2254" t="s">
        <v>8331</v>
      </c>
      <c r="R2254" t="s">
        <v>8349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1000</v>
      </c>
      <c r="E2255" s="8">
        <v>1145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115</v>
      </c>
      <c r="P2255">
        <f t="shared" si="176"/>
        <v>13.63</v>
      </c>
      <c r="Q2255" t="s">
        <v>8331</v>
      </c>
      <c r="R2255" t="s">
        <v>8349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3000</v>
      </c>
      <c r="E2256" s="8">
        <v>1142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38</v>
      </c>
      <c r="P2256">
        <f t="shared" si="176"/>
        <v>5.8</v>
      </c>
      <c r="Q2256" t="s">
        <v>8331</v>
      </c>
      <c r="R2256" t="s">
        <v>8349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119</v>
      </c>
      <c r="P2257">
        <f t="shared" si="176"/>
        <v>4.21</v>
      </c>
      <c r="Q2257" t="s">
        <v>8331</v>
      </c>
      <c r="R2257" t="s">
        <v>8349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750</v>
      </c>
      <c r="E2258" s="8">
        <v>1140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152</v>
      </c>
      <c r="P2258">
        <f t="shared" si="176"/>
        <v>22.8</v>
      </c>
      <c r="Q2258" t="s">
        <v>8331</v>
      </c>
      <c r="R2258" t="s">
        <v>8349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10000</v>
      </c>
      <c r="E2259" s="8">
        <v>1136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11</v>
      </c>
      <c r="P2259">
        <f t="shared" si="176"/>
        <v>6.72</v>
      </c>
      <c r="Q2259" t="s">
        <v>8331</v>
      </c>
      <c r="R2259" t="s">
        <v>8349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100000</v>
      </c>
      <c r="E2260" s="8">
        <v>1130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</v>
      </c>
      <c r="P2260">
        <f t="shared" si="176"/>
        <v>5.51</v>
      </c>
      <c r="Q2260" t="s">
        <v>8331</v>
      </c>
      <c r="R2260" t="s">
        <v>8349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1100</v>
      </c>
      <c r="E2261" s="8">
        <v>1130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103</v>
      </c>
      <c r="P2261">
        <f t="shared" si="176"/>
        <v>5.49</v>
      </c>
      <c r="Q2261" t="s">
        <v>8331</v>
      </c>
      <c r="R2261" t="s">
        <v>8349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113</v>
      </c>
      <c r="P2262">
        <f t="shared" si="176"/>
        <v>13.45</v>
      </c>
      <c r="Q2262" t="s">
        <v>8331</v>
      </c>
      <c r="R2262" t="s">
        <v>8349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1130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113</v>
      </c>
      <c r="P2263">
        <f t="shared" si="176"/>
        <v>5.38</v>
      </c>
      <c r="Q2263" t="s">
        <v>8331</v>
      </c>
      <c r="R2263" t="s">
        <v>8349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5000</v>
      </c>
      <c r="E2264" s="8">
        <v>1126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23</v>
      </c>
      <c r="P2264">
        <f t="shared" si="176"/>
        <v>6.22</v>
      </c>
      <c r="Q2264" t="s">
        <v>8331</v>
      </c>
      <c r="R2264" t="s">
        <v>8349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3000</v>
      </c>
      <c r="E2265" s="8">
        <v>1126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38</v>
      </c>
      <c r="P2265">
        <f t="shared" si="176"/>
        <v>18.77</v>
      </c>
      <c r="Q2265" t="s">
        <v>8331</v>
      </c>
      <c r="R2265" t="s">
        <v>8349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102</v>
      </c>
      <c r="P2266">
        <f t="shared" si="176"/>
        <v>2.5299999999999998</v>
      </c>
      <c r="Q2266" t="s">
        <v>8331</v>
      </c>
      <c r="R2266" t="s">
        <v>8349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600</v>
      </c>
      <c r="E2267" s="8">
        <v>1123.47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187</v>
      </c>
      <c r="P2267">
        <f t="shared" si="176"/>
        <v>66.09</v>
      </c>
      <c r="Q2267" t="s">
        <v>8331</v>
      </c>
      <c r="R2267" t="s">
        <v>8349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112</v>
      </c>
      <c r="P2268">
        <f t="shared" si="176"/>
        <v>5.77</v>
      </c>
      <c r="Q2268" t="s">
        <v>8331</v>
      </c>
      <c r="R2268" t="s">
        <v>8349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112</v>
      </c>
      <c r="P2269">
        <f t="shared" si="176"/>
        <v>2.77</v>
      </c>
      <c r="Q2269" t="s">
        <v>8331</v>
      </c>
      <c r="R2269" t="s">
        <v>8349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106</v>
      </c>
      <c r="P2270">
        <f t="shared" si="176"/>
        <v>5.75</v>
      </c>
      <c r="Q2270" t="s">
        <v>8331</v>
      </c>
      <c r="R2270" t="s">
        <v>8349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223</v>
      </c>
      <c r="P2271">
        <f t="shared" si="176"/>
        <v>1.24</v>
      </c>
      <c r="Q2271" t="s">
        <v>8331</v>
      </c>
      <c r="R2271" t="s">
        <v>8349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171</v>
      </c>
      <c r="P2272">
        <f t="shared" si="176"/>
        <v>0.67</v>
      </c>
      <c r="Q2272" t="s">
        <v>8331</v>
      </c>
      <c r="R2272" t="s">
        <v>8349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111</v>
      </c>
      <c r="P2273">
        <f t="shared" si="176"/>
        <v>0.84</v>
      </c>
      <c r="Q2273" t="s">
        <v>8331</v>
      </c>
      <c r="R2273" t="s">
        <v>8349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29000</v>
      </c>
      <c r="E2274" s="8">
        <v>1108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4</v>
      </c>
      <c r="P2274">
        <f t="shared" si="176"/>
        <v>1.17</v>
      </c>
      <c r="Q2274" t="s">
        <v>8331</v>
      </c>
      <c r="R2274" t="s">
        <v>8349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1000</v>
      </c>
      <c r="E2275" s="8">
        <v>1106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111</v>
      </c>
      <c r="P2275">
        <f t="shared" si="176"/>
        <v>7.52</v>
      </c>
      <c r="Q2275" t="s">
        <v>8331</v>
      </c>
      <c r="R2275" t="s">
        <v>8349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221</v>
      </c>
      <c r="P2276">
        <f t="shared" si="176"/>
        <v>11.16</v>
      </c>
      <c r="Q2276" t="s">
        <v>8331</v>
      </c>
      <c r="R2276" t="s">
        <v>8349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7000</v>
      </c>
      <c r="E2277" s="8">
        <v>1102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16</v>
      </c>
      <c r="P2277">
        <f t="shared" si="176"/>
        <v>13.95</v>
      </c>
      <c r="Q2277" t="s">
        <v>8331</v>
      </c>
      <c r="R2277" t="s">
        <v>8349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7500</v>
      </c>
      <c r="E2278" s="8">
        <v>1101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15</v>
      </c>
      <c r="P2278">
        <f t="shared" si="176"/>
        <v>14.68</v>
      </c>
      <c r="Q2278" t="s">
        <v>8331</v>
      </c>
      <c r="R2278" t="s">
        <v>8349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110</v>
      </c>
      <c r="P2279">
        <f t="shared" si="176"/>
        <v>5.32</v>
      </c>
      <c r="Q2279" t="s">
        <v>8331</v>
      </c>
      <c r="R2279" t="s">
        <v>8349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8000000</v>
      </c>
      <c r="E2280" s="8">
        <v>1100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0</v>
      </c>
      <c r="P2280">
        <f t="shared" si="176"/>
        <v>10.78</v>
      </c>
      <c r="Q2280" t="s">
        <v>8331</v>
      </c>
      <c r="R2280" t="s">
        <v>8349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100</v>
      </c>
      <c r="P2281">
        <f t="shared" si="176"/>
        <v>34.380000000000003</v>
      </c>
      <c r="Q2281" t="s">
        <v>8331</v>
      </c>
      <c r="R2281" t="s">
        <v>8349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110</v>
      </c>
      <c r="P2282">
        <f t="shared" si="176"/>
        <v>2.29</v>
      </c>
      <c r="Q2282" t="s">
        <v>8331</v>
      </c>
      <c r="R2282" t="s">
        <v>8349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5000</v>
      </c>
      <c r="E2283" s="8">
        <v>1097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22</v>
      </c>
      <c r="P2283">
        <f t="shared" si="176"/>
        <v>99.73</v>
      </c>
      <c r="Q2283" t="s">
        <v>8323</v>
      </c>
      <c r="R2283" t="s">
        <v>8324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50000</v>
      </c>
      <c r="E2284" s="8">
        <v>1096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2</v>
      </c>
      <c r="P2284">
        <f t="shared" si="176"/>
        <v>91.33</v>
      </c>
      <c r="Q2284" t="s">
        <v>8323</v>
      </c>
      <c r="R2284" t="s">
        <v>8324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109</v>
      </c>
      <c r="P2285">
        <f t="shared" si="176"/>
        <v>22.73</v>
      </c>
      <c r="Q2285" t="s">
        <v>8323</v>
      </c>
      <c r="R2285" t="s">
        <v>8324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218</v>
      </c>
      <c r="P2286">
        <f t="shared" si="176"/>
        <v>18.47</v>
      </c>
      <c r="Q2286" t="s">
        <v>8323</v>
      </c>
      <c r="R2286" t="s">
        <v>8324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1000</v>
      </c>
      <c r="E2287" s="8">
        <v>1088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109</v>
      </c>
      <c r="P2287">
        <f t="shared" si="176"/>
        <v>13.77</v>
      </c>
      <c r="Q2287" t="s">
        <v>8323</v>
      </c>
      <c r="R2287" t="s">
        <v>8324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1000</v>
      </c>
      <c r="E2288" s="8">
        <v>1082.5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108</v>
      </c>
      <c r="P2288">
        <f t="shared" si="176"/>
        <v>77.319999999999993</v>
      </c>
      <c r="Q2288" t="s">
        <v>8323</v>
      </c>
      <c r="R2288" t="s">
        <v>8324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1000</v>
      </c>
      <c r="E2289" s="8">
        <v>1082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108</v>
      </c>
      <c r="P2289">
        <f t="shared" si="176"/>
        <v>10.210000000000001</v>
      </c>
      <c r="Q2289" t="s">
        <v>8323</v>
      </c>
      <c r="R2289" t="s">
        <v>8324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166</v>
      </c>
      <c r="P2290">
        <f t="shared" si="176"/>
        <v>43.28</v>
      </c>
      <c r="Q2290" t="s">
        <v>8323</v>
      </c>
      <c r="R2290" t="s">
        <v>8324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40000</v>
      </c>
      <c r="E2291" s="8">
        <v>1081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3</v>
      </c>
      <c r="P2291">
        <f t="shared" si="176"/>
        <v>43.24</v>
      </c>
      <c r="Q2291" t="s">
        <v>8323</v>
      </c>
      <c r="R2291" t="s">
        <v>8324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108</v>
      </c>
      <c r="P2292">
        <f t="shared" si="176"/>
        <v>37.24</v>
      </c>
      <c r="Q2292" t="s">
        <v>8323</v>
      </c>
      <c r="R2292" t="s">
        <v>8324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180</v>
      </c>
      <c r="P2293">
        <f t="shared" si="176"/>
        <v>25.12</v>
      </c>
      <c r="Q2293" t="s">
        <v>8323</v>
      </c>
      <c r="R2293" t="s">
        <v>8324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108</v>
      </c>
      <c r="P2294">
        <f t="shared" si="176"/>
        <v>23.43</v>
      </c>
      <c r="Q2294" t="s">
        <v>8323</v>
      </c>
      <c r="R2294" t="s">
        <v>8324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500</v>
      </c>
      <c r="E2295" s="8">
        <v>1073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215</v>
      </c>
      <c r="P2295">
        <f t="shared" si="176"/>
        <v>39.74</v>
      </c>
      <c r="Q2295" t="s">
        <v>8323</v>
      </c>
      <c r="R2295" t="s">
        <v>8324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25000</v>
      </c>
      <c r="E2296" s="8">
        <v>1072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4</v>
      </c>
      <c r="P2296">
        <f t="shared" si="176"/>
        <v>9.57</v>
      </c>
      <c r="Q2296" t="s">
        <v>8323</v>
      </c>
      <c r="R2296" t="s">
        <v>8324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480</v>
      </c>
      <c r="E2297" s="8">
        <v>1069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223</v>
      </c>
      <c r="P2297">
        <f t="shared" si="176"/>
        <v>31.44</v>
      </c>
      <c r="Q2297" t="s">
        <v>8323</v>
      </c>
      <c r="R2297" t="s">
        <v>8324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107</v>
      </c>
      <c r="P2298">
        <f t="shared" si="176"/>
        <v>7.36</v>
      </c>
      <c r="Q2298" t="s">
        <v>8323</v>
      </c>
      <c r="R2298" t="s">
        <v>8324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900</v>
      </c>
      <c r="E2299" s="8">
        <v>1066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118</v>
      </c>
      <c r="P2299">
        <f t="shared" si="176"/>
        <v>56.11</v>
      </c>
      <c r="Q2299" t="s">
        <v>8323</v>
      </c>
      <c r="R2299" t="s">
        <v>8324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213</v>
      </c>
      <c r="P2300">
        <f t="shared" si="176"/>
        <v>3.7</v>
      </c>
      <c r="Q2300" t="s">
        <v>8323</v>
      </c>
      <c r="R2300" t="s">
        <v>8324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133</v>
      </c>
      <c r="P2301">
        <f t="shared" si="176"/>
        <v>76.09</v>
      </c>
      <c r="Q2301" t="s">
        <v>8323</v>
      </c>
      <c r="R2301" t="s">
        <v>8324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5000</v>
      </c>
      <c r="E2302" s="8">
        <v>1065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21</v>
      </c>
      <c r="P2302">
        <f t="shared" si="176"/>
        <v>152.13999999999999</v>
      </c>
      <c r="Q2302" t="s">
        <v>8323</v>
      </c>
      <c r="R2302" t="s">
        <v>8324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106</v>
      </c>
      <c r="P2303">
        <f t="shared" si="176"/>
        <v>5.04</v>
      </c>
      <c r="Q2303" t="s">
        <v>8323</v>
      </c>
      <c r="R2303" t="s">
        <v>8327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106</v>
      </c>
      <c r="P2304">
        <f t="shared" si="176"/>
        <v>12.51</v>
      </c>
      <c r="Q2304" t="s">
        <v>8323</v>
      </c>
      <c r="R2304" t="s">
        <v>8327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15000</v>
      </c>
      <c r="E2305" s="8">
        <v>1060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7</v>
      </c>
      <c r="P2305">
        <f t="shared" si="176"/>
        <v>10.29</v>
      </c>
      <c r="Q2305" t="s">
        <v>8323</v>
      </c>
      <c r="R2305" t="s">
        <v>8327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1060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18</v>
      </c>
      <c r="P2306">
        <f t="shared" si="176"/>
        <v>9.3800000000000008</v>
      </c>
      <c r="Q2306" t="s">
        <v>8323</v>
      </c>
      <c r="R2306" t="s">
        <v>8327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2100</v>
      </c>
      <c r="E2307" s="8">
        <v>1058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50</v>
      </c>
      <c r="P2307">
        <f t="shared" ref="P2307:P2370" si="181">IFERROR(ROUND(E2307/L2307,2),0)</f>
        <v>6.34</v>
      </c>
      <c r="Q2307" t="s">
        <v>8323</v>
      </c>
      <c r="R2307" t="s">
        <v>8327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106</v>
      </c>
      <c r="P2308">
        <f t="shared" si="181"/>
        <v>14.47</v>
      </c>
      <c r="Q2308" t="s">
        <v>8323</v>
      </c>
      <c r="R2308" t="s">
        <v>8327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132</v>
      </c>
      <c r="P2309">
        <f t="shared" si="181"/>
        <v>14.07</v>
      </c>
      <c r="Q2309" t="s">
        <v>8323</v>
      </c>
      <c r="R2309" t="s">
        <v>8327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211</v>
      </c>
      <c r="P2310">
        <f t="shared" si="181"/>
        <v>1.72</v>
      </c>
      <c r="Q2310" t="s">
        <v>8323</v>
      </c>
      <c r="R2310" t="s">
        <v>8327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350</v>
      </c>
      <c r="P2311">
        <f t="shared" si="181"/>
        <v>9.82</v>
      </c>
      <c r="Q2311" t="s">
        <v>8323</v>
      </c>
      <c r="R2311" t="s">
        <v>8327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10000</v>
      </c>
      <c r="E2312" s="8">
        <v>1050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11</v>
      </c>
      <c r="P2312">
        <f t="shared" si="181"/>
        <v>0.86</v>
      </c>
      <c r="Q2312" t="s">
        <v>8323</v>
      </c>
      <c r="R2312" t="s">
        <v>8327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105</v>
      </c>
      <c r="P2313">
        <f t="shared" si="181"/>
        <v>10.1</v>
      </c>
      <c r="Q2313" t="s">
        <v>8323</v>
      </c>
      <c r="R2313" t="s">
        <v>8327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263</v>
      </c>
      <c r="P2314">
        <f t="shared" si="181"/>
        <v>13.29</v>
      </c>
      <c r="Q2314" t="s">
        <v>8323</v>
      </c>
      <c r="R2314" t="s">
        <v>8327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10000</v>
      </c>
      <c r="E2315" s="8">
        <v>1048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10</v>
      </c>
      <c r="P2315">
        <f t="shared" si="181"/>
        <v>6.68</v>
      </c>
      <c r="Q2315" t="s">
        <v>8323</v>
      </c>
      <c r="R2315" t="s">
        <v>8327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105</v>
      </c>
      <c r="P2316">
        <f t="shared" si="181"/>
        <v>20.94</v>
      </c>
      <c r="Q2316" t="s">
        <v>8323</v>
      </c>
      <c r="R2316" t="s">
        <v>8327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105</v>
      </c>
      <c r="P2317">
        <f t="shared" si="181"/>
        <v>16.34</v>
      </c>
      <c r="Q2317" t="s">
        <v>8323</v>
      </c>
      <c r="R2317" t="s">
        <v>8327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139</v>
      </c>
      <c r="P2318">
        <f t="shared" si="181"/>
        <v>5.22</v>
      </c>
      <c r="Q2318" t="s">
        <v>8323</v>
      </c>
      <c r="R2318" t="s">
        <v>8327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47.33</v>
      </c>
      <c r="Q2319" t="s">
        <v>8323</v>
      </c>
      <c r="R2319" t="s">
        <v>8327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25000</v>
      </c>
      <c r="E2320" s="8">
        <v>1040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4</v>
      </c>
      <c r="P2320">
        <f t="shared" si="181"/>
        <v>6.38</v>
      </c>
      <c r="Q2320" t="s">
        <v>8323</v>
      </c>
      <c r="R2320" t="s">
        <v>8327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8800</v>
      </c>
      <c r="E2321" s="8">
        <v>1040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12</v>
      </c>
      <c r="P2321">
        <f t="shared" si="181"/>
        <v>13.51</v>
      </c>
      <c r="Q2321" t="s">
        <v>8323</v>
      </c>
      <c r="R2321" t="s">
        <v>8327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104</v>
      </c>
      <c r="P2322">
        <f t="shared" si="181"/>
        <v>11.69</v>
      </c>
      <c r="Q2322" t="s">
        <v>8323</v>
      </c>
      <c r="R2322" t="s">
        <v>8327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1000</v>
      </c>
      <c r="E2323" s="8">
        <v>1040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104</v>
      </c>
      <c r="P2323">
        <f t="shared" si="181"/>
        <v>16.25</v>
      </c>
      <c r="Q2323" t="s">
        <v>8334</v>
      </c>
      <c r="R2323" t="s">
        <v>8350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800</v>
      </c>
      <c r="E2324" s="8">
        <v>1036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130</v>
      </c>
      <c r="P2324">
        <f t="shared" si="181"/>
        <v>259</v>
      </c>
      <c r="Q2324" t="s">
        <v>8334</v>
      </c>
      <c r="R2324" t="s">
        <v>8350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1000</v>
      </c>
      <c r="E2325" s="8">
        <v>1035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104</v>
      </c>
      <c r="P2325">
        <f t="shared" si="181"/>
        <v>258.75</v>
      </c>
      <c r="Q2325" t="s">
        <v>8334</v>
      </c>
      <c r="R2325" t="s">
        <v>8350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1000</v>
      </c>
      <c r="E2326" s="8">
        <v>1035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104</v>
      </c>
      <c r="P2326">
        <f t="shared" si="181"/>
        <v>16.97</v>
      </c>
      <c r="Q2326" t="s">
        <v>8334</v>
      </c>
      <c r="R2326" t="s">
        <v>8350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1035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104</v>
      </c>
      <c r="P2327">
        <f t="shared" si="181"/>
        <v>147.86000000000001</v>
      </c>
      <c r="Q2327" t="s">
        <v>8334</v>
      </c>
      <c r="R2327" t="s">
        <v>8350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900</v>
      </c>
      <c r="E2328" s="8">
        <v>1035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115</v>
      </c>
      <c r="P2328">
        <f t="shared" si="181"/>
        <v>1035</v>
      </c>
      <c r="Q2328" t="s">
        <v>8334</v>
      </c>
      <c r="R2328" t="s">
        <v>8350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103</v>
      </c>
      <c r="P2329">
        <f t="shared" si="181"/>
        <v>0.31</v>
      </c>
      <c r="Q2329" t="s">
        <v>8334</v>
      </c>
      <c r="R2329" t="s">
        <v>8350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103</v>
      </c>
      <c r="P2330">
        <f t="shared" si="181"/>
        <v>1.92</v>
      </c>
      <c r="Q2330" t="s">
        <v>8334</v>
      </c>
      <c r="R2330" t="s">
        <v>8350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129</v>
      </c>
      <c r="P2331">
        <f t="shared" si="181"/>
        <v>8.24</v>
      </c>
      <c r="Q2331" t="s">
        <v>8334</v>
      </c>
      <c r="R2331" t="s">
        <v>8350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150000</v>
      </c>
      <c r="E2332" s="8">
        <v>1026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</v>
      </c>
      <c r="P2332">
        <f t="shared" si="181"/>
        <v>6.29</v>
      </c>
      <c r="Q2332" t="s">
        <v>8334</v>
      </c>
      <c r="R2332" t="s">
        <v>8350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30000</v>
      </c>
      <c r="E2333" s="8">
        <v>1026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3</v>
      </c>
      <c r="P2333">
        <f t="shared" si="181"/>
        <v>3.63</v>
      </c>
      <c r="Q2333" t="s">
        <v>8334</v>
      </c>
      <c r="R2333" t="s">
        <v>8350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103</v>
      </c>
      <c r="P2334">
        <f t="shared" si="181"/>
        <v>2.91</v>
      </c>
      <c r="Q2334" t="s">
        <v>8334</v>
      </c>
      <c r="R2334" t="s">
        <v>8350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70000</v>
      </c>
      <c r="E2335" s="8">
        <v>1025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1</v>
      </c>
      <c r="P2335">
        <f t="shared" si="181"/>
        <v>10.9</v>
      </c>
      <c r="Q2335" t="s">
        <v>8334</v>
      </c>
      <c r="R2335" t="s">
        <v>8350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103</v>
      </c>
      <c r="P2336">
        <f t="shared" si="181"/>
        <v>15.3</v>
      </c>
      <c r="Q2336" t="s">
        <v>8334</v>
      </c>
      <c r="R2336" t="s">
        <v>8350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114</v>
      </c>
      <c r="P2337">
        <f t="shared" si="181"/>
        <v>4.6399999999999997</v>
      </c>
      <c r="Q2337" t="s">
        <v>8334</v>
      </c>
      <c r="R2337" t="s">
        <v>8350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102</v>
      </c>
      <c r="P2338">
        <f t="shared" si="181"/>
        <v>0.47</v>
      </c>
      <c r="Q2338" t="s">
        <v>8334</v>
      </c>
      <c r="R2338" t="s">
        <v>8350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60000</v>
      </c>
      <c r="E2339" s="8">
        <v>1020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2</v>
      </c>
      <c r="P2339">
        <f t="shared" si="181"/>
        <v>5.7</v>
      </c>
      <c r="Q2339" t="s">
        <v>8334</v>
      </c>
      <c r="R2339" t="s">
        <v>8350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18000</v>
      </c>
      <c r="E2340" s="8">
        <v>1020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6</v>
      </c>
      <c r="P2340">
        <f t="shared" si="181"/>
        <v>8.2899999999999991</v>
      </c>
      <c r="Q2340" t="s">
        <v>8334</v>
      </c>
      <c r="R2340" t="s">
        <v>8350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1000</v>
      </c>
      <c r="E2341" s="8">
        <v>1020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102</v>
      </c>
      <c r="P2341">
        <f t="shared" si="181"/>
        <v>0.92</v>
      </c>
      <c r="Q2341" t="s">
        <v>8334</v>
      </c>
      <c r="R2341" t="s">
        <v>8350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102</v>
      </c>
      <c r="P2342">
        <f t="shared" si="181"/>
        <v>2.52</v>
      </c>
      <c r="Q2342" t="s">
        <v>8334</v>
      </c>
      <c r="R2342" t="s">
        <v>8350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1000</v>
      </c>
      <c r="E2343" s="8">
        <v>1015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102</v>
      </c>
      <c r="P2343">
        <f t="shared" si="181"/>
        <v>0</v>
      </c>
      <c r="Q2343" t="s">
        <v>8317</v>
      </c>
      <c r="R2343" t="s">
        <v>8318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1000</v>
      </c>
      <c r="E2344" s="8">
        <v>1015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102</v>
      </c>
      <c r="P2344">
        <f t="shared" si="181"/>
        <v>0</v>
      </c>
      <c r="Q2344" t="s">
        <v>8317</v>
      </c>
      <c r="R2344" t="s">
        <v>8318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</v>
      </c>
      <c r="E2345" s="8">
        <v>1011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101</v>
      </c>
      <c r="P2345">
        <f t="shared" si="181"/>
        <v>1011</v>
      </c>
      <c r="Q2345" t="s">
        <v>8317</v>
      </c>
      <c r="R2345" t="s">
        <v>8318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1500</v>
      </c>
      <c r="E2346" s="8">
        <v>1010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67</v>
      </c>
      <c r="P2346">
        <f t="shared" si="181"/>
        <v>1010</v>
      </c>
      <c r="Q2346" t="s">
        <v>8317</v>
      </c>
      <c r="R2346" t="s">
        <v>8318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500</v>
      </c>
      <c r="E2347" s="8">
        <v>1010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202</v>
      </c>
      <c r="P2347">
        <f t="shared" si="181"/>
        <v>0</v>
      </c>
      <c r="Q2347" t="s">
        <v>8317</v>
      </c>
      <c r="R2347" t="s">
        <v>8318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1000</v>
      </c>
      <c r="E2348" s="8">
        <v>1006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101</v>
      </c>
      <c r="P2348">
        <f t="shared" si="181"/>
        <v>335.33</v>
      </c>
      <c r="Q2348" t="s">
        <v>8317</v>
      </c>
      <c r="R2348" t="s">
        <v>8318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1005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101</v>
      </c>
      <c r="P2349">
        <f t="shared" si="181"/>
        <v>1005</v>
      </c>
      <c r="Q2349" t="s">
        <v>8317</v>
      </c>
      <c r="R2349" t="s">
        <v>8318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1000</v>
      </c>
      <c r="E2350" s="8">
        <v>1005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101</v>
      </c>
      <c r="P2350">
        <f t="shared" si="181"/>
        <v>201</v>
      </c>
      <c r="Q2350" t="s">
        <v>8317</v>
      </c>
      <c r="R2350" t="s">
        <v>8318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5000</v>
      </c>
      <c r="E2351" s="8">
        <v>1004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20</v>
      </c>
      <c r="P2351">
        <f t="shared" si="181"/>
        <v>0</v>
      </c>
      <c r="Q2351" t="s">
        <v>8317</v>
      </c>
      <c r="R2351" t="s">
        <v>8318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1000</v>
      </c>
      <c r="E2352" s="8">
        <v>1003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100</v>
      </c>
      <c r="P2352">
        <f t="shared" si="181"/>
        <v>0</v>
      </c>
      <c r="Q2352" t="s">
        <v>8317</v>
      </c>
      <c r="R2352" t="s">
        <v>8318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80</v>
      </c>
      <c r="E2353" s="8">
        <v>1003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1254</v>
      </c>
      <c r="P2353">
        <f t="shared" si="181"/>
        <v>143.29</v>
      </c>
      <c r="Q2353" t="s">
        <v>8317</v>
      </c>
      <c r="R2353" t="s">
        <v>8318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7000</v>
      </c>
      <c r="E2354" s="8">
        <v>1002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14</v>
      </c>
      <c r="P2354">
        <f t="shared" si="181"/>
        <v>0</v>
      </c>
      <c r="Q2354" t="s">
        <v>8317</v>
      </c>
      <c r="R2354" t="s">
        <v>8318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1001.49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100</v>
      </c>
      <c r="P2355">
        <f t="shared" si="181"/>
        <v>0</v>
      </c>
      <c r="Q2355" t="s">
        <v>8317</v>
      </c>
      <c r="R2355" t="s">
        <v>8318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1000</v>
      </c>
      <c r="E2356" s="8">
        <v>1001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100</v>
      </c>
      <c r="P2356">
        <f t="shared" si="181"/>
        <v>1001</v>
      </c>
      <c r="Q2356" t="s">
        <v>8317</v>
      </c>
      <c r="R2356" t="s">
        <v>8318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1000</v>
      </c>
      <c r="E2357" s="8">
        <v>1001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100</v>
      </c>
      <c r="P2357">
        <f t="shared" si="181"/>
        <v>500.5</v>
      </c>
      <c r="Q2357" t="s">
        <v>8317</v>
      </c>
      <c r="R2357" t="s">
        <v>8318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800</v>
      </c>
      <c r="E2358" s="8">
        <v>1001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125</v>
      </c>
      <c r="P2358">
        <f t="shared" si="181"/>
        <v>0</v>
      </c>
      <c r="Q2358" t="s">
        <v>8317</v>
      </c>
      <c r="R2358" t="s">
        <v>8318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800</v>
      </c>
      <c r="E2359" s="8">
        <v>1001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125</v>
      </c>
      <c r="P2359">
        <f t="shared" si="181"/>
        <v>0</v>
      </c>
      <c r="Q2359" t="s">
        <v>8317</v>
      </c>
      <c r="R2359" t="s">
        <v>8318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750</v>
      </c>
      <c r="E2360" s="8">
        <v>1001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133</v>
      </c>
      <c r="P2360">
        <f t="shared" si="181"/>
        <v>0</v>
      </c>
      <c r="Q2360" t="s">
        <v>8317</v>
      </c>
      <c r="R2360" t="s">
        <v>8318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1000</v>
      </c>
      <c r="E2361" s="8">
        <v>1000.99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100</v>
      </c>
      <c r="P2361">
        <f t="shared" si="181"/>
        <v>333.66</v>
      </c>
      <c r="Q2361" t="s">
        <v>8317</v>
      </c>
      <c r="R2361" t="s">
        <v>8318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1000</v>
      </c>
      <c r="E2362" s="8">
        <v>1000.01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100</v>
      </c>
      <c r="P2362">
        <f t="shared" si="181"/>
        <v>1000.01</v>
      </c>
      <c r="Q2362" t="s">
        <v>8317</v>
      </c>
      <c r="R2362" t="s">
        <v>8318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95000</v>
      </c>
      <c r="E2363" s="8">
        <v>1000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1</v>
      </c>
      <c r="P2363">
        <f t="shared" si="181"/>
        <v>0</v>
      </c>
      <c r="Q2363" t="s">
        <v>8317</v>
      </c>
      <c r="R2363" t="s">
        <v>8318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10000</v>
      </c>
      <c r="E2364" s="8">
        <v>1000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10</v>
      </c>
      <c r="P2364">
        <f t="shared" si="181"/>
        <v>500</v>
      </c>
      <c r="Q2364" t="s">
        <v>8317</v>
      </c>
      <c r="R2364" t="s">
        <v>8318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1000</v>
      </c>
      <c r="E2365" s="8">
        <v>1000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100</v>
      </c>
      <c r="P2365">
        <f t="shared" si="181"/>
        <v>0</v>
      </c>
      <c r="Q2365" t="s">
        <v>8317</v>
      </c>
      <c r="R2365" t="s">
        <v>8318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1000</v>
      </c>
      <c r="E2366" s="8">
        <v>1000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100</v>
      </c>
      <c r="P2366">
        <f t="shared" si="181"/>
        <v>0</v>
      </c>
      <c r="Q2366" t="s">
        <v>8317</v>
      </c>
      <c r="R2366" t="s">
        <v>8318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1000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100</v>
      </c>
      <c r="P2367">
        <f t="shared" si="181"/>
        <v>0</v>
      </c>
      <c r="Q2367" t="s">
        <v>8317</v>
      </c>
      <c r="R2367" t="s">
        <v>8318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1000</v>
      </c>
      <c r="E2368" s="8">
        <v>1000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100</v>
      </c>
      <c r="P2368">
        <f t="shared" si="181"/>
        <v>37.04</v>
      </c>
      <c r="Q2368" t="s">
        <v>8317</v>
      </c>
      <c r="R2368" t="s">
        <v>8318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1000</v>
      </c>
      <c r="E2369" s="8">
        <v>1000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100</v>
      </c>
      <c r="P2369">
        <f t="shared" si="181"/>
        <v>71.430000000000007</v>
      </c>
      <c r="Q2369" t="s">
        <v>8317</v>
      </c>
      <c r="R2369" t="s">
        <v>8318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1000</v>
      </c>
      <c r="E2370" s="8">
        <v>1000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100</v>
      </c>
      <c r="P2370">
        <f t="shared" si="181"/>
        <v>500</v>
      </c>
      <c r="Q2370" t="s">
        <v>8317</v>
      </c>
      <c r="R2370" t="s">
        <v>8318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1000</v>
      </c>
      <c r="E2371" s="8">
        <v>1000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100</v>
      </c>
      <c r="P2371">
        <f t="shared" ref="P2371:P2434" si="186">IFERROR(ROUND(E2371/L2371,2),0)</f>
        <v>0</v>
      </c>
      <c r="Q2371" t="s">
        <v>8317</v>
      </c>
      <c r="R2371" t="s">
        <v>8318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1000</v>
      </c>
      <c r="E2372" s="8">
        <v>1000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100</v>
      </c>
      <c r="P2372">
        <f t="shared" si="186"/>
        <v>250</v>
      </c>
      <c r="Q2372" t="s">
        <v>8317</v>
      </c>
      <c r="R2372" t="s">
        <v>8318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1000</v>
      </c>
      <c r="E2373" s="8">
        <v>1000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100</v>
      </c>
      <c r="P2373">
        <f t="shared" si="186"/>
        <v>0</v>
      </c>
      <c r="Q2373" t="s">
        <v>8317</v>
      </c>
      <c r="R2373" t="s">
        <v>8318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1000</v>
      </c>
      <c r="E2374" s="8">
        <v>1000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100</v>
      </c>
      <c r="P2374">
        <f t="shared" si="186"/>
        <v>166.67</v>
      </c>
      <c r="Q2374" t="s">
        <v>8317</v>
      </c>
      <c r="R2374" t="s">
        <v>8318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9000</v>
      </c>
      <c r="E2375" s="8">
        <v>997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11</v>
      </c>
      <c r="P2375">
        <f t="shared" si="186"/>
        <v>997</v>
      </c>
      <c r="Q2375" t="s">
        <v>8317</v>
      </c>
      <c r="R2375" t="s">
        <v>8318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50000</v>
      </c>
      <c r="E2376" s="8">
        <v>995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2</v>
      </c>
      <c r="P2376">
        <f t="shared" si="186"/>
        <v>995</v>
      </c>
      <c r="Q2376" t="s">
        <v>8317</v>
      </c>
      <c r="R2376" t="s">
        <v>8318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3</v>
      </c>
      <c r="P2377">
        <f t="shared" si="186"/>
        <v>0</v>
      </c>
      <c r="Q2377" t="s">
        <v>8317</v>
      </c>
      <c r="R2377" t="s">
        <v>8318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930</v>
      </c>
      <c r="E2378" s="8">
        <v>986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106</v>
      </c>
      <c r="P2378">
        <f t="shared" si="186"/>
        <v>246.5</v>
      </c>
      <c r="Q2378" t="s">
        <v>8317</v>
      </c>
      <c r="R2378" t="s">
        <v>8318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7500</v>
      </c>
      <c r="E2379" s="8">
        <v>980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13</v>
      </c>
      <c r="P2379">
        <f t="shared" si="186"/>
        <v>0</v>
      </c>
      <c r="Q2379" t="s">
        <v>8317</v>
      </c>
      <c r="R2379" t="s">
        <v>8318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900</v>
      </c>
      <c r="E2380" s="8">
        <v>980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109</v>
      </c>
      <c r="P2380">
        <f t="shared" si="186"/>
        <v>0</v>
      </c>
      <c r="Q2380" t="s">
        <v>8317</v>
      </c>
      <c r="R2380" t="s">
        <v>8318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60000</v>
      </c>
      <c r="E2381" s="8">
        <v>979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2</v>
      </c>
      <c r="P2381">
        <f t="shared" si="186"/>
        <v>0</v>
      </c>
      <c r="Q2381" t="s">
        <v>8317</v>
      </c>
      <c r="R2381" t="s">
        <v>8318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100000</v>
      </c>
      <c r="E2382" s="8">
        <v>977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1</v>
      </c>
      <c r="P2382">
        <f t="shared" si="186"/>
        <v>325.67</v>
      </c>
      <c r="Q2382" t="s">
        <v>8317</v>
      </c>
      <c r="R2382" t="s">
        <v>8318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750</v>
      </c>
      <c r="E2383" s="8">
        <v>971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129</v>
      </c>
      <c r="P2383">
        <f t="shared" si="186"/>
        <v>138.71</v>
      </c>
      <c r="Q2383" t="s">
        <v>8317</v>
      </c>
      <c r="R2383" t="s">
        <v>8318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150</v>
      </c>
      <c r="E2384" s="8">
        <v>970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647</v>
      </c>
      <c r="P2384">
        <f t="shared" si="186"/>
        <v>485</v>
      </c>
      <c r="Q2384" t="s">
        <v>8317</v>
      </c>
      <c r="R2384" t="s">
        <v>8318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700</v>
      </c>
      <c r="E2385" s="8">
        <v>966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138</v>
      </c>
      <c r="P2385">
        <f t="shared" si="186"/>
        <v>322</v>
      </c>
      <c r="Q2385" t="s">
        <v>8317</v>
      </c>
      <c r="R2385" t="s">
        <v>8318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2500</v>
      </c>
      <c r="E2386" s="8">
        <v>953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38</v>
      </c>
      <c r="P2386">
        <f t="shared" si="186"/>
        <v>119.13</v>
      </c>
      <c r="Q2386" t="s">
        <v>8317</v>
      </c>
      <c r="R2386" t="s">
        <v>8318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500</v>
      </c>
      <c r="E2387" s="8">
        <v>950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190</v>
      </c>
      <c r="P2387">
        <f t="shared" si="186"/>
        <v>135.71</v>
      </c>
      <c r="Q2387" t="s">
        <v>8317</v>
      </c>
      <c r="R2387" t="s">
        <v>8318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5000</v>
      </c>
      <c r="E2388" s="8">
        <v>930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19</v>
      </c>
      <c r="P2388">
        <f t="shared" si="186"/>
        <v>0</v>
      </c>
      <c r="Q2388" t="s">
        <v>8317</v>
      </c>
      <c r="R2388" t="s">
        <v>8318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3000</v>
      </c>
      <c r="E2389" s="8">
        <v>926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31</v>
      </c>
      <c r="P2389">
        <f t="shared" si="186"/>
        <v>308.67</v>
      </c>
      <c r="Q2389" t="s">
        <v>8317</v>
      </c>
      <c r="R2389" t="s">
        <v>8318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839</v>
      </c>
      <c r="E2390" s="8">
        <v>926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110</v>
      </c>
      <c r="P2390">
        <f t="shared" si="186"/>
        <v>115.75</v>
      </c>
      <c r="Q2390" t="s">
        <v>8317</v>
      </c>
      <c r="R2390" t="s">
        <v>8318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800</v>
      </c>
      <c r="E2391" s="8">
        <v>924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116</v>
      </c>
      <c r="P2391">
        <f t="shared" si="186"/>
        <v>924</v>
      </c>
      <c r="Q2391" t="s">
        <v>8317</v>
      </c>
      <c r="R2391" t="s">
        <v>8318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850</v>
      </c>
      <c r="E2392" s="8">
        <v>920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108</v>
      </c>
      <c r="P2392">
        <f t="shared" si="186"/>
        <v>0</v>
      </c>
      <c r="Q2392" t="s">
        <v>8317</v>
      </c>
      <c r="R2392" t="s">
        <v>8318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500</v>
      </c>
      <c r="E2393" s="8">
        <v>920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184</v>
      </c>
      <c r="P2393">
        <f t="shared" si="186"/>
        <v>920</v>
      </c>
      <c r="Q2393" t="s">
        <v>8317</v>
      </c>
      <c r="R2393" t="s">
        <v>8318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750</v>
      </c>
      <c r="E2394" s="8">
        <v>916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122</v>
      </c>
      <c r="P2394">
        <f t="shared" si="186"/>
        <v>0</v>
      </c>
      <c r="Q2394" t="s">
        <v>8317</v>
      </c>
      <c r="R2394" t="s">
        <v>8318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16000</v>
      </c>
      <c r="E2395" s="8">
        <v>911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6</v>
      </c>
      <c r="P2395">
        <f t="shared" si="186"/>
        <v>911</v>
      </c>
      <c r="Q2395" t="s">
        <v>8317</v>
      </c>
      <c r="R2395" t="s">
        <v>8318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600</v>
      </c>
      <c r="E2396" s="8">
        <v>911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152</v>
      </c>
      <c r="P2396">
        <f t="shared" si="186"/>
        <v>455.5</v>
      </c>
      <c r="Q2396" t="s">
        <v>8317</v>
      </c>
      <c r="R2396" t="s">
        <v>8318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4000</v>
      </c>
      <c r="E2397" s="8">
        <v>910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23</v>
      </c>
      <c r="P2397">
        <f t="shared" si="186"/>
        <v>0</v>
      </c>
      <c r="Q2397" t="s">
        <v>8317</v>
      </c>
      <c r="R2397" t="s">
        <v>8318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2700</v>
      </c>
      <c r="E2398" s="8">
        <v>909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34</v>
      </c>
      <c r="P2398">
        <f t="shared" si="186"/>
        <v>909</v>
      </c>
      <c r="Q2398" t="s">
        <v>8317</v>
      </c>
      <c r="R2398" t="s">
        <v>8318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2500</v>
      </c>
      <c r="E2399" s="8">
        <v>909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36</v>
      </c>
      <c r="P2399">
        <f t="shared" si="186"/>
        <v>0</v>
      </c>
      <c r="Q2399" t="s">
        <v>8317</v>
      </c>
      <c r="R2399" t="s">
        <v>8318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1900</v>
      </c>
      <c r="E2400" s="8">
        <v>905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48</v>
      </c>
      <c r="P2400">
        <f t="shared" si="186"/>
        <v>0</v>
      </c>
      <c r="Q2400" t="s">
        <v>8317</v>
      </c>
      <c r="R2400" t="s">
        <v>8318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900</v>
      </c>
      <c r="E2401" s="8">
        <v>905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101</v>
      </c>
      <c r="P2401">
        <f t="shared" si="186"/>
        <v>0</v>
      </c>
      <c r="Q2401" t="s">
        <v>8317</v>
      </c>
      <c r="R2401" t="s">
        <v>8318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12000</v>
      </c>
      <c r="E2402" s="8">
        <v>904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8</v>
      </c>
      <c r="P2402">
        <f t="shared" si="186"/>
        <v>0</v>
      </c>
      <c r="Q2402" t="s">
        <v>8317</v>
      </c>
      <c r="R2402" t="s">
        <v>8318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500</v>
      </c>
      <c r="E2403" s="8">
        <v>903.14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181</v>
      </c>
      <c r="P2403">
        <f t="shared" si="186"/>
        <v>100.35</v>
      </c>
      <c r="Q2403" t="s">
        <v>8334</v>
      </c>
      <c r="R2403" t="s">
        <v>8335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900</v>
      </c>
      <c r="E2404" s="8">
        <v>900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100</v>
      </c>
      <c r="P2404">
        <f t="shared" si="186"/>
        <v>900</v>
      </c>
      <c r="Q2404" t="s">
        <v>8334</v>
      </c>
      <c r="R2404" t="s">
        <v>8335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800</v>
      </c>
      <c r="E2405" s="8">
        <v>900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113</v>
      </c>
      <c r="P2405">
        <f t="shared" si="186"/>
        <v>75</v>
      </c>
      <c r="Q2405" t="s">
        <v>8334</v>
      </c>
      <c r="R2405" t="s">
        <v>8335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750</v>
      </c>
      <c r="E2406" s="8">
        <v>898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120</v>
      </c>
      <c r="P2406">
        <f t="shared" si="186"/>
        <v>0</v>
      </c>
      <c r="Q2406" t="s">
        <v>8334</v>
      </c>
      <c r="R2406" t="s">
        <v>8335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4200</v>
      </c>
      <c r="E2407" s="8">
        <v>895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21</v>
      </c>
      <c r="P2407">
        <f t="shared" si="186"/>
        <v>44.75</v>
      </c>
      <c r="Q2407" t="s">
        <v>8334</v>
      </c>
      <c r="R2407" t="s">
        <v>8335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31</v>
      </c>
      <c r="P2408">
        <f t="shared" si="186"/>
        <v>55.94</v>
      </c>
      <c r="Q2408" t="s">
        <v>8334</v>
      </c>
      <c r="R2408" t="s">
        <v>8335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15</v>
      </c>
      <c r="P2409">
        <f t="shared" si="186"/>
        <v>27</v>
      </c>
      <c r="Q2409" t="s">
        <v>8334</v>
      </c>
      <c r="R2409" t="s">
        <v>8335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800</v>
      </c>
      <c r="E2410" s="8">
        <v>890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111</v>
      </c>
      <c r="P2410">
        <f t="shared" si="186"/>
        <v>445</v>
      </c>
      <c r="Q2410" t="s">
        <v>8334</v>
      </c>
      <c r="R2410" t="s">
        <v>8335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750</v>
      </c>
      <c r="E2411" s="8">
        <v>890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119</v>
      </c>
      <c r="P2411">
        <f t="shared" si="186"/>
        <v>148.33000000000001</v>
      </c>
      <c r="Q2411" t="s">
        <v>8334</v>
      </c>
      <c r="R2411" t="s">
        <v>8335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886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6</v>
      </c>
      <c r="P2412">
        <f t="shared" si="186"/>
        <v>0</v>
      </c>
      <c r="Q2412" t="s">
        <v>8334</v>
      </c>
      <c r="R2412" t="s">
        <v>8335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600</v>
      </c>
      <c r="E2413" s="8">
        <v>886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148</v>
      </c>
      <c r="P2413">
        <f t="shared" si="186"/>
        <v>295.33</v>
      </c>
      <c r="Q2413" t="s">
        <v>8334</v>
      </c>
      <c r="R2413" t="s">
        <v>8335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100000</v>
      </c>
      <c r="E2414" s="8">
        <v>885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1</v>
      </c>
      <c r="P2414">
        <f t="shared" si="186"/>
        <v>0</v>
      </c>
      <c r="Q2414" t="s">
        <v>8334</v>
      </c>
      <c r="R2414" t="s">
        <v>8335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100</v>
      </c>
      <c r="E2415" s="8">
        <v>885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885</v>
      </c>
      <c r="P2415">
        <f t="shared" si="186"/>
        <v>295</v>
      </c>
      <c r="Q2415" t="s">
        <v>8334</v>
      </c>
      <c r="R2415" t="s">
        <v>8335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4</v>
      </c>
      <c r="P2416">
        <f t="shared" si="186"/>
        <v>67.77</v>
      </c>
      <c r="Q2416" t="s">
        <v>8334</v>
      </c>
      <c r="R2416" t="s">
        <v>8335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11</v>
      </c>
      <c r="P2417">
        <f t="shared" si="186"/>
        <v>146.83000000000001</v>
      </c>
      <c r="Q2417" t="s">
        <v>8334</v>
      </c>
      <c r="R2417" t="s">
        <v>8335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5000</v>
      </c>
      <c r="E2418" s="8">
        <v>881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18</v>
      </c>
      <c r="P2418">
        <f t="shared" si="186"/>
        <v>881</v>
      </c>
      <c r="Q2418" t="s">
        <v>8334</v>
      </c>
      <c r="R2418" t="s">
        <v>8335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740</v>
      </c>
      <c r="E2419" s="8">
        <v>880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119</v>
      </c>
      <c r="P2419">
        <f t="shared" si="186"/>
        <v>0</v>
      </c>
      <c r="Q2419" t="s">
        <v>8334</v>
      </c>
      <c r="R2419" t="s">
        <v>8335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110000</v>
      </c>
      <c r="E2420" s="8">
        <v>879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1</v>
      </c>
      <c r="P2420">
        <f t="shared" si="186"/>
        <v>175.8</v>
      </c>
      <c r="Q2420" t="s">
        <v>8334</v>
      </c>
      <c r="R2420" t="s">
        <v>8335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5800</v>
      </c>
      <c r="E2421" s="8">
        <v>876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15</v>
      </c>
      <c r="P2421">
        <f t="shared" si="186"/>
        <v>0</v>
      </c>
      <c r="Q2421" t="s">
        <v>8334</v>
      </c>
      <c r="R2421" t="s">
        <v>8335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800</v>
      </c>
      <c r="E2422" s="8">
        <v>875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109</v>
      </c>
      <c r="P2422">
        <f t="shared" si="186"/>
        <v>24.31</v>
      </c>
      <c r="Q2422" t="s">
        <v>8334</v>
      </c>
      <c r="R2422" t="s">
        <v>8335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400</v>
      </c>
      <c r="E2423" s="8">
        <v>875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219</v>
      </c>
      <c r="P2423">
        <f t="shared" si="186"/>
        <v>875</v>
      </c>
      <c r="Q2423" t="s">
        <v>8334</v>
      </c>
      <c r="R2423" t="s">
        <v>8335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9</v>
      </c>
      <c r="P2424">
        <f t="shared" si="186"/>
        <v>872</v>
      </c>
      <c r="Q2424" t="s">
        <v>8334</v>
      </c>
      <c r="R2424" t="s">
        <v>8335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300</v>
      </c>
      <c r="E2425" s="8">
        <v>867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289</v>
      </c>
      <c r="P2425">
        <f t="shared" si="186"/>
        <v>867</v>
      </c>
      <c r="Q2425" t="s">
        <v>8334</v>
      </c>
      <c r="R2425" t="s">
        <v>8335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6500</v>
      </c>
      <c r="E2426" s="8">
        <v>865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13</v>
      </c>
      <c r="P2426">
        <f t="shared" si="186"/>
        <v>96.11</v>
      </c>
      <c r="Q2426" t="s">
        <v>8334</v>
      </c>
      <c r="R2426" t="s">
        <v>8335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2</v>
      </c>
      <c r="P2427">
        <f t="shared" si="186"/>
        <v>861</v>
      </c>
      <c r="Q2427" t="s">
        <v>8334</v>
      </c>
      <c r="R2427" t="s">
        <v>8335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3</v>
      </c>
      <c r="P2428">
        <f t="shared" si="186"/>
        <v>0</v>
      </c>
      <c r="Q2428" t="s">
        <v>8334</v>
      </c>
      <c r="R2428" t="s">
        <v>8335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550</v>
      </c>
      <c r="E2429" s="8">
        <v>860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156</v>
      </c>
      <c r="P2429">
        <f t="shared" si="186"/>
        <v>860</v>
      </c>
      <c r="Q2429" t="s">
        <v>8334</v>
      </c>
      <c r="R2429" t="s">
        <v>8335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5500</v>
      </c>
      <c r="E2430" s="8">
        <v>858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16</v>
      </c>
      <c r="P2430">
        <f t="shared" si="186"/>
        <v>858</v>
      </c>
      <c r="Q2430" t="s">
        <v>8334</v>
      </c>
      <c r="R2430" t="s">
        <v>8335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1250</v>
      </c>
      <c r="E2431" s="8">
        <v>855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68</v>
      </c>
      <c r="P2431">
        <f t="shared" si="186"/>
        <v>213.75</v>
      </c>
      <c r="Q2431" t="s">
        <v>8334</v>
      </c>
      <c r="R2431" t="s">
        <v>8335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426</v>
      </c>
      <c r="Q2432" t="s">
        <v>8334</v>
      </c>
      <c r="R2432" t="s">
        <v>8335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2500</v>
      </c>
      <c r="E2433" s="8">
        <v>852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34</v>
      </c>
      <c r="P2433">
        <f t="shared" si="186"/>
        <v>426</v>
      </c>
      <c r="Q2433" t="s">
        <v>8334</v>
      </c>
      <c r="R2433" t="s">
        <v>8335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21</v>
      </c>
      <c r="P2434">
        <f t="shared" si="186"/>
        <v>425</v>
      </c>
      <c r="Q2434" t="s">
        <v>8334</v>
      </c>
      <c r="R2434" t="s">
        <v>8335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34</v>
      </c>
      <c r="P2435">
        <f t="shared" ref="P2435:P2498" si="191">IFERROR(ROUND(E2435/L2435,2),0)</f>
        <v>0</v>
      </c>
      <c r="Q2435" t="s">
        <v>8334</v>
      </c>
      <c r="R2435" t="s">
        <v>8335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39</v>
      </c>
      <c r="P2436">
        <f t="shared" si="191"/>
        <v>425</v>
      </c>
      <c r="Q2436" t="s">
        <v>8334</v>
      </c>
      <c r="R2436" t="s">
        <v>8335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850</v>
      </c>
      <c r="E2437" s="8">
        <v>850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100</v>
      </c>
      <c r="P2437">
        <f t="shared" si="191"/>
        <v>212.5</v>
      </c>
      <c r="Q2437" t="s">
        <v>8334</v>
      </c>
      <c r="R2437" t="s">
        <v>8335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750</v>
      </c>
      <c r="E2438" s="8">
        <v>850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113</v>
      </c>
      <c r="P2438">
        <f t="shared" si="191"/>
        <v>425</v>
      </c>
      <c r="Q2438" t="s">
        <v>8334</v>
      </c>
      <c r="R2438" t="s">
        <v>8335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2</v>
      </c>
      <c r="P2439">
        <f t="shared" si="191"/>
        <v>0</v>
      </c>
      <c r="Q2439" t="s">
        <v>8334</v>
      </c>
      <c r="R2439" t="s">
        <v>8335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800</v>
      </c>
      <c r="E2440" s="8">
        <v>838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105</v>
      </c>
      <c r="P2440">
        <f t="shared" si="191"/>
        <v>838</v>
      </c>
      <c r="Q2440" t="s">
        <v>8334</v>
      </c>
      <c r="R2440" t="s">
        <v>8335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6</v>
      </c>
      <c r="P2441">
        <f t="shared" si="191"/>
        <v>0</v>
      </c>
      <c r="Q2441" t="s">
        <v>8334</v>
      </c>
      <c r="R2441" t="s">
        <v>8335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16000</v>
      </c>
      <c r="E2442" s="8">
        <v>835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5</v>
      </c>
      <c r="P2442">
        <f t="shared" si="191"/>
        <v>417.5</v>
      </c>
      <c r="Q2442" t="s">
        <v>8334</v>
      </c>
      <c r="R2442" t="s">
        <v>8335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166</v>
      </c>
      <c r="P2443">
        <f t="shared" si="191"/>
        <v>7.62</v>
      </c>
      <c r="Q2443" t="s">
        <v>8334</v>
      </c>
      <c r="R2443" t="s">
        <v>8350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3500</v>
      </c>
      <c r="E2444" s="8">
        <v>827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24</v>
      </c>
      <c r="P2444">
        <f t="shared" si="191"/>
        <v>2.2200000000000002</v>
      </c>
      <c r="Q2444" t="s">
        <v>8334</v>
      </c>
      <c r="R2444" t="s">
        <v>8350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250</v>
      </c>
      <c r="E2445" s="8">
        <v>825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330</v>
      </c>
      <c r="P2445">
        <f t="shared" si="191"/>
        <v>2.65</v>
      </c>
      <c r="Q2445" t="s">
        <v>8334</v>
      </c>
      <c r="R2445" t="s">
        <v>8350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118</v>
      </c>
      <c r="P2446">
        <f t="shared" si="191"/>
        <v>13.51</v>
      </c>
      <c r="Q2446" t="s">
        <v>8334</v>
      </c>
      <c r="R2446" t="s">
        <v>8350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10000</v>
      </c>
      <c r="E2447" s="8">
        <v>821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8</v>
      </c>
      <c r="P2447">
        <f t="shared" si="191"/>
        <v>7.14</v>
      </c>
      <c r="Q2447" t="s">
        <v>8334</v>
      </c>
      <c r="R2447" t="s">
        <v>8350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821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</v>
      </c>
      <c r="P2448">
        <f t="shared" si="191"/>
        <v>7.4</v>
      </c>
      <c r="Q2448" t="s">
        <v>8334</v>
      </c>
      <c r="R2448" t="s">
        <v>8350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137</v>
      </c>
      <c r="P2449">
        <f t="shared" si="191"/>
        <v>2.4300000000000002</v>
      </c>
      <c r="Q2449" t="s">
        <v>8334</v>
      </c>
      <c r="R2449" t="s">
        <v>8350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102</v>
      </c>
      <c r="P2450">
        <f t="shared" si="191"/>
        <v>90.56</v>
      </c>
      <c r="Q2450" t="s">
        <v>8334</v>
      </c>
      <c r="R2450" t="s">
        <v>8350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2500</v>
      </c>
      <c r="E2451" s="8">
        <v>814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33</v>
      </c>
      <c r="P2451">
        <f t="shared" si="191"/>
        <v>6.78</v>
      </c>
      <c r="Q2451" t="s">
        <v>8334</v>
      </c>
      <c r="R2451" t="s">
        <v>8350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148</v>
      </c>
      <c r="P2452">
        <f t="shared" si="191"/>
        <v>7.98</v>
      </c>
      <c r="Q2452" t="s">
        <v>8334</v>
      </c>
      <c r="R2452" t="s">
        <v>8350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163</v>
      </c>
      <c r="P2453">
        <f t="shared" si="191"/>
        <v>4.37</v>
      </c>
      <c r="Q2453" t="s">
        <v>8334</v>
      </c>
      <c r="R2453" t="s">
        <v>8350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116</v>
      </c>
      <c r="P2454">
        <f t="shared" si="191"/>
        <v>54.07</v>
      </c>
      <c r="Q2454" t="s">
        <v>8334</v>
      </c>
      <c r="R2454" t="s">
        <v>8350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101</v>
      </c>
      <c r="P2455">
        <f t="shared" si="191"/>
        <v>12.09</v>
      </c>
      <c r="Q2455" t="s">
        <v>8334</v>
      </c>
      <c r="R2455" t="s">
        <v>8350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800</v>
      </c>
      <c r="E2456" s="8">
        <v>810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6.23</v>
      </c>
      <c r="Q2456" t="s">
        <v>8334</v>
      </c>
      <c r="R2456" t="s">
        <v>8350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3000</v>
      </c>
      <c r="E2457" s="8">
        <v>807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27</v>
      </c>
      <c r="P2457">
        <f t="shared" si="191"/>
        <v>50.44</v>
      </c>
      <c r="Q2457" t="s">
        <v>8334</v>
      </c>
      <c r="R2457" t="s">
        <v>8350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101</v>
      </c>
      <c r="P2458">
        <f t="shared" si="191"/>
        <v>12.02</v>
      </c>
      <c r="Q2458" t="s">
        <v>8334</v>
      </c>
      <c r="R2458" t="s">
        <v>8350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12000</v>
      </c>
      <c r="E2459" s="8">
        <v>805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7</v>
      </c>
      <c r="P2459">
        <f t="shared" si="191"/>
        <v>6.49</v>
      </c>
      <c r="Q2459" t="s">
        <v>8334</v>
      </c>
      <c r="R2459" t="s">
        <v>8350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4000</v>
      </c>
      <c r="E2460" s="8">
        <v>805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20</v>
      </c>
      <c r="P2460">
        <f t="shared" si="191"/>
        <v>10.06</v>
      </c>
      <c r="Q2460" t="s">
        <v>8334</v>
      </c>
      <c r="R2460" t="s">
        <v>8350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</v>
      </c>
      <c r="E2461" s="8">
        <v>801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27</v>
      </c>
      <c r="P2461">
        <f t="shared" si="191"/>
        <v>2.84</v>
      </c>
      <c r="Q2461" t="s">
        <v>8334</v>
      </c>
      <c r="R2461" t="s">
        <v>8350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134</v>
      </c>
      <c r="P2462">
        <f t="shared" si="191"/>
        <v>11.78</v>
      </c>
      <c r="Q2462" t="s">
        <v>8334</v>
      </c>
      <c r="R2462" t="s">
        <v>8350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70000</v>
      </c>
      <c r="E2463" s="8">
        <v>800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</v>
      </c>
      <c r="P2463">
        <f t="shared" si="191"/>
        <v>9.3000000000000007</v>
      </c>
      <c r="Q2463" t="s">
        <v>8323</v>
      </c>
      <c r="R2463" t="s">
        <v>8327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30000</v>
      </c>
      <c r="E2464" s="8">
        <v>800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3</v>
      </c>
      <c r="P2464">
        <f t="shared" si="191"/>
        <v>6.96</v>
      </c>
      <c r="Q2464" t="s">
        <v>8323</v>
      </c>
      <c r="R2464" t="s">
        <v>8327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5000</v>
      </c>
      <c r="E2465" s="8">
        <v>800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16</v>
      </c>
      <c r="P2465">
        <f t="shared" si="191"/>
        <v>10.67</v>
      </c>
      <c r="Q2465" t="s">
        <v>8323</v>
      </c>
      <c r="R2465" t="s">
        <v>8327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4400</v>
      </c>
      <c r="E2466" s="8">
        <v>800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18</v>
      </c>
      <c r="P2466">
        <f t="shared" si="191"/>
        <v>18.600000000000001</v>
      </c>
      <c r="Q2466" t="s">
        <v>8323</v>
      </c>
      <c r="R2466" t="s">
        <v>8327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800</v>
      </c>
      <c r="E2467" s="8">
        <v>800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100</v>
      </c>
      <c r="P2467">
        <f t="shared" si="191"/>
        <v>16.670000000000002</v>
      </c>
      <c r="Q2467" t="s">
        <v>8323</v>
      </c>
      <c r="R2467" t="s">
        <v>8327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133</v>
      </c>
      <c r="P2468">
        <f t="shared" si="191"/>
        <v>15.38</v>
      </c>
      <c r="Q2468" t="s">
        <v>8323</v>
      </c>
      <c r="R2468" t="s">
        <v>8327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266</v>
      </c>
      <c r="P2469">
        <f t="shared" si="191"/>
        <v>18.53</v>
      </c>
      <c r="Q2469" t="s">
        <v>8323</v>
      </c>
      <c r="R2469" t="s">
        <v>8327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5000</v>
      </c>
      <c r="E2470" s="8">
        <v>796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16</v>
      </c>
      <c r="P2470">
        <f t="shared" si="191"/>
        <v>13.72</v>
      </c>
      <c r="Q2470" t="s">
        <v>8323</v>
      </c>
      <c r="R2470" t="s">
        <v>8327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20000</v>
      </c>
      <c r="E2471" s="8">
        <v>795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4</v>
      </c>
      <c r="P2471">
        <f t="shared" si="191"/>
        <v>16.91</v>
      </c>
      <c r="Q2471" t="s">
        <v>8323</v>
      </c>
      <c r="R2471" t="s">
        <v>8327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1500</v>
      </c>
      <c r="E2472" s="8">
        <v>795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53</v>
      </c>
      <c r="P2472">
        <f t="shared" si="191"/>
        <v>22.08</v>
      </c>
      <c r="Q2472" t="s">
        <v>8323</v>
      </c>
      <c r="R2472" t="s">
        <v>8327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750</v>
      </c>
      <c r="E2473" s="8">
        <v>795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106</v>
      </c>
      <c r="P2473">
        <f t="shared" si="191"/>
        <v>46.76</v>
      </c>
      <c r="Q2473" t="s">
        <v>8323</v>
      </c>
      <c r="R2473" t="s">
        <v>8327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158</v>
      </c>
      <c r="P2474">
        <f t="shared" si="191"/>
        <v>7.61</v>
      </c>
      <c r="Q2474" t="s">
        <v>8323</v>
      </c>
      <c r="R2474" t="s">
        <v>8327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65000</v>
      </c>
      <c r="E2475" s="8">
        <v>788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</v>
      </c>
      <c r="P2475">
        <f t="shared" si="191"/>
        <v>16.77</v>
      </c>
      <c r="Q2475" t="s">
        <v>8323</v>
      </c>
      <c r="R2475" t="s">
        <v>8327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106</v>
      </c>
      <c r="P2476">
        <f t="shared" si="191"/>
        <v>20.68</v>
      </c>
      <c r="Q2476" t="s">
        <v>8323</v>
      </c>
      <c r="R2476" t="s">
        <v>8327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550</v>
      </c>
      <c r="E2477" s="8">
        <v>783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142</v>
      </c>
      <c r="P2477">
        <f t="shared" si="191"/>
        <v>9.67</v>
      </c>
      <c r="Q2477" t="s">
        <v>8323</v>
      </c>
      <c r="R2477" t="s">
        <v>8327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750</v>
      </c>
      <c r="E2478" s="8">
        <v>780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104</v>
      </c>
      <c r="P2478">
        <f t="shared" si="191"/>
        <v>14.18</v>
      </c>
      <c r="Q2478" t="s">
        <v>8323</v>
      </c>
      <c r="R2478" t="s">
        <v>8327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130</v>
      </c>
      <c r="P2479">
        <f t="shared" si="191"/>
        <v>19.02</v>
      </c>
      <c r="Q2479" t="s">
        <v>8323</v>
      </c>
      <c r="R2479" t="s">
        <v>8327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130</v>
      </c>
      <c r="P2480">
        <f t="shared" si="191"/>
        <v>9.8699999999999992</v>
      </c>
      <c r="Q2480" t="s">
        <v>8323</v>
      </c>
      <c r="R2480" t="s">
        <v>8327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3500</v>
      </c>
      <c r="E2481" s="8">
        <v>775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22</v>
      </c>
      <c r="P2481">
        <f t="shared" si="191"/>
        <v>48.44</v>
      </c>
      <c r="Q2481" t="s">
        <v>8323</v>
      </c>
      <c r="R2481" t="s">
        <v>8327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773</v>
      </c>
      <c r="E2482" s="8">
        <v>773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96.63</v>
      </c>
      <c r="Q2482" t="s">
        <v>8323</v>
      </c>
      <c r="R2482" t="s">
        <v>8327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10500</v>
      </c>
      <c r="E2483" s="8">
        <v>766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7</v>
      </c>
      <c r="P2483">
        <f t="shared" si="191"/>
        <v>8.06</v>
      </c>
      <c r="Q2483" t="s">
        <v>8323</v>
      </c>
      <c r="R2483" t="s">
        <v>8327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116</v>
      </c>
      <c r="P2484">
        <f t="shared" si="191"/>
        <v>30.56</v>
      </c>
      <c r="Q2484" t="s">
        <v>8323</v>
      </c>
      <c r="R2484" t="s">
        <v>8327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600</v>
      </c>
      <c r="E2485" s="8">
        <v>763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127</v>
      </c>
      <c r="P2485">
        <f t="shared" si="191"/>
        <v>40.159999999999997</v>
      </c>
      <c r="Q2485" t="s">
        <v>8323</v>
      </c>
      <c r="R2485" t="s">
        <v>8327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760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22</v>
      </c>
      <c r="P2486">
        <f t="shared" si="191"/>
        <v>8.44</v>
      </c>
      <c r="Q2486" t="s">
        <v>8323</v>
      </c>
      <c r="R2486" t="s">
        <v>8327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117</v>
      </c>
      <c r="P2487">
        <f t="shared" si="191"/>
        <v>18.54</v>
      </c>
      <c r="Q2487" t="s">
        <v>8323</v>
      </c>
      <c r="R2487" t="s">
        <v>8327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500</v>
      </c>
      <c r="E2488" s="8">
        <v>760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152</v>
      </c>
      <c r="P2488">
        <f t="shared" si="191"/>
        <v>25.33</v>
      </c>
      <c r="Q2488" t="s">
        <v>8323</v>
      </c>
      <c r="R2488" t="s">
        <v>8327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3500</v>
      </c>
      <c r="E2489" s="8">
        <v>759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22</v>
      </c>
      <c r="P2489">
        <f t="shared" si="191"/>
        <v>19.97</v>
      </c>
      <c r="Q2489" t="s">
        <v>8323</v>
      </c>
      <c r="R2489" t="s">
        <v>8327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750</v>
      </c>
      <c r="E2490" s="8">
        <v>758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101</v>
      </c>
      <c r="P2490">
        <f t="shared" si="191"/>
        <v>11.66</v>
      </c>
      <c r="Q2490" t="s">
        <v>8323</v>
      </c>
      <c r="R2490" t="s">
        <v>8327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500</v>
      </c>
      <c r="E2491" s="8">
        <v>754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151</v>
      </c>
      <c r="P2491">
        <f t="shared" si="191"/>
        <v>10.050000000000001</v>
      </c>
      <c r="Q2491" t="s">
        <v>8323</v>
      </c>
      <c r="R2491" t="s">
        <v>8327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300</v>
      </c>
      <c r="E2492" s="8">
        <v>752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251</v>
      </c>
      <c r="P2492">
        <f t="shared" si="191"/>
        <v>47</v>
      </c>
      <c r="Q2492" t="s">
        <v>8323</v>
      </c>
      <c r="R2492" t="s">
        <v>8327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5000</v>
      </c>
      <c r="E2493" s="8">
        <v>750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15</v>
      </c>
      <c r="P2493">
        <f t="shared" si="191"/>
        <v>75</v>
      </c>
      <c r="Q2493" t="s">
        <v>8323</v>
      </c>
      <c r="R2493" t="s">
        <v>8327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1000</v>
      </c>
      <c r="E2494" s="8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75</v>
      </c>
      <c r="P2494">
        <f t="shared" si="191"/>
        <v>27.78</v>
      </c>
      <c r="Q2494" t="s">
        <v>8323</v>
      </c>
      <c r="R2494" t="s">
        <v>8327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125</v>
      </c>
      <c r="P2495">
        <f t="shared" si="191"/>
        <v>2.9</v>
      </c>
      <c r="Q2495" t="s">
        <v>8323</v>
      </c>
      <c r="R2495" t="s">
        <v>8327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2500</v>
      </c>
      <c r="E2496" s="8">
        <v>746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30</v>
      </c>
      <c r="P2496">
        <f t="shared" si="191"/>
        <v>19.13</v>
      </c>
      <c r="Q2496" t="s">
        <v>8323</v>
      </c>
      <c r="R2496" t="s">
        <v>8327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149</v>
      </c>
      <c r="P2497">
        <f t="shared" si="191"/>
        <v>17.739999999999998</v>
      </c>
      <c r="Q2497" t="s">
        <v>8323</v>
      </c>
      <c r="R2497" t="s">
        <v>8327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2750</v>
      </c>
      <c r="E2498" s="8">
        <v>735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27</v>
      </c>
      <c r="P2498">
        <f t="shared" si="191"/>
        <v>73.5</v>
      </c>
      <c r="Q2498" t="s">
        <v>8323</v>
      </c>
      <c r="R2498" t="s">
        <v>8327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25000</v>
      </c>
      <c r="E2499" s="8">
        <v>732.5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3</v>
      </c>
      <c r="P2499">
        <f t="shared" ref="P2499:P2562" si="196">IFERROR(ROUND(E2499/L2499,2),0)</f>
        <v>13.08</v>
      </c>
      <c r="Q2499" t="s">
        <v>8323</v>
      </c>
      <c r="R2499" t="s">
        <v>8327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2500</v>
      </c>
      <c r="E2500" s="8">
        <v>731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29</v>
      </c>
      <c r="P2500">
        <f t="shared" si="196"/>
        <v>36.549999999999997</v>
      </c>
      <c r="Q2500" t="s">
        <v>8323</v>
      </c>
      <c r="R2500" t="s">
        <v>8327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3000</v>
      </c>
      <c r="E2501" s="8">
        <v>730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24</v>
      </c>
      <c r="P2501">
        <f t="shared" si="196"/>
        <v>4.29</v>
      </c>
      <c r="Q2501" t="s">
        <v>8323</v>
      </c>
      <c r="R2501" t="s">
        <v>8327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2000</v>
      </c>
      <c r="E2502" s="8">
        <v>730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37</v>
      </c>
      <c r="P2502">
        <f t="shared" si="196"/>
        <v>25.17</v>
      </c>
      <c r="Q2502" t="s">
        <v>8323</v>
      </c>
      <c r="R2502" t="s">
        <v>8327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700</v>
      </c>
      <c r="E2503" s="8">
        <v>730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104</v>
      </c>
      <c r="P2503">
        <f t="shared" si="196"/>
        <v>104.29</v>
      </c>
      <c r="Q2503" t="s">
        <v>8334</v>
      </c>
      <c r="R2503" t="s">
        <v>8351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500</v>
      </c>
      <c r="E2504" s="8">
        <v>727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145</v>
      </c>
      <c r="P2504">
        <f t="shared" si="196"/>
        <v>145.4</v>
      </c>
      <c r="Q2504" t="s">
        <v>8334</v>
      </c>
      <c r="R2504" t="s">
        <v>8351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7</v>
      </c>
      <c r="P2505">
        <f t="shared" si="196"/>
        <v>0</v>
      </c>
      <c r="Q2505" t="s">
        <v>8334</v>
      </c>
      <c r="R2505" t="s">
        <v>8351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700</v>
      </c>
      <c r="E2506" s="8">
        <v>725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104</v>
      </c>
      <c r="P2506">
        <f t="shared" si="196"/>
        <v>0</v>
      </c>
      <c r="Q2506" t="s">
        <v>8334</v>
      </c>
      <c r="R2506" t="s">
        <v>8351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3423</v>
      </c>
      <c r="E2507" s="8">
        <v>722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21</v>
      </c>
      <c r="P2507">
        <f t="shared" si="196"/>
        <v>0</v>
      </c>
      <c r="Q2507" t="s">
        <v>8334</v>
      </c>
      <c r="R2507" t="s">
        <v>8351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700</v>
      </c>
      <c r="E2508" s="8">
        <v>721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103</v>
      </c>
      <c r="P2508">
        <f t="shared" si="196"/>
        <v>360.5</v>
      </c>
      <c r="Q2508" t="s">
        <v>8334</v>
      </c>
      <c r="R2508" t="s">
        <v>8351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700</v>
      </c>
      <c r="E2509" s="8">
        <v>720.01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103</v>
      </c>
      <c r="P2509">
        <f t="shared" si="196"/>
        <v>0</v>
      </c>
      <c r="Q2509" t="s">
        <v>8334</v>
      </c>
      <c r="R2509" t="s">
        <v>8351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600</v>
      </c>
      <c r="E2510" s="8">
        <v>718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120</v>
      </c>
      <c r="P2510">
        <f t="shared" si="196"/>
        <v>0</v>
      </c>
      <c r="Q2510" t="s">
        <v>8334</v>
      </c>
      <c r="R2510" t="s">
        <v>8351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7000</v>
      </c>
      <c r="E2511" s="8">
        <v>715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10</v>
      </c>
      <c r="P2511">
        <f t="shared" si="196"/>
        <v>25.54</v>
      </c>
      <c r="Q2511" t="s">
        <v>8334</v>
      </c>
      <c r="R2511" t="s">
        <v>8351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57</v>
      </c>
      <c r="P2512">
        <f t="shared" si="196"/>
        <v>357.5</v>
      </c>
      <c r="Q2512" t="s">
        <v>8334</v>
      </c>
      <c r="R2512" t="s">
        <v>8351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1200</v>
      </c>
      <c r="E2513" s="8">
        <v>715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60</v>
      </c>
      <c r="P2513">
        <f t="shared" si="196"/>
        <v>0</v>
      </c>
      <c r="Q2513" t="s">
        <v>8334</v>
      </c>
      <c r="R2513" t="s">
        <v>8351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600</v>
      </c>
      <c r="E2514" s="8">
        <v>715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119</v>
      </c>
      <c r="P2514">
        <f t="shared" si="196"/>
        <v>0</v>
      </c>
      <c r="Q2514" t="s">
        <v>8334</v>
      </c>
      <c r="R2514" t="s">
        <v>8351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620</v>
      </c>
      <c r="E2515" s="8">
        <v>714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115</v>
      </c>
      <c r="P2515">
        <f t="shared" si="196"/>
        <v>0</v>
      </c>
      <c r="Q2515" t="s">
        <v>8334</v>
      </c>
      <c r="R2515" t="s">
        <v>8351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550</v>
      </c>
      <c r="E2516" s="8">
        <v>713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130</v>
      </c>
      <c r="P2516">
        <f t="shared" si="196"/>
        <v>178.25</v>
      </c>
      <c r="Q2516" t="s">
        <v>8334</v>
      </c>
      <c r="R2516" t="s">
        <v>8351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28</v>
      </c>
      <c r="P2517">
        <f t="shared" si="196"/>
        <v>59.33</v>
      </c>
      <c r="Q2517" t="s">
        <v>8334</v>
      </c>
      <c r="R2517" t="s">
        <v>8351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600</v>
      </c>
      <c r="E2518" s="8">
        <v>710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118</v>
      </c>
      <c r="P2518">
        <f t="shared" si="196"/>
        <v>0</v>
      </c>
      <c r="Q2518" t="s">
        <v>8334</v>
      </c>
      <c r="R2518" t="s">
        <v>8351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700</v>
      </c>
      <c r="E2519" s="8">
        <v>705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101</v>
      </c>
      <c r="P2519">
        <f t="shared" si="196"/>
        <v>21.36</v>
      </c>
      <c r="Q2519" t="s">
        <v>8334</v>
      </c>
      <c r="R2519" t="s">
        <v>8351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25</v>
      </c>
      <c r="P2520">
        <f t="shared" si="196"/>
        <v>0</v>
      </c>
      <c r="Q2520" t="s">
        <v>8334</v>
      </c>
      <c r="R2520" t="s">
        <v>8351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200000</v>
      </c>
      <c r="E2521" s="8">
        <v>700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175</v>
      </c>
      <c r="Q2521" t="s">
        <v>8334</v>
      </c>
      <c r="R2521" t="s">
        <v>8351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700</v>
      </c>
      <c r="E2522" s="8">
        <v>700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100</v>
      </c>
      <c r="P2522">
        <f t="shared" si="196"/>
        <v>0</v>
      </c>
      <c r="Q2522" t="s">
        <v>8334</v>
      </c>
      <c r="R2522" t="s">
        <v>8351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139</v>
      </c>
      <c r="P2523">
        <f t="shared" si="196"/>
        <v>5.27</v>
      </c>
      <c r="Q2523" t="s">
        <v>8323</v>
      </c>
      <c r="R2523" t="s">
        <v>8352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50000</v>
      </c>
      <c r="E2524" s="8">
        <v>690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</v>
      </c>
      <c r="P2524">
        <f t="shared" si="196"/>
        <v>25.56</v>
      </c>
      <c r="Q2524" t="s">
        <v>8323</v>
      </c>
      <c r="R2524" t="s">
        <v>8352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15000</v>
      </c>
      <c r="E2525" s="8">
        <v>684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5</v>
      </c>
      <c r="P2525">
        <f t="shared" si="196"/>
        <v>26.31</v>
      </c>
      <c r="Q2525" t="s">
        <v>8323</v>
      </c>
      <c r="R2525" t="s">
        <v>8352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500</v>
      </c>
      <c r="E2526" s="8">
        <v>684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137</v>
      </c>
      <c r="P2526">
        <f t="shared" si="196"/>
        <v>15.91</v>
      </c>
      <c r="Q2526" t="s">
        <v>8323</v>
      </c>
      <c r="R2526" t="s">
        <v>8352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137</v>
      </c>
      <c r="P2527">
        <f t="shared" si="196"/>
        <v>8.5399999999999991</v>
      </c>
      <c r="Q2527" t="s">
        <v>8323</v>
      </c>
      <c r="R2527" t="s">
        <v>8352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20.61</v>
      </c>
      <c r="Q2528" t="s">
        <v>8323</v>
      </c>
      <c r="R2528" t="s">
        <v>8352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170</v>
      </c>
      <c r="P2529">
        <f t="shared" si="196"/>
        <v>9.57</v>
      </c>
      <c r="Q2529" t="s">
        <v>8323</v>
      </c>
      <c r="R2529" t="s">
        <v>8352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26000</v>
      </c>
      <c r="E2530" s="8">
        <v>678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3</v>
      </c>
      <c r="P2530">
        <f t="shared" si="196"/>
        <v>8.3699999999999992</v>
      </c>
      <c r="Q2530" t="s">
        <v>8323</v>
      </c>
      <c r="R2530" t="s">
        <v>8352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1500</v>
      </c>
      <c r="E2531" s="8">
        <v>677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45</v>
      </c>
      <c r="P2531">
        <f t="shared" si="196"/>
        <v>8.91</v>
      </c>
      <c r="Q2531" t="s">
        <v>8323</v>
      </c>
      <c r="R2531" t="s">
        <v>8352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12000</v>
      </c>
      <c r="E2532" s="8">
        <v>676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6</v>
      </c>
      <c r="P2532">
        <f t="shared" si="196"/>
        <v>14.08</v>
      </c>
      <c r="Q2532" t="s">
        <v>8323</v>
      </c>
      <c r="R2532" t="s">
        <v>8352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135</v>
      </c>
      <c r="P2533">
        <f t="shared" si="196"/>
        <v>11.07</v>
      </c>
      <c r="Q2533" t="s">
        <v>8323</v>
      </c>
      <c r="R2533" t="s">
        <v>8352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2500</v>
      </c>
      <c r="E2534" s="8">
        <v>671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27</v>
      </c>
      <c r="P2534">
        <f t="shared" si="196"/>
        <v>11.18</v>
      </c>
      <c r="Q2534" t="s">
        <v>8323</v>
      </c>
      <c r="R2534" t="s">
        <v>8352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50000</v>
      </c>
      <c r="E2535" s="8">
        <v>670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</v>
      </c>
      <c r="P2535">
        <f t="shared" si="196"/>
        <v>4.93</v>
      </c>
      <c r="Q2535" t="s">
        <v>8323</v>
      </c>
      <c r="R2535" t="s">
        <v>8352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7500</v>
      </c>
      <c r="E2536" s="8">
        <v>668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9</v>
      </c>
      <c r="P2536">
        <f t="shared" si="196"/>
        <v>47.71</v>
      </c>
      <c r="Q2536" t="s">
        <v>8323</v>
      </c>
      <c r="R2536" t="s">
        <v>8352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500</v>
      </c>
      <c r="E2537" s="8">
        <v>666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133</v>
      </c>
      <c r="P2537">
        <f t="shared" si="196"/>
        <v>8.5399999999999991</v>
      </c>
      <c r="Q2537" t="s">
        <v>8323</v>
      </c>
      <c r="R2537" t="s">
        <v>8352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500</v>
      </c>
      <c r="E2538" s="8">
        <v>665.21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133</v>
      </c>
      <c r="P2538">
        <f t="shared" si="196"/>
        <v>166.3</v>
      </c>
      <c r="Q2538" t="s">
        <v>8323</v>
      </c>
      <c r="R2538" t="s">
        <v>8352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132</v>
      </c>
      <c r="P2539">
        <f t="shared" si="196"/>
        <v>60</v>
      </c>
      <c r="Q2539" t="s">
        <v>8323</v>
      </c>
      <c r="R2539" t="s">
        <v>8352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101</v>
      </c>
      <c r="P2540">
        <f t="shared" si="196"/>
        <v>3.56</v>
      </c>
      <c r="Q2540" t="s">
        <v>8323</v>
      </c>
      <c r="R2540" t="s">
        <v>8352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1800</v>
      </c>
      <c r="E2541" s="8">
        <v>657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37</v>
      </c>
      <c r="P2541">
        <f t="shared" si="196"/>
        <v>11.14</v>
      </c>
      <c r="Q2541" t="s">
        <v>8323</v>
      </c>
      <c r="R2541" t="s">
        <v>8352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655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26</v>
      </c>
      <c r="P2542">
        <f t="shared" si="196"/>
        <v>24.26</v>
      </c>
      <c r="Q2542" t="s">
        <v>8323</v>
      </c>
      <c r="R2542" t="s">
        <v>8352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5000</v>
      </c>
      <c r="E2543" s="8">
        <v>651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13</v>
      </c>
      <c r="P2543">
        <f t="shared" si="196"/>
        <v>10.33</v>
      </c>
      <c r="Q2543" t="s">
        <v>8323</v>
      </c>
      <c r="R2543" t="s">
        <v>8352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4800</v>
      </c>
      <c r="E2544" s="8">
        <v>651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14</v>
      </c>
      <c r="P2544">
        <f t="shared" si="196"/>
        <v>50.08</v>
      </c>
      <c r="Q2544" t="s">
        <v>8323</v>
      </c>
      <c r="R2544" t="s">
        <v>8352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10000</v>
      </c>
      <c r="E2545" s="8">
        <v>650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7</v>
      </c>
      <c r="P2545">
        <f t="shared" si="196"/>
        <v>50</v>
      </c>
      <c r="Q2545" t="s">
        <v>8323</v>
      </c>
      <c r="R2545" t="s">
        <v>8352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6000</v>
      </c>
      <c r="E2546" s="8">
        <v>650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11</v>
      </c>
      <c r="P2546">
        <f t="shared" si="196"/>
        <v>11.4</v>
      </c>
      <c r="Q2546" t="s">
        <v>8323</v>
      </c>
      <c r="R2546" t="s">
        <v>8352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5000</v>
      </c>
      <c r="E2547" s="8">
        <v>650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13</v>
      </c>
      <c r="P2547">
        <f t="shared" si="196"/>
        <v>10.66</v>
      </c>
      <c r="Q2547" t="s">
        <v>8323</v>
      </c>
      <c r="R2547" t="s">
        <v>8352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2413</v>
      </c>
      <c r="E2548" s="8">
        <v>650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27</v>
      </c>
      <c r="P2548">
        <f t="shared" si="196"/>
        <v>10</v>
      </c>
      <c r="Q2548" t="s">
        <v>8323</v>
      </c>
      <c r="R2548" t="s">
        <v>8352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130</v>
      </c>
      <c r="P2549">
        <f t="shared" si="196"/>
        <v>4.8499999999999996</v>
      </c>
      <c r="Q2549" t="s">
        <v>8323</v>
      </c>
      <c r="R2549" t="s">
        <v>8352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500</v>
      </c>
      <c r="E2550" s="8">
        <v>650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130</v>
      </c>
      <c r="P2550">
        <f t="shared" si="196"/>
        <v>17.57</v>
      </c>
      <c r="Q2550" t="s">
        <v>8323</v>
      </c>
      <c r="R2550" t="s">
        <v>8352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2800000</v>
      </c>
      <c r="E2551" s="8">
        <v>645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0</v>
      </c>
      <c r="P2551">
        <f t="shared" si="196"/>
        <v>17.43</v>
      </c>
      <c r="Q2551" t="s">
        <v>8323</v>
      </c>
      <c r="R2551" t="s">
        <v>8352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4100</v>
      </c>
      <c r="E2552" s="8">
        <v>645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16</v>
      </c>
      <c r="P2552">
        <f t="shared" si="196"/>
        <v>4.3</v>
      </c>
      <c r="Q2552" t="s">
        <v>8323</v>
      </c>
      <c r="R2552" t="s">
        <v>8352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2100</v>
      </c>
      <c r="E2553" s="8">
        <v>644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31</v>
      </c>
      <c r="P2553">
        <f t="shared" si="196"/>
        <v>11.5</v>
      </c>
      <c r="Q2553" t="s">
        <v>8323</v>
      </c>
      <c r="R2553" t="s">
        <v>8352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641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21</v>
      </c>
      <c r="P2554">
        <f t="shared" si="196"/>
        <v>35.61</v>
      </c>
      <c r="Q2554" t="s">
        <v>8323</v>
      </c>
      <c r="R2554" t="s">
        <v>8352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2000</v>
      </c>
      <c r="E2555" s="8">
        <v>641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32</v>
      </c>
      <c r="P2555">
        <f t="shared" si="196"/>
        <v>10.68</v>
      </c>
      <c r="Q2555" t="s">
        <v>8323</v>
      </c>
      <c r="R2555" t="s">
        <v>8352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2000</v>
      </c>
      <c r="E2556" s="8">
        <v>641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32</v>
      </c>
      <c r="P2556">
        <f t="shared" si="196"/>
        <v>9.57</v>
      </c>
      <c r="Q2556" t="s">
        <v>8323</v>
      </c>
      <c r="R2556" t="s">
        <v>8352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128</v>
      </c>
      <c r="P2557">
        <f t="shared" si="196"/>
        <v>18.309999999999999</v>
      </c>
      <c r="Q2557" t="s">
        <v>8323</v>
      </c>
      <c r="R2557" t="s">
        <v>8352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120000</v>
      </c>
      <c r="E2558" s="8">
        <v>640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</v>
      </c>
      <c r="P2558">
        <f t="shared" si="196"/>
        <v>18.82</v>
      </c>
      <c r="Q2558" t="s">
        <v>8323</v>
      </c>
      <c r="R2558" t="s">
        <v>8352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20000</v>
      </c>
      <c r="E2559" s="8">
        <v>640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3</v>
      </c>
      <c r="P2559">
        <f t="shared" si="196"/>
        <v>17.78</v>
      </c>
      <c r="Q2559" t="s">
        <v>8323</v>
      </c>
      <c r="R2559" t="s">
        <v>8352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3500</v>
      </c>
      <c r="E2560" s="8">
        <v>640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18</v>
      </c>
      <c r="P2560">
        <f t="shared" si="196"/>
        <v>35.56</v>
      </c>
      <c r="Q2560" t="s">
        <v>8323</v>
      </c>
      <c r="R2560" t="s">
        <v>8352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128</v>
      </c>
      <c r="P2561">
        <f t="shared" si="196"/>
        <v>25.6</v>
      </c>
      <c r="Q2561" t="s">
        <v>8323</v>
      </c>
      <c r="R2561" t="s">
        <v>8352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500</v>
      </c>
      <c r="E2562" s="8">
        <v>639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128</v>
      </c>
      <c r="P2562">
        <f t="shared" si="196"/>
        <v>30.43</v>
      </c>
      <c r="Q2562" t="s">
        <v>8323</v>
      </c>
      <c r="R2562" t="s">
        <v>8352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48000</v>
      </c>
      <c r="E2563" s="8">
        <v>637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1</v>
      </c>
      <c r="P2563">
        <f t="shared" ref="P2563:P2626" si="201">IFERROR(ROUND(E2563/L2563,2),0)</f>
        <v>0</v>
      </c>
      <c r="Q2563" t="s">
        <v>8334</v>
      </c>
      <c r="R2563" t="s">
        <v>8335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60000</v>
      </c>
      <c r="E2564" s="8">
        <v>636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212</v>
      </c>
      <c r="Q2564" t="s">
        <v>8334</v>
      </c>
      <c r="R2564" t="s">
        <v>8335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600</v>
      </c>
      <c r="E2565" s="8">
        <v>636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106</v>
      </c>
      <c r="P2565">
        <f t="shared" si="201"/>
        <v>0</v>
      </c>
      <c r="Q2565" t="s">
        <v>8334</v>
      </c>
      <c r="R2565" t="s">
        <v>8335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500</v>
      </c>
      <c r="E2566" s="8">
        <v>636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127</v>
      </c>
      <c r="P2566">
        <f t="shared" si="201"/>
        <v>0</v>
      </c>
      <c r="Q2566" t="s">
        <v>8334</v>
      </c>
      <c r="R2566" t="s">
        <v>8335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2500</v>
      </c>
      <c r="E2567" s="8">
        <v>635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25</v>
      </c>
      <c r="P2567">
        <f t="shared" si="201"/>
        <v>635</v>
      </c>
      <c r="Q2567" t="s">
        <v>8334</v>
      </c>
      <c r="R2567" t="s">
        <v>8335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500</v>
      </c>
      <c r="E2568" s="8">
        <v>633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127</v>
      </c>
      <c r="P2568">
        <f t="shared" si="201"/>
        <v>0</v>
      </c>
      <c r="Q2568" t="s">
        <v>8334</v>
      </c>
      <c r="R2568" t="s">
        <v>8335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350</v>
      </c>
      <c r="E2569" s="8">
        <v>633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181</v>
      </c>
      <c r="P2569">
        <f t="shared" si="201"/>
        <v>316.5</v>
      </c>
      <c r="Q2569" t="s">
        <v>8334</v>
      </c>
      <c r="R2569" t="s">
        <v>8335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450</v>
      </c>
      <c r="E2570" s="8">
        <v>632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140</v>
      </c>
      <c r="P2570">
        <f t="shared" si="201"/>
        <v>632</v>
      </c>
      <c r="Q2570" t="s">
        <v>8334</v>
      </c>
      <c r="R2570" t="s">
        <v>8335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500</v>
      </c>
      <c r="E2571" s="8">
        <v>631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126</v>
      </c>
      <c r="P2571">
        <f t="shared" si="201"/>
        <v>315.5</v>
      </c>
      <c r="Q2571" t="s">
        <v>8334</v>
      </c>
      <c r="R2571" t="s">
        <v>8335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500</v>
      </c>
      <c r="E2572" s="8">
        <v>631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126</v>
      </c>
      <c r="P2572">
        <f t="shared" si="201"/>
        <v>315.5</v>
      </c>
      <c r="Q2572" t="s">
        <v>8334</v>
      </c>
      <c r="R2572" t="s">
        <v>8335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500</v>
      </c>
      <c r="E2573" s="8">
        <v>629.99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126</v>
      </c>
      <c r="P2573">
        <f t="shared" si="201"/>
        <v>157.5</v>
      </c>
      <c r="Q2573" t="s">
        <v>8334</v>
      </c>
      <c r="R2573" t="s">
        <v>8335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495</v>
      </c>
      <c r="E2574" s="8">
        <v>628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127</v>
      </c>
      <c r="P2574">
        <f t="shared" si="201"/>
        <v>0</v>
      </c>
      <c r="Q2574" t="s">
        <v>8334</v>
      </c>
      <c r="R2574" t="s">
        <v>8335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5000</v>
      </c>
      <c r="E2575" s="8">
        <v>625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13</v>
      </c>
      <c r="P2575">
        <f t="shared" si="201"/>
        <v>0</v>
      </c>
      <c r="Q2575" t="s">
        <v>8334</v>
      </c>
      <c r="R2575" t="s">
        <v>8335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3000</v>
      </c>
      <c r="E2576" s="8">
        <v>625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21</v>
      </c>
      <c r="P2576">
        <f t="shared" si="201"/>
        <v>0</v>
      </c>
      <c r="Q2576" t="s">
        <v>8334</v>
      </c>
      <c r="R2576" t="s">
        <v>8335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3500</v>
      </c>
      <c r="E2577" s="8">
        <v>622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18</v>
      </c>
      <c r="P2577">
        <f t="shared" si="201"/>
        <v>0</v>
      </c>
      <c r="Q2577" t="s">
        <v>8334</v>
      </c>
      <c r="R2577" t="s">
        <v>8335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3</v>
      </c>
      <c r="P2578">
        <f t="shared" si="201"/>
        <v>0</v>
      </c>
      <c r="Q2578" t="s">
        <v>8334</v>
      </c>
      <c r="R2578" t="s">
        <v>8335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5500</v>
      </c>
      <c r="E2579" s="8">
        <v>620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11</v>
      </c>
      <c r="P2579">
        <f t="shared" si="201"/>
        <v>0</v>
      </c>
      <c r="Q2579" t="s">
        <v>8334</v>
      </c>
      <c r="R2579" t="s">
        <v>8335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1300</v>
      </c>
      <c r="E2580" s="8">
        <v>620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48</v>
      </c>
      <c r="P2580">
        <f t="shared" si="201"/>
        <v>0</v>
      </c>
      <c r="Q2580" t="s">
        <v>8334</v>
      </c>
      <c r="R2580" t="s">
        <v>8335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600</v>
      </c>
      <c r="E2581" s="8">
        <v>620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103</v>
      </c>
      <c r="P2581">
        <f t="shared" si="201"/>
        <v>51.67</v>
      </c>
      <c r="Q2581" t="s">
        <v>8334</v>
      </c>
      <c r="R2581" t="s">
        <v>8335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500</v>
      </c>
      <c r="E2582" s="8">
        <v>620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124</v>
      </c>
      <c r="P2582">
        <f t="shared" si="201"/>
        <v>310</v>
      </c>
      <c r="Q2582" t="s">
        <v>8334</v>
      </c>
      <c r="R2582" t="s">
        <v>8335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</v>
      </c>
      <c r="E2583" s="8">
        <v>618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124</v>
      </c>
      <c r="P2583">
        <f t="shared" si="201"/>
        <v>56.18</v>
      </c>
      <c r="Q2583" t="s">
        <v>8334</v>
      </c>
      <c r="R2583" t="s">
        <v>8335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600</v>
      </c>
      <c r="E2584" s="8">
        <v>615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103</v>
      </c>
      <c r="P2584">
        <f t="shared" si="201"/>
        <v>615</v>
      </c>
      <c r="Q2584" t="s">
        <v>8334</v>
      </c>
      <c r="R2584" t="s">
        <v>8335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611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61</v>
      </c>
      <c r="P2585">
        <f t="shared" si="201"/>
        <v>122.2</v>
      </c>
      <c r="Q2585" t="s">
        <v>8334</v>
      </c>
      <c r="R2585" t="s">
        <v>8335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2</v>
      </c>
      <c r="P2586">
        <f t="shared" si="201"/>
        <v>0</v>
      </c>
      <c r="Q2586" t="s">
        <v>8334</v>
      </c>
      <c r="R2586" t="s">
        <v>8335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600</v>
      </c>
      <c r="E2587" s="8">
        <v>610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102</v>
      </c>
      <c r="P2587">
        <f t="shared" si="201"/>
        <v>610</v>
      </c>
      <c r="Q2587" t="s">
        <v>8334</v>
      </c>
      <c r="R2587" t="s">
        <v>8335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500</v>
      </c>
      <c r="E2588" s="8">
        <v>610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122</v>
      </c>
      <c r="P2588">
        <f t="shared" si="201"/>
        <v>610</v>
      </c>
      <c r="Q2588" t="s">
        <v>8334</v>
      </c>
      <c r="R2588" t="s">
        <v>8335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</v>
      </c>
      <c r="E2589" s="8">
        <v>610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122</v>
      </c>
      <c r="P2589">
        <f t="shared" si="201"/>
        <v>101.67</v>
      </c>
      <c r="Q2589" t="s">
        <v>8334</v>
      </c>
      <c r="R2589" t="s">
        <v>8335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2</v>
      </c>
      <c r="P2590">
        <f t="shared" si="201"/>
        <v>75.88</v>
      </c>
      <c r="Q2590" t="s">
        <v>8334</v>
      </c>
      <c r="R2590" t="s">
        <v>8335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</v>
      </c>
      <c r="E2591" s="8">
        <v>607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121</v>
      </c>
      <c r="P2591">
        <f t="shared" si="201"/>
        <v>607</v>
      </c>
      <c r="Q2591" t="s">
        <v>8334</v>
      </c>
      <c r="R2591" t="s">
        <v>8335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500</v>
      </c>
      <c r="E2592" s="8">
        <v>606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121</v>
      </c>
      <c r="P2592">
        <f t="shared" si="201"/>
        <v>0</v>
      </c>
      <c r="Q2592" t="s">
        <v>8334</v>
      </c>
      <c r="R2592" t="s">
        <v>8335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400000</v>
      </c>
      <c r="E2593" s="8">
        <v>605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0</v>
      </c>
      <c r="P2593">
        <f t="shared" si="201"/>
        <v>302.5</v>
      </c>
      <c r="Q2593" t="s">
        <v>8334</v>
      </c>
      <c r="R2593" t="s">
        <v>8335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250</v>
      </c>
      <c r="E2594" s="8">
        <v>605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242</v>
      </c>
      <c r="P2594">
        <f t="shared" si="201"/>
        <v>605</v>
      </c>
      <c r="Q2594" t="s">
        <v>8334</v>
      </c>
      <c r="R2594" t="s">
        <v>8335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250</v>
      </c>
      <c r="E2595" s="8">
        <v>605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242</v>
      </c>
      <c r="P2595">
        <f t="shared" si="201"/>
        <v>0</v>
      </c>
      <c r="Q2595" t="s">
        <v>8334</v>
      </c>
      <c r="R2595" t="s">
        <v>8335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10500</v>
      </c>
      <c r="E2596" s="8">
        <v>601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6</v>
      </c>
      <c r="P2596">
        <f t="shared" si="201"/>
        <v>601</v>
      </c>
      <c r="Q2596" t="s">
        <v>8334</v>
      </c>
      <c r="R2596" t="s">
        <v>8335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600</v>
      </c>
      <c r="E2597" s="8">
        <v>601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100</v>
      </c>
      <c r="P2597">
        <f t="shared" si="201"/>
        <v>31.63</v>
      </c>
      <c r="Q2597" t="s">
        <v>8334</v>
      </c>
      <c r="R2597" t="s">
        <v>8335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20000</v>
      </c>
      <c r="E2598" s="8">
        <v>600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3</v>
      </c>
      <c r="P2598">
        <f t="shared" si="201"/>
        <v>22.22</v>
      </c>
      <c r="Q2598" t="s">
        <v>8334</v>
      </c>
      <c r="R2598" t="s">
        <v>8335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600</v>
      </c>
      <c r="E2599" s="8">
        <v>600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100</v>
      </c>
      <c r="P2599">
        <f t="shared" si="201"/>
        <v>85.71</v>
      </c>
      <c r="Q2599" t="s">
        <v>8334</v>
      </c>
      <c r="R2599" t="s">
        <v>8335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500</v>
      </c>
      <c r="E2600" s="8">
        <v>600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120</v>
      </c>
      <c r="P2600">
        <f t="shared" si="201"/>
        <v>42.86</v>
      </c>
      <c r="Q2600" t="s">
        <v>8334</v>
      </c>
      <c r="R2600" t="s">
        <v>8335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500</v>
      </c>
      <c r="E2601" s="8">
        <v>600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120</v>
      </c>
      <c r="P2601">
        <f t="shared" si="201"/>
        <v>120</v>
      </c>
      <c r="Q2601" t="s">
        <v>8334</v>
      </c>
      <c r="R2601" t="s">
        <v>8335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200</v>
      </c>
      <c r="E2602" s="8">
        <v>597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299</v>
      </c>
      <c r="P2602">
        <f t="shared" si="201"/>
        <v>19.899999999999999</v>
      </c>
      <c r="Q2602" t="s">
        <v>8334</v>
      </c>
      <c r="R2602" t="s">
        <v>8335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238</v>
      </c>
      <c r="P2603">
        <f t="shared" si="201"/>
        <v>3.94</v>
      </c>
      <c r="Q2603" t="s">
        <v>8317</v>
      </c>
      <c r="R2603" t="s">
        <v>8353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169</v>
      </c>
      <c r="P2604">
        <f t="shared" si="201"/>
        <v>1.21</v>
      </c>
      <c r="Q2604" t="s">
        <v>8317</v>
      </c>
      <c r="R2604" t="s">
        <v>8353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550</v>
      </c>
      <c r="E2605" s="8">
        <v>592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108</v>
      </c>
      <c r="P2605">
        <f t="shared" si="201"/>
        <v>11.84</v>
      </c>
      <c r="Q2605" t="s">
        <v>8317</v>
      </c>
      <c r="R2605" t="s">
        <v>8353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591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3</v>
      </c>
      <c r="P2606">
        <f t="shared" si="201"/>
        <v>1.84</v>
      </c>
      <c r="Q2606" t="s">
        <v>8317</v>
      </c>
      <c r="R2606" t="s">
        <v>8353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15000</v>
      </c>
      <c r="E2607" s="8">
        <v>590.02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4</v>
      </c>
      <c r="P2607">
        <f t="shared" si="201"/>
        <v>0.33</v>
      </c>
      <c r="Q2607" t="s">
        <v>8317</v>
      </c>
      <c r="R2607" t="s">
        <v>8353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150000</v>
      </c>
      <c r="E2608" s="8">
        <v>590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0</v>
      </c>
      <c r="P2608">
        <f t="shared" si="201"/>
        <v>1.53</v>
      </c>
      <c r="Q2608" t="s">
        <v>8317</v>
      </c>
      <c r="R2608" t="s">
        <v>8353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5000</v>
      </c>
      <c r="E2609" s="8">
        <v>587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12</v>
      </c>
      <c r="P2609">
        <f t="shared" si="201"/>
        <v>1.47</v>
      </c>
      <c r="Q2609" t="s">
        <v>8317</v>
      </c>
      <c r="R2609" t="s">
        <v>8353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3000</v>
      </c>
      <c r="E2610" s="8">
        <v>587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20</v>
      </c>
      <c r="P2610">
        <f t="shared" si="201"/>
        <v>1.93</v>
      </c>
      <c r="Q2610" t="s">
        <v>8317</v>
      </c>
      <c r="R2610" t="s">
        <v>8353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</v>
      </c>
      <c r="E2611" s="8">
        <v>586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167</v>
      </c>
      <c r="P2611">
        <f t="shared" si="201"/>
        <v>0.87</v>
      </c>
      <c r="Q2611" t="s">
        <v>8317</v>
      </c>
      <c r="R2611" t="s">
        <v>8353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35000</v>
      </c>
      <c r="E2612" s="8">
        <v>585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2</v>
      </c>
      <c r="P2612">
        <f t="shared" si="201"/>
        <v>1.01</v>
      </c>
      <c r="Q2612" t="s">
        <v>8317</v>
      </c>
      <c r="R2612" t="s">
        <v>8353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20000</v>
      </c>
      <c r="E2613" s="8">
        <v>585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3</v>
      </c>
      <c r="P2613">
        <f t="shared" si="201"/>
        <v>0.16</v>
      </c>
      <c r="Q2613" t="s">
        <v>8317</v>
      </c>
      <c r="R2613" t="s">
        <v>8353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550</v>
      </c>
      <c r="E2614" s="8">
        <v>580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105</v>
      </c>
      <c r="P2614">
        <f t="shared" si="201"/>
        <v>1.97</v>
      </c>
      <c r="Q2614" t="s">
        <v>8317</v>
      </c>
      <c r="R2614" t="s">
        <v>8353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2000</v>
      </c>
      <c r="E2615" s="8">
        <v>576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29</v>
      </c>
      <c r="P2615">
        <f t="shared" si="201"/>
        <v>20.57</v>
      </c>
      <c r="Q2615" t="s">
        <v>8317</v>
      </c>
      <c r="R2615" t="s">
        <v>8353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6000</v>
      </c>
      <c r="E2616" s="8">
        <v>570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</v>
      </c>
      <c r="P2616">
        <f t="shared" si="201"/>
        <v>5.7</v>
      </c>
      <c r="Q2616" t="s">
        <v>8317</v>
      </c>
      <c r="R2616" t="s">
        <v>8353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4000</v>
      </c>
      <c r="E2617" s="8">
        <v>570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14</v>
      </c>
      <c r="P2617">
        <f t="shared" si="201"/>
        <v>7.92</v>
      </c>
      <c r="Q2617" t="s">
        <v>8317</v>
      </c>
      <c r="R2617" t="s">
        <v>8353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114</v>
      </c>
      <c r="P2618">
        <f t="shared" si="201"/>
        <v>2.39</v>
      </c>
      <c r="Q2618" t="s">
        <v>8317</v>
      </c>
      <c r="R2618" t="s">
        <v>8353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114</v>
      </c>
      <c r="P2619">
        <f t="shared" si="201"/>
        <v>3.58</v>
      </c>
      <c r="Q2619" t="s">
        <v>8317</v>
      </c>
      <c r="R2619" t="s">
        <v>8353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228</v>
      </c>
      <c r="P2620">
        <f t="shared" si="201"/>
        <v>7.4</v>
      </c>
      <c r="Q2620" t="s">
        <v>8317</v>
      </c>
      <c r="R2620" t="s">
        <v>8353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6000</v>
      </c>
      <c r="E2621" s="8">
        <v>565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9</v>
      </c>
      <c r="P2621">
        <f t="shared" si="201"/>
        <v>10.66</v>
      </c>
      <c r="Q2621" t="s">
        <v>8317</v>
      </c>
      <c r="R2621" t="s">
        <v>8353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500</v>
      </c>
      <c r="E2622" s="8">
        <v>565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113</v>
      </c>
      <c r="P2622">
        <f t="shared" si="201"/>
        <v>0.45</v>
      </c>
      <c r="Q2622" t="s">
        <v>8317</v>
      </c>
      <c r="R2622" t="s">
        <v>8353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500</v>
      </c>
      <c r="E2623" s="8">
        <v>564.66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113</v>
      </c>
      <c r="P2623">
        <f t="shared" si="201"/>
        <v>1.21</v>
      </c>
      <c r="Q2623" t="s">
        <v>8317</v>
      </c>
      <c r="R2623" t="s">
        <v>8353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500</v>
      </c>
      <c r="E2624" s="8">
        <v>564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113</v>
      </c>
      <c r="P2624">
        <f t="shared" si="201"/>
        <v>7.62</v>
      </c>
      <c r="Q2624" t="s">
        <v>8317</v>
      </c>
      <c r="R2624" t="s">
        <v>8353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561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28</v>
      </c>
      <c r="P2625">
        <f t="shared" si="201"/>
        <v>9.0500000000000007</v>
      </c>
      <c r="Q2625" t="s">
        <v>8317</v>
      </c>
      <c r="R2625" t="s">
        <v>8353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500000</v>
      </c>
      <c r="E2626" s="8">
        <v>560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0</v>
      </c>
      <c r="P2626">
        <f t="shared" si="201"/>
        <v>0.16</v>
      </c>
      <c r="Q2626" t="s">
        <v>8317</v>
      </c>
      <c r="R2626" t="s">
        <v>8353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5500</v>
      </c>
      <c r="E2627" s="8">
        <v>560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10</v>
      </c>
      <c r="P2627">
        <f t="shared" ref="P2627:P2690" si="206">IFERROR(ROUND(E2627/L2627,2),0)</f>
        <v>10.77</v>
      </c>
      <c r="Q2627" t="s">
        <v>8317</v>
      </c>
      <c r="R2627" t="s">
        <v>8353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560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22</v>
      </c>
      <c r="P2628">
        <f t="shared" si="206"/>
        <v>11.2</v>
      </c>
      <c r="Q2628" t="s">
        <v>8317</v>
      </c>
      <c r="R2628" t="s">
        <v>8353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124</v>
      </c>
      <c r="P2629">
        <f t="shared" si="206"/>
        <v>12.42</v>
      </c>
      <c r="Q2629" t="s">
        <v>8317</v>
      </c>
      <c r="R2629" t="s">
        <v>8353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350</v>
      </c>
      <c r="E2630" s="8">
        <v>558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159</v>
      </c>
      <c r="P2630">
        <f t="shared" si="206"/>
        <v>26.57</v>
      </c>
      <c r="Q2630" t="s">
        <v>8317</v>
      </c>
      <c r="R2630" t="s">
        <v>8353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300</v>
      </c>
      <c r="E2631" s="8">
        <v>555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185</v>
      </c>
      <c r="P2631">
        <f t="shared" si="206"/>
        <v>5.55</v>
      </c>
      <c r="Q2631" t="s">
        <v>8317</v>
      </c>
      <c r="R2631" t="s">
        <v>8353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5000</v>
      </c>
      <c r="E2632" s="8">
        <v>553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11</v>
      </c>
      <c r="P2632">
        <f t="shared" si="206"/>
        <v>6.83</v>
      </c>
      <c r="Q2632" t="s">
        <v>8317</v>
      </c>
      <c r="R2632" t="s">
        <v>8353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</v>
      </c>
      <c r="E2633" s="8">
        <v>553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28</v>
      </c>
      <c r="P2633">
        <f t="shared" si="206"/>
        <v>1.93</v>
      </c>
      <c r="Q2633" t="s">
        <v>8317</v>
      </c>
      <c r="R2633" t="s">
        <v>8353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110</v>
      </c>
      <c r="P2634">
        <f t="shared" si="206"/>
        <v>13.12</v>
      </c>
      <c r="Q2634" t="s">
        <v>8317</v>
      </c>
      <c r="R2634" t="s">
        <v>8353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12000</v>
      </c>
      <c r="E2635" s="8">
        <v>550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5</v>
      </c>
      <c r="P2635">
        <f t="shared" si="206"/>
        <v>2.76</v>
      </c>
      <c r="Q2635" t="s">
        <v>8317</v>
      </c>
      <c r="R2635" t="s">
        <v>8353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5000</v>
      </c>
      <c r="E2636" s="8">
        <v>550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11</v>
      </c>
      <c r="P2636">
        <f t="shared" si="206"/>
        <v>22</v>
      </c>
      <c r="Q2636" t="s">
        <v>8317</v>
      </c>
      <c r="R2636" t="s">
        <v>8353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4800</v>
      </c>
      <c r="E2637" s="8">
        <v>550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11</v>
      </c>
      <c r="P2637">
        <f t="shared" si="206"/>
        <v>6.55</v>
      </c>
      <c r="Q2637" t="s">
        <v>8317</v>
      </c>
      <c r="R2637" t="s">
        <v>8353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110</v>
      </c>
      <c r="P2638">
        <f t="shared" si="206"/>
        <v>11</v>
      </c>
      <c r="Q2638" t="s">
        <v>8317</v>
      </c>
      <c r="R2638" t="s">
        <v>8353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110</v>
      </c>
      <c r="P2639">
        <f t="shared" si="206"/>
        <v>21.15</v>
      </c>
      <c r="Q2639" t="s">
        <v>8317</v>
      </c>
      <c r="R2639" t="s">
        <v>8353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182</v>
      </c>
      <c r="P2640">
        <f t="shared" si="206"/>
        <v>39</v>
      </c>
      <c r="Q2640" t="s">
        <v>8317</v>
      </c>
      <c r="R2640" t="s">
        <v>8353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109</v>
      </c>
      <c r="P2641">
        <f t="shared" si="206"/>
        <v>11.12</v>
      </c>
      <c r="Q2641" t="s">
        <v>8317</v>
      </c>
      <c r="R2641" t="s">
        <v>8353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156</v>
      </c>
      <c r="P2642">
        <f t="shared" si="206"/>
        <v>7.9</v>
      </c>
      <c r="Q2642" t="s">
        <v>8317</v>
      </c>
      <c r="R2642" t="s">
        <v>8353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250</v>
      </c>
      <c r="E2643" s="8">
        <v>545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218</v>
      </c>
      <c r="P2643">
        <f t="shared" si="206"/>
        <v>545</v>
      </c>
      <c r="Q2643" t="s">
        <v>8317</v>
      </c>
      <c r="R2643" t="s">
        <v>8353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2000</v>
      </c>
      <c r="E2644" s="8">
        <v>542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27</v>
      </c>
      <c r="P2644">
        <f t="shared" si="206"/>
        <v>0</v>
      </c>
      <c r="Q2644" t="s">
        <v>8317</v>
      </c>
      <c r="R2644" t="s">
        <v>8353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</v>
      </c>
      <c r="E2645" s="8">
        <v>541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5</v>
      </c>
      <c r="P2645">
        <f t="shared" si="206"/>
        <v>0.36</v>
      </c>
      <c r="Q2645" t="s">
        <v>8317</v>
      </c>
      <c r="R2645" t="s">
        <v>8353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500</v>
      </c>
      <c r="E2646" s="8">
        <v>540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108</v>
      </c>
      <c r="P2646">
        <f t="shared" si="206"/>
        <v>10.38</v>
      </c>
      <c r="Q2646" t="s">
        <v>8317</v>
      </c>
      <c r="R2646" t="s">
        <v>8353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500</v>
      </c>
      <c r="E2647" s="8">
        <v>540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108</v>
      </c>
      <c r="P2647">
        <f t="shared" si="206"/>
        <v>23.48</v>
      </c>
      <c r="Q2647" t="s">
        <v>8317</v>
      </c>
      <c r="R2647" t="s">
        <v>8353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</v>
      </c>
      <c r="E2648" s="8">
        <v>537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107</v>
      </c>
      <c r="P2648">
        <f t="shared" si="206"/>
        <v>1</v>
      </c>
      <c r="Q2648" t="s">
        <v>8317</v>
      </c>
      <c r="R2648" t="s">
        <v>8353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500</v>
      </c>
      <c r="E2649" s="8">
        <v>530.11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106</v>
      </c>
      <c r="P2649">
        <f t="shared" si="206"/>
        <v>176.7</v>
      </c>
      <c r="Q2649" t="s">
        <v>8317</v>
      </c>
      <c r="R2649" t="s">
        <v>8353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6000</v>
      </c>
      <c r="E2650" s="8">
        <v>530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9</v>
      </c>
      <c r="P2650">
        <f t="shared" si="206"/>
        <v>88.33</v>
      </c>
      <c r="Q2650" t="s">
        <v>8317</v>
      </c>
      <c r="R2650" t="s">
        <v>8353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5000</v>
      </c>
      <c r="E2651" s="8">
        <v>530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11</v>
      </c>
      <c r="P2651">
        <f t="shared" si="206"/>
        <v>176.67</v>
      </c>
      <c r="Q2651" t="s">
        <v>8317</v>
      </c>
      <c r="R2651" t="s">
        <v>8353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500</v>
      </c>
      <c r="E2652" s="8">
        <v>530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106</v>
      </c>
      <c r="P2652">
        <f t="shared" si="206"/>
        <v>106</v>
      </c>
      <c r="Q2652" t="s">
        <v>8317</v>
      </c>
      <c r="R2652" t="s">
        <v>8353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500</v>
      </c>
      <c r="E2653" s="8">
        <v>527.45000000000005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105</v>
      </c>
      <c r="P2653">
        <f t="shared" si="206"/>
        <v>31.03</v>
      </c>
      <c r="Q2653" t="s">
        <v>8317</v>
      </c>
      <c r="R2653" t="s">
        <v>8353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5000</v>
      </c>
      <c r="E2654" s="8">
        <v>527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11</v>
      </c>
      <c r="P2654">
        <f t="shared" si="206"/>
        <v>47.91</v>
      </c>
      <c r="Q2654" t="s">
        <v>8317</v>
      </c>
      <c r="R2654" t="s">
        <v>8353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500</v>
      </c>
      <c r="E2655" s="8">
        <v>525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105</v>
      </c>
      <c r="P2655">
        <f t="shared" si="206"/>
        <v>7.5</v>
      </c>
      <c r="Q2655" t="s">
        <v>8317</v>
      </c>
      <c r="R2655" t="s">
        <v>8353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500</v>
      </c>
      <c r="E2656" s="8">
        <v>525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105</v>
      </c>
      <c r="P2656">
        <f t="shared" si="206"/>
        <v>87.5</v>
      </c>
      <c r="Q2656" t="s">
        <v>8317</v>
      </c>
      <c r="R2656" t="s">
        <v>8353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300</v>
      </c>
      <c r="E2657" s="8">
        <v>525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175</v>
      </c>
      <c r="P2657">
        <f t="shared" si="206"/>
        <v>12.21</v>
      </c>
      <c r="Q2657" t="s">
        <v>8317</v>
      </c>
      <c r="R2657" t="s">
        <v>8353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11000</v>
      </c>
      <c r="E2658" s="8">
        <v>521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5</v>
      </c>
      <c r="P2658">
        <f t="shared" si="206"/>
        <v>3.43</v>
      </c>
      <c r="Q2658" t="s">
        <v>8317</v>
      </c>
      <c r="R2658" t="s">
        <v>8353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16000</v>
      </c>
      <c r="E2659" s="8">
        <v>520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3</v>
      </c>
      <c r="P2659">
        <f t="shared" si="206"/>
        <v>8.81</v>
      </c>
      <c r="Q2659" t="s">
        <v>8317</v>
      </c>
      <c r="R2659" t="s">
        <v>8353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15000</v>
      </c>
      <c r="E2660" s="8">
        <v>520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3</v>
      </c>
      <c r="P2660">
        <f t="shared" si="206"/>
        <v>130</v>
      </c>
      <c r="Q2660" t="s">
        <v>8317</v>
      </c>
      <c r="R2660" t="s">
        <v>8353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500</v>
      </c>
      <c r="E2661" s="8">
        <v>520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104</v>
      </c>
      <c r="P2661">
        <f t="shared" si="206"/>
        <v>52</v>
      </c>
      <c r="Q2661" t="s">
        <v>8317</v>
      </c>
      <c r="R2661" t="s">
        <v>8353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500</v>
      </c>
      <c r="E2662" s="8">
        <v>520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104</v>
      </c>
      <c r="P2662">
        <f t="shared" si="206"/>
        <v>104</v>
      </c>
      <c r="Q2662" t="s">
        <v>8317</v>
      </c>
      <c r="R2662" t="s">
        <v>8353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104</v>
      </c>
      <c r="P2663">
        <f t="shared" si="206"/>
        <v>8.67</v>
      </c>
      <c r="Q2663" t="s">
        <v>8317</v>
      </c>
      <c r="R2663" t="s">
        <v>8354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104</v>
      </c>
      <c r="P2664">
        <f t="shared" si="206"/>
        <v>6.49</v>
      </c>
      <c r="Q2664" t="s">
        <v>8317</v>
      </c>
      <c r="R2664" t="s">
        <v>8354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500</v>
      </c>
      <c r="E2665" s="8">
        <v>516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103</v>
      </c>
      <c r="P2665">
        <f t="shared" si="206"/>
        <v>9.2100000000000009</v>
      </c>
      <c r="Q2665" t="s">
        <v>8317</v>
      </c>
      <c r="R2665" t="s">
        <v>8354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25000</v>
      </c>
      <c r="E2666" s="8">
        <v>509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2</v>
      </c>
      <c r="P2666">
        <f t="shared" si="206"/>
        <v>4.8899999999999997</v>
      </c>
      <c r="Q2666" t="s">
        <v>8317</v>
      </c>
      <c r="R2666" t="s">
        <v>8354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3000</v>
      </c>
      <c r="E2667" s="8">
        <v>509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17</v>
      </c>
      <c r="P2667">
        <f t="shared" si="206"/>
        <v>11.07</v>
      </c>
      <c r="Q2667" t="s">
        <v>8317</v>
      </c>
      <c r="R2667" t="s">
        <v>8354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506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5</v>
      </c>
      <c r="P2668">
        <f t="shared" si="206"/>
        <v>2.46</v>
      </c>
      <c r="Q2668" t="s">
        <v>8317</v>
      </c>
      <c r="R2668" t="s">
        <v>8354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202</v>
      </c>
      <c r="P2669">
        <f t="shared" si="206"/>
        <v>28.06</v>
      </c>
      <c r="Q2669" t="s">
        <v>8317</v>
      </c>
      <c r="R2669" t="s">
        <v>8354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2500</v>
      </c>
      <c r="E2670" s="8">
        <v>504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20</v>
      </c>
      <c r="P2670">
        <f t="shared" si="206"/>
        <v>18</v>
      </c>
      <c r="Q2670" t="s">
        <v>8317</v>
      </c>
      <c r="R2670" t="s">
        <v>8354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350</v>
      </c>
      <c r="E2671" s="8">
        <v>504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144</v>
      </c>
      <c r="P2671">
        <f t="shared" si="206"/>
        <v>45.82</v>
      </c>
      <c r="Q2671" t="s">
        <v>8317</v>
      </c>
      <c r="R2671" t="s">
        <v>8354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500</v>
      </c>
      <c r="E2672" s="8">
        <v>503.22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101</v>
      </c>
      <c r="P2672">
        <f t="shared" si="206"/>
        <v>8.39</v>
      </c>
      <c r="Q2672" t="s">
        <v>8317</v>
      </c>
      <c r="R2672" t="s">
        <v>8354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100000</v>
      </c>
      <c r="E2673" s="8">
        <v>503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</v>
      </c>
      <c r="P2673">
        <f t="shared" si="206"/>
        <v>5.99</v>
      </c>
      <c r="Q2673" t="s">
        <v>8317</v>
      </c>
      <c r="R2673" t="s">
        <v>8354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500</v>
      </c>
      <c r="E2674" s="8">
        <v>502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100</v>
      </c>
      <c r="P2674">
        <f t="shared" si="206"/>
        <v>10.68</v>
      </c>
      <c r="Q2674" t="s">
        <v>8317</v>
      </c>
      <c r="R2674" t="s">
        <v>8354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500</v>
      </c>
      <c r="E2675" s="8">
        <v>501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100</v>
      </c>
      <c r="P2675">
        <f t="shared" si="206"/>
        <v>7.59</v>
      </c>
      <c r="Q2675" t="s">
        <v>8317</v>
      </c>
      <c r="R2675" t="s">
        <v>8354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1</v>
      </c>
      <c r="P2676">
        <f t="shared" si="206"/>
        <v>2.92</v>
      </c>
      <c r="Q2676" t="s">
        <v>8317</v>
      </c>
      <c r="R2676" t="s">
        <v>8354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9</v>
      </c>
      <c r="P2677">
        <f t="shared" si="206"/>
        <v>17.239999999999998</v>
      </c>
      <c r="Q2677" t="s">
        <v>8317</v>
      </c>
      <c r="R2677" t="s">
        <v>8354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500</v>
      </c>
      <c r="E2678" s="8">
        <v>500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100</v>
      </c>
      <c r="P2678">
        <f t="shared" si="206"/>
        <v>55.56</v>
      </c>
      <c r="Q2678" t="s">
        <v>8317</v>
      </c>
      <c r="R2678" t="s">
        <v>8354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500</v>
      </c>
      <c r="E2679" s="8">
        <v>500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100</v>
      </c>
      <c r="P2679">
        <f t="shared" si="206"/>
        <v>18.52</v>
      </c>
      <c r="Q2679" t="s">
        <v>8317</v>
      </c>
      <c r="R2679" t="s">
        <v>8354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500</v>
      </c>
      <c r="E2680" s="8">
        <v>500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100</v>
      </c>
      <c r="P2680">
        <f t="shared" si="206"/>
        <v>250</v>
      </c>
      <c r="Q2680" t="s">
        <v>8317</v>
      </c>
      <c r="R2680" t="s">
        <v>8354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500</v>
      </c>
      <c r="E2681" s="8">
        <v>500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100</v>
      </c>
      <c r="P2681">
        <f t="shared" si="206"/>
        <v>166.67</v>
      </c>
      <c r="Q2681" t="s">
        <v>8317</v>
      </c>
      <c r="R2681" t="s">
        <v>8354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500</v>
      </c>
      <c r="E2682" s="8">
        <v>500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100</v>
      </c>
      <c r="P2682">
        <f t="shared" si="206"/>
        <v>125</v>
      </c>
      <c r="Q2682" t="s">
        <v>8317</v>
      </c>
      <c r="R2682" t="s">
        <v>8354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500</v>
      </c>
      <c r="E2683" s="8">
        <v>500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100</v>
      </c>
      <c r="P2683">
        <f t="shared" si="206"/>
        <v>250</v>
      </c>
      <c r="Q2683" t="s">
        <v>8334</v>
      </c>
      <c r="R2683" t="s">
        <v>8335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500</v>
      </c>
      <c r="E2684" s="8">
        <v>500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100</v>
      </c>
      <c r="P2684">
        <f t="shared" si="206"/>
        <v>25</v>
      </c>
      <c r="Q2684" t="s">
        <v>8334</v>
      </c>
      <c r="R2684" t="s">
        <v>8335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500</v>
      </c>
      <c r="E2685" s="8">
        <v>500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100</v>
      </c>
      <c r="P2685">
        <f t="shared" si="206"/>
        <v>166.67</v>
      </c>
      <c r="Q2685" t="s">
        <v>8334</v>
      </c>
      <c r="R2685" t="s">
        <v>8335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500</v>
      </c>
      <c r="E2686" s="8">
        <v>500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100</v>
      </c>
      <c r="P2686">
        <f t="shared" si="206"/>
        <v>125</v>
      </c>
      <c r="Q2686" t="s">
        <v>8334</v>
      </c>
      <c r="R2686" t="s">
        <v>8335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350</v>
      </c>
      <c r="E2687" s="8">
        <v>500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143</v>
      </c>
      <c r="P2687">
        <f t="shared" si="206"/>
        <v>500</v>
      </c>
      <c r="Q2687" t="s">
        <v>8334</v>
      </c>
      <c r="R2687" t="s">
        <v>8335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17</v>
      </c>
      <c r="P2688">
        <f t="shared" si="206"/>
        <v>0</v>
      </c>
      <c r="Q2688" t="s">
        <v>8334</v>
      </c>
      <c r="R2688" t="s">
        <v>8335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300</v>
      </c>
      <c r="E2689" s="8">
        <v>492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164</v>
      </c>
      <c r="P2689">
        <f t="shared" si="206"/>
        <v>0</v>
      </c>
      <c r="Q2689" t="s">
        <v>8334</v>
      </c>
      <c r="R2689" t="s">
        <v>8335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2</v>
      </c>
      <c r="P2690">
        <f t="shared" si="206"/>
        <v>35</v>
      </c>
      <c r="Q2690" t="s">
        <v>8334</v>
      </c>
      <c r="R2690" t="s">
        <v>8335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5000</v>
      </c>
      <c r="E2691" s="8">
        <v>488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10</v>
      </c>
      <c r="P2691">
        <f t="shared" ref="P2691:P2754" si="211">IFERROR(ROUND(E2691/L2691,2),0)</f>
        <v>488</v>
      </c>
      <c r="Q2691" t="s">
        <v>8334</v>
      </c>
      <c r="R2691" t="s">
        <v>8335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10</v>
      </c>
      <c r="P2692">
        <f t="shared" si="211"/>
        <v>4.13</v>
      </c>
      <c r="Q2692" t="s">
        <v>8334</v>
      </c>
      <c r="R2692" t="s">
        <v>8335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20000</v>
      </c>
      <c r="E2693" s="8">
        <v>486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2</v>
      </c>
      <c r="P2693">
        <f t="shared" si="211"/>
        <v>243</v>
      </c>
      <c r="Q2693" t="s">
        <v>8334</v>
      </c>
      <c r="R2693" t="s">
        <v>8335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450</v>
      </c>
      <c r="E2694" s="8">
        <v>485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108</v>
      </c>
      <c r="P2694">
        <f t="shared" si="211"/>
        <v>485</v>
      </c>
      <c r="Q2694" t="s">
        <v>8334</v>
      </c>
      <c r="R2694" t="s">
        <v>8335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350</v>
      </c>
      <c r="E2695" s="8">
        <v>481.5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138</v>
      </c>
      <c r="P2695">
        <f t="shared" si="211"/>
        <v>160.5</v>
      </c>
      <c r="Q2695" t="s">
        <v>8334</v>
      </c>
      <c r="R2695" t="s">
        <v>8335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55000</v>
      </c>
      <c r="E2696" s="8">
        <v>481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1</v>
      </c>
      <c r="P2696">
        <f t="shared" si="211"/>
        <v>481</v>
      </c>
      <c r="Q2696" t="s">
        <v>8334</v>
      </c>
      <c r="R2696" t="s">
        <v>8335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5</v>
      </c>
      <c r="P2697">
        <f t="shared" si="211"/>
        <v>160.33000000000001</v>
      </c>
      <c r="Q2697" t="s">
        <v>8334</v>
      </c>
      <c r="R2697" t="s">
        <v>8335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4000</v>
      </c>
      <c r="E2698" s="8">
        <v>480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12</v>
      </c>
      <c r="P2698">
        <f t="shared" si="211"/>
        <v>12.63</v>
      </c>
      <c r="Q2698" t="s">
        <v>8334</v>
      </c>
      <c r="R2698" t="s">
        <v>8335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64</v>
      </c>
      <c r="P2699">
        <f t="shared" si="211"/>
        <v>9.23</v>
      </c>
      <c r="Q2699" t="s">
        <v>8334</v>
      </c>
      <c r="R2699" t="s">
        <v>8335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10</v>
      </c>
      <c r="P2700">
        <f t="shared" si="211"/>
        <v>239</v>
      </c>
      <c r="Q2700" t="s">
        <v>8334</v>
      </c>
      <c r="R2700" t="s">
        <v>8335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4059</v>
      </c>
      <c r="E2701" s="8">
        <v>470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12</v>
      </c>
      <c r="P2701">
        <f t="shared" si="211"/>
        <v>0</v>
      </c>
      <c r="Q2701" t="s">
        <v>8334</v>
      </c>
      <c r="R2701" t="s">
        <v>8335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315</v>
      </c>
      <c r="E2702" s="8">
        <v>469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149</v>
      </c>
      <c r="P2702">
        <f t="shared" si="211"/>
        <v>117.25</v>
      </c>
      <c r="Q2702" t="s">
        <v>8334</v>
      </c>
      <c r="R2702" t="s">
        <v>8335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100000</v>
      </c>
      <c r="E2703" s="8">
        <v>467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0</v>
      </c>
      <c r="P2703">
        <f t="shared" si="211"/>
        <v>10.15</v>
      </c>
      <c r="Q2703" t="s">
        <v>8315</v>
      </c>
      <c r="R2703" t="s">
        <v>8355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467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5</v>
      </c>
      <c r="P2704">
        <f t="shared" si="211"/>
        <v>17.96</v>
      </c>
      <c r="Q2704" t="s">
        <v>8315</v>
      </c>
      <c r="R2704" t="s">
        <v>8355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37000</v>
      </c>
      <c r="E2705" s="8">
        <v>463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</v>
      </c>
      <c r="P2705">
        <f t="shared" si="211"/>
        <v>10.29</v>
      </c>
      <c r="Q2705" t="s">
        <v>8315</v>
      </c>
      <c r="R2705" t="s">
        <v>8355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400</v>
      </c>
      <c r="E2706" s="8">
        <v>463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116</v>
      </c>
      <c r="P2706">
        <f t="shared" si="211"/>
        <v>66.14</v>
      </c>
      <c r="Q2706" t="s">
        <v>8315</v>
      </c>
      <c r="R2706" t="s">
        <v>8355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25000</v>
      </c>
      <c r="E2707" s="8">
        <v>460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2</v>
      </c>
      <c r="P2707">
        <f t="shared" si="211"/>
        <v>57.5</v>
      </c>
      <c r="Q2707" t="s">
        <v>8315</v>
      </c>
      <c r="R2707" t="s">
        <v>8355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15000</v>
      </c>
      <c r="E2708" s="8">
        <v>460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3</v>
      </c>
      <c r="P2708">
        <f t="shared" si="211"/>
        <v>1.75</v>
      </c>
      <c r="Q2708" t="s">
        <v>8315</v>
      </c>
      <c r="R2708" t="s">
        <v>8355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5600</v>
      </c>
      <c r="E2709" s="8">
        <v>460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8</v>
      </c>
      <c r="P2709">
        <f t="shared" si="211"/>
        <v>1.17</v>
      </c>
      <c r="Q2709" t="s">
        <v>8315</v>
      </c>
      <c r="R2709" t="s">
        <v>8355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350</v>
      </c>
      <c r="E2710" s="8">
        <v>460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131</v>
      </c>
      <c r="P2710">
        <f t="shared" si="211"/>
        <v>0.44</v>
      </c>
      <c r="Q2710" t="s">
        <v>8315</v>
      </c>
      <c r="R2710" t="s">
        <v>8355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153</v>
      </c>
      <c r="P2711">
        <f t="shared" si="211"/>
        <v>1.49</v>
      </c>
      <c r="Q2711" t="s">
        <v>8315</v>
      </c>
      <c r="R2711" t="s">
        <v>8355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250</v>
      </c>
      <c r="E2712" s="8">
        <v>460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184</v>
      </c>
      <c r="P2712">
        <f t="shared" si="211"/>
        <v>0.42</v>
      </c>
      <c r="Q2712" t="s">
        <v>8315</v>
      </c>
      <c r="R2712" t="s">
        <v>8355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1500</v>
      </c>
      <c r="E2713" s="8">
        <v>455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30</v>
      </c>
      <c r="P2713">
        <f t="shared" si="211"/>
        <v>6.23</v>
      </c>
      <c r="Q2713" t="s">
        <v>8315</v>
      </c>
      <c r="R2713" t="s">
        <v>8355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20000</v>
      </c>
      <c r="E2714" s="8">
        <v>453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2</v>
      </c>
      <c r="P2714">
        <f t="shared" si="211"/>
        <v>3.17</v>
      </c>
      <c r="Q2714" t="s">
        <v>8315</v>
      </c>
      <c r="R2714" t="s">
        <v>8355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1200</v>
      </c>
      <c r="E2715" s="8">
        <v>453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38</v>
      </c>
      <c r="P2715">
        <f t="shared" si="211"/>
        <v>0.32</v>
      </c>
      <c r="Q2715" t="s">
        <v>8315</v>
      </c>
      <c r="R2715" t="s">
        <v>8355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13111</v>
      </c>
      <c r="E2716" s="8">
        <v>452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3</v>
      </c>
      <c r="P2716">
        <f t="shared" si="211"/>
        <v>1.48</v>
      </c>
      <c r="Q2716" t="s">
        <v>8315</v>
      </c>
      <c r="R2716" t="s">
        <v>8355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15000</v>
      </c>
      <c r="E2717" s="8">
        <v>451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3</v>
      </c>
      <c r="P2717">
        <f t="shared" si="211"/>
        <v>0.82</v>
      </c>
      <c r="Q2717" t="s">
        <v>8315</v>
      </c>
      <c r="R2717" t="s">
        <v>8355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2500</v>
      </c>
      <c r="E2718" s="8">
        <v>450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18</v>
      </c>
      <c r="P2718">
        <f t="shared" si="211"/>
        <v>2.41</v>
      </c>
      <c r="Q2718" t="s">
        <v>8315</v>
      </c>
      <c r="R2718" t="s">
        <v>8355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400</v>
      </c>
      <c r="E2719" s="8">
        <v>450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113</v>
      </c>
      <c r="P2719">
        <f t="shared" si="211"/>
        <v>1.38</v>
      </c>
      <c r="Q2719" t="s">
        <v>8315</v>
      </c>
      <c r="R2719" t="s">
        <v>8355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6300</v>
      </c>
      <c r="E2720" s="8">
        <v>445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7</v>
      </c>
      <c r="P2720">
        <f t="shared" si="211"/>
        <v>3.01</v>
      </c>
      <c r="Q2720" t="s">
        <v>8315</v>
      </c>
      <c r="R2720" t="s">
        <v>8355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5000</v>
      </c>
      <c r="E2721" s="8">
        <v>445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9</v>
      </c>
      <c r="P2721">
        <f t="shared" si="211"/>
        <v>6.45</v>
      </c>
      <c r="Q2721" t="s">
        <v>8315</v>
      </c>
      <c r="R2721" t="s">
        <v>8355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</v>
      </c>
      <c r="E2722" s="8">
        <v>440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18</v>
      </c>
      <c r="P2722">
        <f t="shared" si="211"/>
        <v>2.54</v>
      </c>
      <c r="Q2722" t="s">
        <v>8315</v>
      </c>
      <c r="R2722" t="s">
        <v>8355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110</v>
      </c>
      <c r="P2723">
        <f t="shared" si="211"/>
        <v>1.64</v>
      </c>
      <c r="Q2723" t="s">
        <v>8317</v>
      </c>
      <c r="R2723" t="s">
        <v>8347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2000</v>
      </c>
      <c r="E2724" s="8">
        <v>437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22</v>
      </c>
      <c r="P2724">
        <f t="shared" si="211"/>
        <v>2.36</v>
      </c>
      <c r="Q2724" t="s">
        <v>8317</v>
      </c>
      <c r="R2724" t="s">
        <v>8347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10000</v>
      </c>
      <c r="E2725" s="8">
        <v>435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4</v>
      </c>
      <c r="P2725">
        <f t="shared" si="211"/>
        <v>2.4700000000000002</v>
      </c>
      <c r="Q2725" t="s">
        <v>8317</v>
      </c>
      <c r="R2725" t="s">
        <v>8347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2800</v>
      </c>
      <c r="E2726" s="8">
        <v>435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16</v>
      </c>
      <c r="P2726">
        <f t="shared" si="211"/>
        <v>0.43</v>
      </c>
      <c r="Q2726" t="s">
        <v>8317</v>
      </c>
      <c r="R2726" t="s">
        <v>8347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</v>
      </c>
      <c r="E2727" s="8">
        <v>435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109</v>
      </c>
      <c r="P2727">
        <f t="shared" si="211"/>
        <v>3.85</v>
      </c>
      <c r="Q2727" t="s">
        <v>8317</v>
      </c>
      <c r="R2727" t="s">
        <v>8347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25000</v>
      </c>
      <c r="E2728" s="8">
        <v>433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2</v>
      </c>
      <c r="P2728">
        <f t="shared" si="211"/>
        <v>1.07</v>
      </c>
      <c r="Q2728" t="s">
        <v>8317</v>
      </c>
      <c r="R2728" t="s">
        <v>8347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40000</v>
      </c>
      <c r="E2729" s="8">
        <v>430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1</v>
      </c>
      <c r="P2729">
        <f t="shared" si="211"/>
        <v>0.61</v>
      </c>
      <c r="Q2729" t="s">
        <v>8317</v>
      </c>
      <c r="R2729" t="s">
        <v>8347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1250</v>
      </c>
      <c r="E2730" s="8">
        <v>430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34</v>
      </c>
      <c r="P2730">
        <f t="shared" si="211"/>
        <v>1.1000000000000001</v>
      </c>
      <c r="Q2730" t="s">
        <v>8317</v>
      </c>
      <c r="R2730" t="s">
        <v>8347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</v>
      </c>
      <c r="E2731" s="8">
        <v>430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57</v>
      </c>
      <c r="P2731">
        <f t="shared" si="211"/>
        <v>18.7</v>
      </c>
      <c r="Q2731" t="s">
        <v>8317</v>
      </c>
      <c r="R2731" t="s">
        <v>8347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108</v>
      </c>
      <c r="P2732">
        <f t="shared" si="211"/>
        <v>0.63</v>
      </c>
      <c r="Q2732" t="s">
        <v>8317</v>
      </c>
      <c r="R2732" t="s">
        <v>8347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333</v>
      </c>
      <c r="E2733" s="8">
        <v>430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129</v>
      </c>
      <c r="P2733">
        <f t="shared" si="211"/>
        <v>11.62</v>
      </c>
      <c r="Q2733" t="s">
        <v>8317</v>
      </c>
      <c r="R2733" t="s">
        <v>8347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300</v>
      </c>
      <c r="E2734" s="8">
        <v>430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143</v>
      </c>
      <c r="P2734">
        <f t="shared" si="211"/>
        <v>2.95</v>
      </c>
      <c r="Q2734" t="s">
        <v>8317</v>
      </c>
      <c r="R2734" t="s">
        <v>8347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1500</v>
      </c>
      <c r="E2735" s="8">
        <v>427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28</v>
      </c>
      <c r="P2735">
        <f t="shared" si="211"/>
        <v>3.59</v>
      </c>
      <c r="Q2735" t="s">
        <v>8317</v>
      </c>
      <c r="R2735" t="s">
        <v>8347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100000</v>
      </c>
      <c r="E2736" s="8">
        <v>426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0</v>
      </c>
      <c r="P2736">
        <f t="shared" si="211"/>
        <v>2.61</v>
      </c>
      <c r="Q2736" t="s">
        <v>8317</v>
      </c>
      <c r="R2736" t="s">
        <v>8347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5000</v>
      </c>
      <c r="E2737" s="8">
        <v>426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</v>
      </c>
      <c r="P2737">
        <f t="shared" si="211"/>
        <v>1.26</v>
      </c>
      <c r="Q2737" t="s">
        <v>8317</v>
      </c>
      <c r="R2737" t="s">
        <v>8347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90000</v>
      </c>
      <c r="E2738" s="8">
        <v>425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0</v>
      </c>
      <c r="P2738">
        <f t="shared" si="211"/>
        <v>7.33</v>
      </c>
      <c r="Q2738" t="s">
        <v>8317</v>
      </c>
      <c r="R2738" t="s">
        <v>8347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8000</v>
      </c>
      <c r="E2739" s="8">
        <v>425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5</v>
      </c>
      <c r="P2739">
        <f t="shared" si="211"/>
        <v>0.93</v>
      </c>
      <c r="Q2739" t="s">
        <v>8317</v>
      </c>
      <c r="R2739" t="s">
        <v>8347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1750</v>
      </c>
      <c r="E2740" s="8">
        <v>425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24</v>
      </c>
      <c r="P2740">
        <f t="shared" si="211"/>
        <v>28.33</v>
      </c>
      <c r="Q2740" t="s">
        <v>8317</v>
      </c>
      <c r="R2740" t="s">
        <v>8347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420</v>
      </c>
      <c r="E2741" s="8">
        <v>425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101</v>
      </c>
      <c r="P2741">
        <f t="shared" si="211"/>
        <v>2.23</v>
      </c>
      <c r="Q2741" t="s">
        <v>8317</v>
      </c>
      <c r="R2741" t="s">
        <v>8347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106</v>
      </c>
      <c r="P2742">
        <f t="shared" si="211"/>
        <v>25</v>
      </c>
      <c r="Q2742" t="s">
        <v>8317</v>
      </c>
      <c r="R2742" t="s">
        <v>8347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110</v>
      </c>
      <c r="E2743" s="8">
        <v>420.99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383</v>
      </c>
      <c r="P2743">
        <f t="shared" si="211"/>
        <v>105.25</v>
      </c>
      <c r="Q2743" t="s">
        <v>8320</v>
      </c>
      <c r="R2743" t="s">
        <v>8356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200</v>
      </c>
      <c r="E2744" s="8">
        <v>420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210</v>
      </c>
      <c r="P2744">
        <f t="shared" si="211"/>
        <v>23.33</v>
      </c>
      <c r="Q2744" t="s">
        <v>8320</v>
      </c>
      <c r="R2744" t="s">
        <v>8356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5000</v>
      </c>
      <c r="E2745" s="8">
        <v>419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8</v>
      </c>
      <c r="P2745">
        <f t="shared" si="211"/>
        <v>0</v>
      </c>
      <c r="Q2745" t="s">
        <v>8320</v>
      </c>
      <c r="R2745" t="s">
        <v>8356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1000</v>
      </c>
      <c r="E2746" s="8">
        <v>417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42</v>
      </c>
      <c r="P2746">
        <f t="shared" si="211"/>
        <v>18.95</v>
      </c>
      <c r="Q2746" t="s">
        <v>8320</v>
      </c>
      <c r="R2746" t="s">
        <v>8356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400</v>
      </c>
      <c r="E2747" s="8">
        <v>416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104</v>
      </c>
      <c r="P2747">
        <f t="shared" si="211"/>
        <v>8.49</v>
      </c>
      <c r="Q2747" t="s">
        <v>8320</v>
      </c>
      <c r="R2747" t="s">
        <v>8356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415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14</v>
      </c>
      <c r="P2748">
        <f t="shared" si="211"/>
        <v>21.84</v>
      </c>
      <c r="Q2748" t="s">
        <v>8320</v>
      </c>
      <c r="R2748" t="s">
        <v>8356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7</v>
      </c>
      <c r="P2749">
        <f t="shared" si="211"/>
        <v>103.25</v>
      </c>
      <c r="Q2749" t="s">
        <v>8320</v>
      </c>
      <c r="R2749" t="s">
        <v>8356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2</v>
      </c>
      <c r="P2750">
        <f t="shared" si="211"/>
        <v>102.75</v>
      </c>
      <c r="Q2750" t="s">
        <v>8320</v>
      </c>
      <c r="R2750" t="s">
        <v>8356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50000</v>
      </c>
      <c r="E2751" s="8">
        <v>410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205</v>
      </c>
      <c r="Q2751" t="s">
        <v>8320</v>
      </c>
      <c r="R2751" t="s">
        <v>8356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24</v>
      </c>
      <c r="P2752">
        <f t="shared" si="211"/>
        <v>0</v>
      </c>
      <c r="Q2752" t="s">
        <v>8320</v>
      </c>
      <c r="R2752" t="s">
        <v>8356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350</v>
      </c>
      <c r="E2753" s="8">
        <v>410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117</v>
      </c>
      <c r="P2753">
        <f t="shared" si="211"/>
        <v>0</v>
      </c>
      <c r="Q2753" t="s">
        <v>8320</v>
      </c>
      <c r="R2753" t="s">
        <v>8356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300</v>
      </c>
      <c r="E2754" s="8">
        <v>409.01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136</v>
      </c>
      <c r="P2754">
        <f t="shared" si="211"/>
        <v>29.22</v>
      </c>
      <c r="Q2754" t="s">
        <v>8320</v>
      </c>
      <c r="R2754" t="s">
        <v>8356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50000</v>
      </c>
      <c r="E2755" s="8">
        <v>408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</v>
      </c>
      <c r="P2755">
        <f t="shared" ref="P2755:P2818" si="216">IFERROR(ROUND(E2755/L2755,2),0)</f>
        <v>51</v>
      </c>
      <c r="Q2755" t="s">
        <v>8320</v>
      </c>
      <c r="R2755" t="s">
        <v>8356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50000</v>
      </c>
      <c r="E2756" s="8">
        <v>405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1</v>
      </c>
      <c r="P2756">
        <f t="shared" si="216"/>
        <v>0</v>
      </c>
      <c r="Q2756" t="s">
        <v>8320</v>
      </c>
      <c r="R2756" t="s">
        <v>8356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15000</v>
      </c>
      <c r="E2757" s="8">
        <v>403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3</v>
      </c>
      <c r="P2757">
        <f t="shared" si="216"/>
        <v>26.87</v>
      </c>
      <c r="Q2757" t="s">
        <v>8320</v>
      </c>
      <c r="R2757" t="s">
        <v>8356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8</v>
      </c>
      <c r="P2758">
        <f t="shared" si="216"/>
        <v>12.21</v>
      </c>
      <c r="Q2758" t="s">
        <v>8320</v>
      </c>
      <c r="R2758" t="s">
        <v>8356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3000</v>
      </c>
      <c r="E2759" s="8">
        <v>403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13</v>
      </c>
      <c r="P2759">
        <f t="shared" si="216"/>
        <v>201.5</v>
      </c>
      <c r="Q2759" t="s">
        <v>8320</v>
      </c>
      <c r="R2759" t="s">
        <v>8356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10000</v>
      </c>
      <c r="E2760" s="8">
        <v>402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4</v>
      </c>
      <c r="P2760">
        <f t="shared" si="216"/>
        <v>67</v>
      </c>
      <c r="Q2760" t="s">
        <v>8320</v>
      </c>
      <c r="R2760" t="s">
        <v>8356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1200</v>
      </c>
      <c r="E2761" s="8">
        <v>401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33</v>
      </c>
      <c r="P2761">
        <f t="shared" si="216"/>
        <v>200.5</v>
      </c>
      <c r="Q2761" t="s">
        <v>8320</v>
      </c>
      <c r="R2761" t="s">
        <v>8356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1000</v>
      </c>
      <c r="E2762" s="8">
        <v>401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40</v>
      </c>
      <c r="P2762">
        <f t="shared" si="216"/>
        <v>0</v>
      </c>
      <c r="Q2762" t="s">
        <v>8320</v>
      </c>
      <c r="R2762" t="s">
        <v>8356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300</v>
      </c>
      <c r="E2763" s="8">
        <v>400.33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133</v>
      </c>
      <c r="P2763">
        <f t="shared" si="216"/>
        <v>100.08</v>
      </c>
      <c r="Q2763" t="s">
        <v>8320</v>
      </c>
      <c r="R2763" t="s">
        <v>8356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400</v>
      </c>
      <c r="Q2764" t="s">
        <v>8320</v>
      </c>
      <c r="R2764" t="s">
        <v>8356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3</v>
      </c>
      <c r="P2765">
        <f t="shared" si="216"/>
        <v>133.33000000000001</v>
      </c>
      <c r="Q2765" t="s">
        <v>8320</v>
      </c>
      <c r="R2765" t="s">
        <v>8356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3500</v>
      </c>
      <c r="E2766" s="8">
        <v>400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11</v>
      </c>
      <c r="P2766">
        <f t="shared" si="216"/>
        <v>100</v>
      </c>
      <c r="Q2766" t="s">
        <v>8320</v>
      </c>
      <c r="R2766" t="s">
        <v>8356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16</v>
      </c>
      <c r="P2767">
        <f t="shared" si="216"/>
        <v>0</v>
      </c>
      <c r="Q2767" t="s">
        <v>8320</v>
      </c>
      <c r="R2767" t="s">
        <v>8356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400</v>
      </c>
      <c r="E2768" s="8">
        <v>400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100</v>
      </c>
      <c r="P2768">
        <f t="shared" si="216"/>
        <v>100</v>
      </c>
      <c r="Q2768" t="s">
        <v>8320</v>
      </c>
      <c r="R2768" t="s">
        <v>8356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3255</v>
      </c>
      <c r="E2769" s="8">
        <v>397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12</v>
      </c>
      <c r="P2769">
        <f t="shared" si="216"/>
        <v>132.33000000000001</v>
      </c>
      <c r="Q2769" t="s">
        <v>8320</v>
      </c>
      <c r="R2769" t="s">
        <v>8356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</v>
      </c>
      <c r="P2770">
        <f t="shared" si="216"/>
        <v>11.65</v>
      </c>
      <c r="Q2770" t="s">
        <v>8320</v>
      </c>
      <c r="R2770" t="s">
        <v>8356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250</v>
      </c>
      <c r="E2771" s="8">
        <v>391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156</v>
      </c>
      <c r="P2771">
        <f t="shared" si="216"/>
        <v>195.5</v>
      </c>
      <c r="Q2771" t="s">
        <v>8320</v>
      </c>
      <c r="R2771" t="s">
        <v>8356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</v>
      </c>
      <c r="E2772" s="8">
        <v>385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19</v>
      </c>
      <c r="P2772">
        <f t="shared" si="216"/>
        <v>11.67</v>
      </c>
      <c r="Q2772" t="s">
        <v>8320</v>
      </c>
      <c r="R2772" t="s">
        <v>8356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300</v>
      </c>
      <c r="E2773" s="8">
        <v>385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128</v>
      </c>
      <c r="P2773">
        <f t="shared" si="216"/>
        <v>0</v>
      </c>
      <c r="Q2773" t="s">
        <v>8320</v>
      </c>
      <c r="R2773" t="s">
        <v>8356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7500</v>
      </c>
      <c r="E2774" s="8">
        <v>381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5</v>
      </c>
      <c r="P2774">
        <f t="shared" si="216"/>
        <v>0</v>
      </c>
      <c r="Q2774" t="s">
        <v>8320</v>
      </c>
      <c r="R2774" t="s">
        <v>8356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300</v>
      </c>
      <c r="E2775" s="8">
        <v>381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127</v>
      </c>
      <c r="P2775">
        <f t="shared" si="216"/>
        <v>381</v>
      </c>
      <c r="Q2775" t="s">
        <v>8320</v>
      </c>
      <c r="R2775" t="s">
        <v>8356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3500</v>
      </c>
      <c r="E2776" s="8">
        <v>380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11</v>
      </c>
      <c r="P2776">
        <f t="shared" si="216"/>
        <v>29.23</v>
      </c>
      <c r="Q2776" t="s">
        <v>8320</v>
      </c>
      <c r="R2776" t="s">
        <v>8356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19</v>
      </c>
      <c r="P2777">
        <f t="shared" si="216"/>
        <v>190</v>
      </c>
      <c r="Q2777" t="s">
        <v>8320</v>
      </c>
      <c r="R2777" t="s">
        <v>8356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58</v>
      </c>
      <c r="P2778">
        <f t="shared" si="216"/>
        <v>10.56</v>
      </c>
      <c r="Q2778" t="s">
        <v>8320</v>
      </c>
      <c r="R2778" t="s">
        <v>8356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1</v>
      </c>
      <c r="P2779">
        <f t="shared" si="216"/>
        <v>377</v>
      </c>
      <c r="Q2779" t="s">
        <v>8320</v>
      </c>
      <c r="R2779" t="s">
        <v>8356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0</v>
      </c>
      <c r="P2780">
        <f t="shared" si="216"/>
        <v>25.07</v>
      </c>
      <c r="Q2780" t="s">
        <v>8320</v>
      </c>
      <c r="R2780" t="s">
        <v>8356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300</v>
      </c>
      <c r="E2781" s="8">
        <v>376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125</v>
      </c>
      <c r="P2781">
        <f t="shared" si="216"/>
        <v>376</v>
      </c>
      <c r="Q2781" t="s">
        <v>8320</v>
      </c>
      <c r="R2781" t="s">
        <v>8356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</v>
      </c>
      <c r="E2782" s="8">
        <v>375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4</v>
      </c>
      <c r="P2782">
        <f t="shared" si="216"/>
        <v>0</v>
      </c>
      <c r="Q2782" t="s">
        <v>8320</v>
      </c>
      <c r="R2782" t="s">
        <v>8356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6500</v>
      </c>
      <c r="E2783" s="8">
        <v>375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6</v>
      </c>
      <c r="P2783">
        <f t="shared" si="216"/>
        <v>13.39</v>
      </c>
      <c r="Q2783" t="s">
        <v>8315</v>
      </c>
      <c r="R2783" t="s">
        <v>8316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125</v>
      </c>
      <c r="P2784">
        <f t="shared" si="216"/>
        <v>20.83</v>
      </c>
      <c r="Q2784" t="s">
        <v>8315</v>
      </c>
      <c r="R2784" t="s">
        <v>8316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250</v>
      </c>
      <c r="E2785" s="8">
        <v>375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150</v>
      </c>
      <c r="P2785">
        <f t="shared" si="216"/>
        <v>6.15</v>
      </c>
      <c r="Q2785" t="s">
        <v>8315</v>
      </c>
      <c r="R2785" t="s">
        <v>8316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300</v>
      </c>
      <c r="E2786" s="8">
        <v>371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124</v>
      </c>
      <c r="P2786">
        <f t="shared" si="216"/>
        <v>3.44</v>
      </c>
      <c r="Q2786" t="s">
        <v>8315</v>
      </c>
      <c r="R2786" t="s">
        <v>8316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300</v>
      </c>
      <c r="E2787" s="8">
        <v>369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123</v>
      </c>
      <c r="P2787">
        <f t="shared" si="216"/>
        <v>2.6</v>
      </c>
      <c r="Q2787" t="s">
        <v>8315</v>
      </c>
      <c r="R2787" t="s">
        <v>8316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5000</v>
      </c>
      <c r="E2788" s="8">
        <v>367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7</v>
      </c>
      <c r="P2788">
        <f t="shared" si="216"/>
        <v>4.96</v>
      </c>
      <c r="Q2788" t="s">
        <v>8315</v>
      </c>
      <c r="R2788" t="s">
        <v>8316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5000</v>
      </c>
      <c r="E2789" s="8">
        <v>362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7</v>
      </c>
      <c r="P2789">
        <f t="shared" si="216"/>
        <v>9.5299999999999994</v>
      </c>
      <c r="Q2789" t="s">
        <v>8315</v>
      </c>
      <c r="R2789" t="s">
        <v>8316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3500</v>
      </c>
      <c r="E2790" s="8">
        <v>361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</v>
      </c>
      <c r="P2790">
        <f t="shared" si="216"/>
        <v>18.05</v>
      </c>
      <c r="Q2790" t="s">
        <v>8315</v>
      </c>
      <c r="R2790" t="s">
        <v>8316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50000</v>
      </c>
      <c r="E2791" s="8">
        <v>360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</v>
      </c>
      <c r="P2791">
        <f t="shared" si="216"/>
        <v>15</v>
      </c>
      <c r="Q2791" t="s">
        <v>8315</v>
      </c>
      <c r="R2791" t="s">
        <v>8316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15000</v>
      </c>
      <c r="E2792" s="8">
        <v>360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2</v>
      </c>
      <c r="P2792">
        <f t="shared" si="216"/>
        <v>5.45</v>
      </c>
      <c r="Q2792" t="s">
        <v>8315</v>
      </c>
      <c r="R2792" t="s">
        <v>8316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350</v>
      </c>
      <c r="E2793" s="8">
        <v>360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12.86</v>
      </c>
      <c r="Q2793" t="s">
        <v>8315</v>
      </c>
      <c r="R2793" t="s">
        <v>8316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50000</v>
      </c>
      <c r="E2794" s="8">
        <v>359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</v>
      </c>
      <c r="P2794">
        <f t="shared" si="216"/>
        <v>14.96</v>
      </c>
      <c r="Q2794" t="s">
        <v>8315</v>
      </c>
      <c r="R2794" t="s">
        <v>8316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60000</v>
      </c>
      <c r="E2795" s="8">
        <v>358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</v>
      </c>
      <c r="P2795">
        <f t="shared" si="216"/>
        <v>4.9000000000000004</v>
      </c>
      <c r="Q2795" t="s">
        <v>8315</v>
      </c>
      <c r="R2795" t="s">
        <v>8316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2000</v>
      </c>
      <c r="E2796" s="8">
        <v>358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18</v>
      </c>
      <c r="P2796">
        <f t="shared" si="216"/>
        <v>119.33</v>
      </c>
      <c r="Q2796" t="s">
        <v>8315</v>
      </c>
      <c r="R2796" t="s">
        <v>8316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101</v>
      </c>
      <c r="P2797">
        <f t="shared" si="216"/>
        <v>17.75</v>
      </c>
      <c r="Q2797" t="s">
        <v>8315</v>
      </c>
      <c r="R2797" t="s">
        <v>8316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347</v>
      </c>
      <c r="E2798" s="8">
        <v>353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102</v>
      </c>
      <c r="P2798">
        <f t="shared" si="216"/>
        <v>16.809999999999999</v>
      </c>
      <c r="Q2798" t="s">
        <v>8315</v>
      </c>
      <c r="R2798" t="s">
        <v>8316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500</v>
      </c>
      <c r="E2799" s="8">
        <v>351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70</v>
      </c>
      <c r="P2799">
        <f t="shared" si="216"/>
        <v>3.73</v>
      </c>
      <c r="Q2799" t="s">
        <v>8315</v>
      </c>
      <c r="R2799" t="s">
        <v>8316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350</v>
      </c>
      <c r="E2800" s="8">
        <v>351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100</v>
      </c>
      <c r="P2800">
        <f t="shared" si="216"/>
        <v>2.5299999999999998</v>
      </c>
      <c r="Q2800" t="s">
        <v>8315</v>
      </c>
      <c r="R2800" t="s">
        <v>8316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200000</v>
      </c>
      <c r="E2801" s="8">
        <v>350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0</v>
      </c>
      <c r="P2801">
        <f t="shared" si="216"/>
        <v>2.69</v>
      </c>
      <c r="Q2801" t="s">
        <v>8315</v>
      </c>
      <c r="R2801" t="s">
        <v>8316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8500</v>
      </c>
      <c r="E2802" s="8">
        <v>350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4</v>
      </c>
      <c r="P2802">
        <f t="shared" si="216"/>
        <v>11.29</v>
      </c>
      <c r="Q2802" t="s">
        <v>8315</v>
      </c>
      <c r="R2802" t="s">
        <v>8316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2224</v>
      </c>
      <c r="E2803" s="8">
        <v>350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16</v>
      </c>
      <c r="P2803">
        <f t="shared" si="216"/>
        <v>26.92</v>
      </c>
      <c r="Q2803" t="s">
        <v>8315</v>
      </c>
      <c r="R2803" t="s">
        <v>8316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250</v>
      </c>
      <c r="E2804" s="8">
        <v>350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140</v>
      </c>
      <c r="P2804">
        <f t="shared" si="216"/>
        <v>3.89</v>
      </c>
      <c r="Q2804" t="s">
        <v>8315</v>
      </c>
      <c r="R2804" t="s">
        <v>8316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88888</v>
      </c>
      <c r="E2805" s="8">
        <v>346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0</v>
      </c>
      <c r="P2805">
        <f t="shared" si="216"/>
        <v>2.4500000000000002</v>
      </c>
      <c r="Q2805" t="s">
        <v>8315</v>
      </c>
      <c r="R2805" t="s">
        <v>8316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500000</v>
      </c>
      <c r="E2806" s="8">
        <v>345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0</v>
      </c>
      <c r="P2806">
        <f t="shared" si="216"/>
        <v>15</v>
      </c>
      <c r="Q2806" t="s">
        <v>8315</v>
      </c>
      <c r="R2806" t="s">
        <v>8316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900</v>
      </c>
      <c r="E2807" s="8">
        <v>345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38</v>
      </c>
      <c r="P2807">
        <f t="shared" si="216"/>
        <v>19.170000000000002</v>
      </c>
      <c r="Q2807" t="s">
        <v>8315</v>
      </c>
      <c r="R2807" t="s">
        <v>8316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6000</v>
      </c>
      <c r="E2808" s="8">
        <v>341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6</v>
      </c>
      <c r="P2808">
        <f t="shared" si="216"/>
        <v>4.49</v>
      </c>
      <c r="Q2808" t="s">
        <v>8315</v>
      </c>
      <c r="R2808" t="s">
        <v>8316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300</v>
      </c>
      <c r="E2809" s="8">
        <v>340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113</v>
      </c>
      <c r="P2809">
        <f t="shared" si="216"/>
        <v>3.66</v>
      </c>
      <c r="Q2809" t="s">
        <v>8315</v>
      </c>
      <c r="R2809" t="s">
        <v>8316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338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8</v>
      </c>
      <c r="P2810">
        <f t="shared" si="216"/>
        <v>4.9000000000000004</v>
      </c>
      <c r="Q2810" t="s">
        <v>8315</v>
      </c>
      <c r="R2810" t="s">
        <v>8316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220000</v>
      </c>
      <c r="E2811" s="8">
        <v>335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0</v>
      </c>
      <c r="P2811">
        <f t="shared" si="216"/>
        <v>15.95</v>
      </c>
      <c r="Q2811" t="s">
        <v>8315</v>
      </c>
      <c r="R2811" t="s">
        <v>8316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60000</v>
      </c>
      <c r="E2812" s="8">
        <v>335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</v>
      </c>
      <c r="P2812">
        <f t="shared" si="216"/>
        <v>5.88</v>
      </c>
      <c r="Q2812" t="s">
        <v>8315</v>
      </c>
      <c r="R2812" t="s">
        <v>8316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24500</v>
      </c>
      <c r="E2813" s="8">
        <v>335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</v>
      </c>
      <c r="P2813">
        <f t="shared" si="216"/>
        <v>3.1</v>
      </c>
      <c r="Q2813" t="s">
        <v>8315</v>
      </c>
      <c r="R2813" t="s">
        <v>8316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335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7</v>
      </c>
      <c r="P2814">
        <f t="shared" si="216"/>
        <v>4.04</v>
      </c>
      <c r="Q2814" t="s">
        <v>8315</v>
      </c>
      <c r="R2814" t="s">
        <v>8316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10000</v>
      </c>
      <c r="E2815" s="8">
        <v>334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3</v>
      </c>
      <c r="P2815">
        <f t="shared" si="216"/>
        <v>3.48</v>
      </c>
      <c r="Q2815" t="s">
        <v>8315</v>
      </c>
      <c r="R2815" t="s">
        <v>8316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15000</v>
      </c>
      <c r="E2816" s="8">
        <v>330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2</v>
      </c>
      <c r="P2816">
        <f t="shared" si="216"/>
        <v>5.16</v>
      </c>
      <c r="Q2816" t="s">
        <v>8315</v>
      </c>
      <c r="R2816" t="s">
        <v>8316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3000</v>
      </c>
      <c r="E2817" s="8">
        <v>327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11</v>
      </c>
      <c r="P2817">
        <f t="shared" si="216"/>
        <v>23.36</v>
      </c>
      <c r="Q2817" t="s">
        <v>8315</v>
      </c>
      <c r="R2817" t="s">
        <v>8316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326.33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11</v>
      </c>
      <c r="P2818">
        <f t="shared" si="216"/>
        <v>1.93</v>
      </c>
      <c r="Q2818" t="s">
        <v>8315</v>
      </c>
      <c r="R2818" t="s">
        <v>8316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10000</v>
      </c>
      <c r="E2819" s="8">
        <v>325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3</v>
      </c>
      <c r="P2819">
        <f t="shared" ref="P2819:P2882" si="221">IFERROR(ROUND(E2819/L2819,2),0)</f>
        <v>9.85</v>
      </c>
      <c r="Q2819" t="s">
        <v>8315</v>
      </c>
      <c r="R2819" t="s">
        <v>8316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8000</v>
      </c>
      <c r="E2820" s="8">
        <v>325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4</v>
      </c>
      <c r="P2820">
        <f t="shared" si="221"/>
        <v>3.19</v>
      </c>
      <c r="Q2820" t="s">
        <v>8315</v>
      </c>
      <c r="R2820" t="s">
        <v>8316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6000</v>
      </c>
      <c r="E2821" s="8">
        <v>325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5</v>
      </c>
      <c r="P2821">
        <f t="shared" si="221"/>
        <v>3.13</v>
      </c>
      <c r="Q2821" t="s">
        <v>8315</v>
      </c>
      <c r="R2821" t="s">
        <v>8316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5000</v>
      </c>
      <c r="E2822" s="8">
        <v>325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7</v>
      </c>
      <c r="P2822">
        <f t="shared" si="221"/>
        <v>16.25</v>
      </c>
      <c r="Q2822" t="s">
        <v>8315</v>
      </c>
      <c r="R2822" t="s">
        <v>8316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7000</v>
      </c>
      <c r="E2823" s="8">
        <v>320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5</v>
      </c>
      <c r="P2823">
        <f t="shared" si="221"/>
        <v>9.14</v>
      </c>
      <c r="Q2823" t="s">
        <v>8315</v>
      </c>
      <c r="R2823" t="s">
        <v>8316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1000</v>
      </c>
      <c r="E2824" s="8">
        <v>320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32</v>
      </c>
      <c r="P2824">
        <f t="shared" si="221"/>
        <v>3.4</v>
      </c>
      <c r="Q2824" t="s">
        <v>8315</v>
      </c>
      <c r="R2824" t="s">
        <v>8316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160</v>
      </c>
      <c r="P2825">
        <f t="shared" si="221"/>
        <v>22.86</v>
      </c>
      <c r="Q2825" t="s">
        <v>8315</v>
      </c>
      <c r="R2825" t="s">
        <v>8316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106</v>
      </c>
      <c r="P2826">
        <f t="shared" si="221"/>
        <v>21.13</v>
      </c>
      <c r="Q2826" t="s">
        <v>8315</v>
      </c>
      <c r="R2826" t="s">
        <v>8316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7500</v>
      </c>
      <c r="E2827" s="8">
        <v>316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4</v>
      </c>
      <c r="P2827">
        <f t="shared" si="221"/>
        <v>6.2</v>
      </c>
      <c r="Q2827" t="s">
        <v>8315</v>
      </c>
      <c r="R2827" t="s">
        <v>8316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104</v>
      </c>
      <c r="P2828">
        <f t="shared" si="221"/>
        <v>16.420000000000002</v>
      </c>
      <c r="Q2828" t="s">
        <v>8315</v>
      </c>
      <c r="R2828" t="s">
        <v>8316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8000</v>
      </c>
      <c r="E2829" s="8">
        <v>311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4</v>
      </c>
      <c r="P2829">
        <f t="shared" si="221"/>
        <v>13.52</v>
      </c>
      <c r="Q2829" t="s">
        <v>8315</v>
      </c>
      <c r="R2829" t="s">
        <v>8316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80000</v>
      </c>
      <c r="E2830" s="8">
        <v>310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0</v>
      </c>
      <c r="P2830">
        <f t="shared" si="221"/>
        <v>3.2</v>
      </c>
      <c r="Q2830" t="s">
        <v>8315</v>
      </c>
      <c r="R2830" t="s">
        <v>8316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25000</v>
      </c>
      <c r="E2831" s="8">
        <v>310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</v>
      </c>
      <c r="P2831">
        <f t="shared" si="221"/>
        <v>4.08</v>
      </c>
      <c r="Q2831" t="s">
        <v>8315</v>
      </c>
      <c r="R2831" t="s">
        <v>8316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103</v>
      </c>
      <c r="P2832">
        <f t="shared" si="221"/>
        <v>28.18</v>
      </c>
      <c r="Q2832" t="s">
        <v>8315</v>
      </c>
      <c r="R2832" t="s">
        <v>8316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103</v>
      </c>
      <c r="P2833">
        <f t="shared" si="221"/>
        <v>5.96</v>
      </c>
      <c r="Q2833" t="s">
        <v>8315</v>
      </c>
      <c r="R2833" t="s">
        <v>8316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100000</v>
      </c>
      <c r="E2834" s="8">
        <v>305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0</v>
      </c>
      <c r="P2834">
        <f t="shared" si="221"/>
        <v>3.21</v>
      </c>
      <c r="Q2834" t="s">
        <v>8315</v>
      </c>
      <c r="R2834" t="s">
        <v>8316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1500</v>
      </c>
      <c r="E2835" s="8">
        <v>302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20</v>
      </c>
      <c r="P2835">
        <f t="shared" si="221"/>
        <v>8.6300000000000008</v>
      </c>
      <c r="Q2835" t="s">
        <v>8315</v>
      </c>
      <c r="R2835" t="s">
        <v>8316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15000</v>
      </c>
      <c r="E2836" s="8">
        <v>301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2</v>
      </c>
      <c r="P2836">
        <f t="shared" si="221"/>
        <v>14.33</v>
      </c>
      <c r="Q2836" t="s">
        <v>8315</v>
      </c>
      <c r="R2836" t="s">
        <v>8316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9000</v>
      </c>
      <c r="E2837" s="8">
        <v>301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3</v>
      </c>
      <c r="P2837">
        <f t="shared" si="221"/>
        <v>3.24</v>
      </c>
      <c r="Q2837" t="s">
        <v>8315</v>
      </c>
      <c r="R2837" t="s">
        <v>8316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2500</v>
      </c>
      <c r="E2838" s="8">
        <v>301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12</v>
      </c>
      <c r="P2838">
        <f t="shared" si="221"/>
        <v>27.36</v>
      </c>
      <c r="Q2838" t="s">
        <v>8315</v>
      </c>
      <c r="R2838" t="s">
        <v>8316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300</v>
      </c>
      <c r="E2839" s="8">
        <v>301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14.33</v>
      </c>
      <c r="Q2839" t="s">
        <v>8315</v>
      </c>
      <c r="R2839" t="s">
        <v>8316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241</v>
      </c>
      <c r="P2840">
        <f t="shared" si="221"/>
        <v>5.57</v>
      </c>
      <c r="Q2840" t="s">
        <v>8315</v>
      </c>
      <c r="R2840" t="s">
        <v>8316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30000</v>
      </c>
      <c r="E2841" s="8">
        <v>300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</v>
      </c>
      <c r="P2841">
        <f t="shared" si="221"/>
        <v>9.68</v>
      </c>
      <c r="Q2841" t="s">
        <v>8315</v>
      </c>
      <c r="R2841" t="s">
        <v>8316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10000</v>
      </c>
      <c r="E2842" s="8">
        <v>300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3</v>
      </c>
      <c r="P2842">
        <f t="shared" si="221"/>
        <v>2.27</v>
      </c>
      <c r="Q2842" t="s">
        <v>8315</v>
      </c>
      <c r="R2842" t="s">
        <v>8316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10000</v>
      </c>
      <c r="E2843" s="8">
        <v>300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3</v>
      </c>
      <c r="P2843">
        <f t="shared" si="221"/>
        <v>300</v>
      </c>
      <c r="Q2843" t="s">
        <v>8315</v>
      </c>
      <c r="R2843" t="s">
        <v>8316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2500</v>
      </c>
      <c r="E2844" s="8">
        <v>300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12</v>
      </c>
      <c r="P2844">
        <f t="shared" si="221"/>
        <v>0</v>
      </c>
      <c r="Q2844" t="s">
        <v>8315</v>
      </c>
      <c r="R2844" t="s">
        <v>8316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50</v>
      </c>
      <c r="P2845">
        <f t="shared" si="221"/>
        <v>0</v>
      </c>
      <c r="Q2845" t="s">
        <v>8315</v>
      </c>
      <c r="R2845" t="s">
        <v>8316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500</v>
      </c>
      <c r="E2846" s="8">
        <v>300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60</v>
      </c>
      <c r="P2846">
        <f t="shared" si="221"/>
        <v>300</v>
      </c>
      <c r="Q2846" t="s">
        <v>8315</v>
      </c>
      <c r="R2846" t="s">
        <v>8316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300</v>
      </c>
      <c r="E2847" s="8">
        <v>300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100</v>
      </c>
      <c r="P2847">
        <f t="shared" si="221"/>
        <v>7.69</v>
      </c>
      <c r="Q2847" t="s">
        <v>8315</v>
      </c>
      <c r="R2847" t="s">
        <v>8316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300</v>
      </c>
      <c r="E2848" s="8">
        <v>300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100</v>
      </c>
      <c r="P2848">
        <f t="shared" si="221"/>
        <v>0</v>
      </c>
      <c r="Q2848" t="s">
        <v>8315</v>
      </c>
      <c r="R2848" t="s">
        <v>8316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300</v>
      </c>
      <c r="E2849" s="8">
        <v>300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100</v>
      </c>
      <c r="P2849">
        <f t="shared" si="221"/>
        <v>0</v>
      </c>
      <c r="Q2849" t="s">
        <v>8315</v>
      </c>
      <c r="R2849" t="s">
        <v>8316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300</v>
      </c>
      <c r="E2850" s="8">
        <v>300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100</v>
      </c>
      <c r="P2850">
        <f t="shared" si="221"/>
        <v>100</v>
      </c>
      <c r="Q2850" t="s">
        <v>8315</v>
      </c>
      <c r="R2850" t="s">
        <v>8316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300</v>
      </c>
      <c r="E2851" s="8">
        <v>300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100</v>
      </c>
      <c r="P2851">
        <f t="shared" si="221"/>
        <v>300</v>
      </c>
      <c r="Q2851" t="s">
        <v>8315</v>
      </c>
      <c r="R2851" t="s">
        <v>8316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1</v>
      </c>
      <c r="P2852">
        <f t="shared" si="221"/>
        <v>22.92</v>
      </c>
      <c r="Q2852" t="s">
        <v>8315</v>
      </c>
      <c r="R2852" t="s">
        <v>8316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25000</v>
      </c>
      <c r="E2853" s="8">
        <v>298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1</v>
      </c>
      <c r="P2853">
        <f t="shared" si="221"/>
        <v>0</v>
      </c>
      <c r="Q2853" t="s">
        <v>8315</v>
      </c>
      <c r="R2853" t="s">
        <v>8316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24</v>
      </c>
      <c r="P2854">
        <f t="shared" si="221"/>
        <v>48.67</v>
      </c>
      <c r="Q2854" t="s">
        <v>8315</v>
      </c>
      <c r="R2854" t="s">
        <v>8316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100</v>
      </c>
      <c r="E2855" s="8">
        <v>290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290</v>
      </c>
      <c r="P2855">
        <f t="shared" si="221"/>
        <v>0</v>
      </c>
      <c r="Q2855" t="s">
        <v>8315</v>
      </c>
      <c r="R2855" t="s">
        <v>8316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3000</v>
      </c>
      <c r="E2856" s="8">
        <v>289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10</v>
      </c>
      <c r="P2856">
        <f t="shared" si="221"/>
        <v>20.64</v>
      </c>
      <c r="Q2856" t="s">
        <v>8315</v>
      </c>
      <c r="R2856" t="s">
        <v>8316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1000</v>
      </c>
      <c r="E2857" s="8">
        <v>289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29</v>
      </c>
      <c r="P2857">
        <f t="shared" si="221"/>
        <v>57.8</v>
      </c>
      <c r="Q2857" t="s">
        <v>8315</v>
      </c>
      <c r="R2857" t="s">
        <v>8316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101</v>
      </c>
      <c r="E2858" s="8">
        <v>289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286</v>
      </c>
      <c r="P2858">
        <f t="shared" si="221"/>
        <v>48.17</v>
      </c>
      <c r="Q2858" t="s">
        <v>8315</v>
      </c>
      <c r="R2858" t="s">
        <v>8316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15000</v>
      </c>
      <c r="E2859" s="8">
        <v>286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</v>
      </c>
      <c r="P2859">
        <f t="shared" si="221"/>
        <v>19.07</v>
      </c>
      <c r="Q2859" t="s">
        <v>8315</v>
      </c>
      <c r="R2859" t="s">
        <v>8316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10000</v>
      </c>
      <c r="E2860" s="8">
        <v>285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3</v>
      </c>
      <c r="P2860">
        <f t="shared" si="221"/>
        <v>0</v>
      </c>
      <c r="Q2860" t="s">
        <v>8315</v>
      </c>
      <c r="R2860" t="s">
        <v>8316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285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14</v>
      </c>
      <c r="P2861">
        <f t="shared" si="221"/>
        <v>285</v>
      </c>
      <c r="Q2861" t="s">
        <v>8315</v>
      </c>
      <c r="R2861" t="s">
        <v>8316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50000</v>
      </c>
      <c r="E2862" s="8">
        <v>284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1</v>
      </c>
      <c r="P2862">
        <f t="shared" si="221"/>
        <v>31.56</v>
      </c>
      <c r="Q2862" t="s">
        <v>8315</v>
      </c>
      <c r="R2862" t="s">
        <v>8316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11000</v>
      </c>
      <c r="E2863" s="8">
        <v>281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</v>
      </c>
      <c r="P2863">
        <f t="shared" si="221"/>
        <v>93.67</v>
      </c>
      <c r="Q2863" t="s">
        <v>8315</v>
      </c>
      <c r="R2863" t="s">
        <v>8316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93.33</v>
      </c>
      <c r="Q2864" t="s">
        <v>8315</v>
      </c>
      <c r="R2864" t="s">
        <v>8316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1</v>
      </c>
      <c r="P2865">
        <f t="shared" si="221"/>
        <v>280</v>
      </c>
      <c r="Q2865" t="s">
        <v>8315</v>
      </c>
      <c r="R2865" t="s">
        <v>8316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15000</v>
      </c>
      <c r="E2866" s="8">
        <v>280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93.33</v>
      </c>
      <c r="Q2866" t="s">
        <v>8315</v>
      </c>
      <c r="R2866" t="s">
        <v>8316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3000</v>
      </c>
      <c r="E2867" s="8">
        <v>280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9</v>
      </c>
      <c r="P2867">
        <f t="shared" si="221"/>
        <v>0</v>
      </c>
      <c r="Q2867" t="s">
        <v>8315</v>
      </c>
      <c r="R2867" t="s">
        <v>8316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37</v>
      </c>
      <c r="P2868">
        <f t="shared" si="221"/>
        <v>140</v>
      </c>
      <c r="Q2868" t="s">
        <v>8315</v>
      </c>
      <c r="R2868" t="s">
        <v>8316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</v>
      </c>
      <c r="E2869" s="8">
        <v>280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112</v>
      </c>
      <c r="P2869">
        <f t="shared" si="221"/>
        <v>28</v>
      </c>
      <c r="Q2869" t="s">
        <v>8315</v>
      </c>
      <c r="R2869" t="s">
        <v>8316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1</v>
      </c>
      <c r="P2870">
        <f t="shared" si="221"/>
        <v>4.6500000000000004</v>
      </c>
      <c r="Q2870" t="s">
        <v>8315</v>
      </c>
      <c r="R2870" t="s">
        <v>8316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14</v>
      </c>
      <c r="P2871">
        <f t="shared" si="221"/>
        <v>55.6</v>
      </c>
      <c r="Q2871" t="s">
        <v>8315</v>
      </c>
      <c r="R2871" t="s">
        <v>8316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200000</v>
      </c>
      <c r="E2872" s="8">
        <v>277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0</v>
      </c>
      <c r="P2872">
        <f t="shared" si="221"/>
        <v>30.78</v>
      </c>
      <c r="Q2872" t="s">
        <v>8315</v>
      </c>
      <c r="R2872" t="s">
        <v>8316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200</v>
      </c>
      <c r="E2873" s="8">
        <v>277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139</v>
      </c>
      <c r="P2873">
        <f t="shared" si="221"/>
        <v>21.31</v>
      </c>
      <c r="Q2873" t="s">
        <v>8315</v>
      </c>
      <c r="R2873" t="s">
        <v>8316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32000</v>
      </c>
      <c r="E2874" s="8">
        <v>276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1</v>
      </c>
      <c r="P2874">
        <f t="shared" si="221"/>
        <v>0</v>
      </c>
      <c r="Q2874" t="s">
        <v>8315</v>
      </c>
      <c r="R2874" t="s">
        <v>8316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20000</v>
      </c>
      <c r="E2875" s="8">
        <v>273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1</v>
      </c>
      <c r="P2875">
        <f t="shared" si="221"/>
        <v>34.130000000000003</v>
      </c>
      <c r="Q2875" t="s">
        <v>8315</v>
      </c>
      <c r="R2875" t="s">
        <v>8316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3</v>
      </c>
      <c r="P2876">
        <f t="shared" si="221"/>
        <v>91</v>
      </c>
      <c r="Q2876" t="s">
        <v>8315</v>
      </c>
      <c r="R2876" t="s">
        <v>8316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8000</v>
      </c>
      <c r="E2877" s="8">
        <v>273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3</v>
      </c>
      <c r="P2877">
        <f t="shared" si="221"/>
        <v>91</v>
      </c>
      <c r="Q2877" t="s">
        <v>8315</v>
      </c>
      <c r="R2877" t="s">
        <v>8316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200</v>
      </c>
      <c r="E2878" s="8">
        <v>272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136</v>
      </c>
      <c r="P2878">
        <f t="shared" si="221"/>
        <v>0</v>
      </c>
      <c r="Q2878" t="s">
        <v>8315</v>
      </c>
      <c r="R2878" t="s">
        <v>8316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5</v>
      </c>
      <c r="P2879">
        <f t="shared" si="221"/>
        <v>45.17</v>
      </c>
      <c r="Q2879" t="s">
        <v>8315</v>
      </c>
      <c r="R2879" t="s">
        <v>8316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70000</v>
      </c>
      <c r="E2880" s="8">
        <v>270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0</v>
      </c>
      <c r="P2880">
        <f t="shared" si="221"/>
        <v>67.5</v>
      </c>
      <c r="Q2880" t="s">
        <v>8315</v>
      </c>
      <c r="R2880" t="s">
        <v>8316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4190</v>
      </c>
      <c r="E2881" s="8">
        <v>270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6</v>
      </c>
      <c r="P2881">
        <f t="shared" si="221"/>
        <v>270</v>
      </c>
      <c r="Q2881" t="s">
        <v>8315</v>
      </c>
      <c r="R2881" t="s">
        <v>8316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1500</v>
      </c>
      <c r="E2882" s="8">
        <v>270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18</v>
      </c>
      <c r="P2882">
        <f t="shared" si="221"/>
        <v>9.31</v>
      </c>
      <c r="Q2882" t="s">
        <v>8315</v>
      </c>
      <c r="R2882" t="s">
        <v>8316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250</v>
      </c>
      <c r="E2883" s="8">
        <v>270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108</v>
      </c>
      <c r="P2883">
        <f t="shared" ref="P2883:P2946" si="226">IFERROR(ROUND(E2883/L2883,2),0)</f>
        <v>0</v>
      </c>
      <c r="Q2883" t="s">
        <v>8315</v>
      </c>
      <c r="R2883" t="s">
        <v>8316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10000</v>
      </c>
      <c r="E2884" s="8">
        <v>266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</v>
      </c>
      <c r="P2884">
        <f t="shared" si="226"/>
        <v>66.5</v>
      </c>
      <c r="Q2884" t="s">
        <v>8315</v>
      </c>
      <c r="R2884" t="s">
        <v>8316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7</v>
      </c>
      <c r="P2885">
        <f t="shared" si="226"/>
        <v>53.2</v>
      </c>
      <c r="Q2885" t="s">
        <v>8315</v>
      </c>
      <c r="R2885" t="s">
        <v>8316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3</v>
      </c>
      <c r="P2886">
        <f t="shared" si="226"/>
        <v>66</v>
      </c>
      <c r="Q2886" t="s">
        <v>8315</v>
      </c>
      <c r="R2886" t="s">
        <v>8316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2500</v>
      </c>
      <c r="E2887" s="8">
        <v>262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10</v>
      </c>
      <c r="P2887">
        <f t="shared" si="226"/>
        <v>52.4</v>
      </c>
      <c r="Q2887" t="s">
        <v>8315</v>
      </c>
      <c r="R2887" t="s">
        <v>8316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25000</v>
      </c>
      <c r="E2888" s="8">
        <v>261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1</v>
      </c>
      <c r="P2888">
        <f t="shared" si="226"/>
        <v>261</v>
      </c>
      <c r="Q2888" t="s">
        <v>8315</v>
      </c>
      <c r="R2888" t="s">
        <v>8316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1</v>
      </c>
      <c r="P2889">
        <f t="shared" si="226"/>
        <v>260</v>
      </c>
      <c r="Q2889" t="s">
        <v>8315</v>
      </c>
      <c r="R2889" t="s">
        <v>8316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1</v>
      </c>
      <c r="P2890">
        <f t="shared" si="226"/>
        <v>0</v>
      </c>
      <c r="Q2890" t="s">
        <v>8315</v>
      </c>
      <c r="R2890" t="s">
        <v>8316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</v>
      </c>
      <c r="P2891">
        <f t="shared" si="226"/>
        <v>18.57</v>
      </c>
      <c r="Q2891" t="s">
        <v>8315</v>
      </c>
      <c r="R2891" t="s">
        <v>8316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5</v>
      </c>
      <c r="P2892">
        <f t="shared" si="226"/>
        <v>86.67</v>
      </c>
      <c r="Q2892" t="s">
        <v>8315</v>
      </c>
      <c r="R2892" t="s">
        <v>8316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33</v>
      </c>
      <c r="P2893">
        <f t="shared" si="226"/>
        <v>26</v>
      </c>
      <c r="Q2893" t="s">
        <v>8315</v>
      </c>
      <c r="R2893" t="s">
        <v>8316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500</v>
      </c>
      <c r="E2894" s="8">
        <v>260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52</v>
      </c>
      <c r="P2894">
        <f t="shared" si="226"/>
        <v>15.29</v>
      </c>
      <c r="Q2894" t="s">
        <v>8315</v>
      </c>
      <c r="R2894" t="s">
        <v>8316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250</v>
      </c>
      <c r="E2895" s="8">
        <v>260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104</v>
      </c>
      <c r="P2895">
        <f t="shared" si="226"/>
        <v>130</v>
      </c>
      <c r="Q2895" t="s">
        <v>8315</v>
      </c>
      <c r="R2895" t="s">
        <v>8316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60000</v>
      </c>
      <c r="E2896" s="8">
        <v>259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258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52</v>
      </c>
      <c r="P2897">
        <f t="shared" si="226"/>
        <v>64.5</v>
      </c>
      <c r="Q2897" t="s">
        <v>8315</v>
      </c>
      <c r="R2897" t="s">
        <v>8316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1</v>
      </c>
      <c r="P2898">
        <f t="shared" si="226"/>
        <v>21.25</v>
      </c>
      <c r="Q2898" t="s">
        <v>8315</v>
      </c>
      <c r="R2898" t="s">
        <v>8316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10</v>
      </c>
      <c r="P2899">
        <f t="shared" si="226"/>
        <v>84</v>
      </c>
      <c r="Q2899" t="s">
        <v>8315</v>
      </c>
      <c r="R2899" t="s">
        <v>8316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34</v>
      </c>
      <c r="P2900">
        <f t="shared" si="226"/>
        <v>21</v>
      </c>
      <c r="Q2900" t="s">
        <v>8315</v>
      </c>
      <c r="R2900" t="s">
        <v>8316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13</v>
      </c>
      <c r="P2901">
        <f t="shared" si="226"/>
        <v>0</v>
      </c>
      <c r="Q2901" t="s">
        <v>8315</v>
      </c>
      <c r="R2901" t="s">
        <v>8316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250</v>
      </c>
      <c r="E2902" s="8">
        <v>251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100</v>
      </c>
      <c r="P2902">
        <f t="shared" si="226"/>
        <v>35.86</v>
      </c>
      <c r="Q2902" t="s">
        <v>8315</v>
      </c>
      <c r="R2902" t="s">
        <v>8316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0</v>
      </c>
      <c r="P2903">
        <f t="shared" si="226"/>
        <v>125</v>
      </c>
      <c r="Q2903" t="s">
        <v>8315</v>
      </c>
      <c r="R2903" t="s">
        <v>8316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100000</v>
      </c>
      <c r="E2904" s="8">
        <v>250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250</v>
      </c>
      <c r="Q2904" t="s">
        <v>8315</v>
      </c>
      <c r="R2904" t="s">
        <v>8316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93500</v>
      </c>
      <c r="E2905" s="8">
        <v>250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0</v>
      </c>
      <c r="P2905">
        <f t="shared" si="226"/>
        <v>62.5</v>
      </c>
      <c r="Q2905" t="s">
        <v>8315</v>
      </c>
      <c r="R2905" t="s">
        <v>8316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85000</v>
      </c>
      <c r="E2906" s="8">
        <v>250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0</v>
      </c>
      <c r="P2906">
        <f t="shared" si="226"/>
        <v>62.5</v>
      </c>
      <c r="Q2906" t="s">
        <v>8315</v>
      </c>
      <c r="R2906" t="s">
        <v>8316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29000</v>
      </c>
      <c r="E2907" s="8">
        <v>250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</v>
      </c>
      <c r="P2907">
        <f t="shared" si="226"/>
        <v>14.71</v>
      </c>
      <c r="Q2907" t="s">
        <v>8315</v>
      </c>
      <c r="R2907" t="s">
        <v>8316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10000</v>
      </c>
      <c r="E2908" s="8">
        <v>250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3</v>
      </c>
      <c r="P2908">
        <f t="shared" si="226"/>
        <v>35.71</v>
      </c>
      <c r="Q2908" t="s">
        <v>8315</v>
      </c>
      <c r="R2908" t="s">
        <v>8316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3</v>
      </c>
      <c r="P2909">
        <f t="shared" si="226"/>
        <v>125</v>
      </c>
      <c r="Q2909" t="s">
        <v>8315</v>
      </c>
      <c r="R2909" t="s">
        <v>8316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5000</v>
      </c>
      <c r="E2910" s="8">
        <v>250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5</v>
      </c>
      <c r="P2910">
        <f t="shared" si="226"/>
        <v>50</v>
      </c>
      <c r="Q2910" t="s">
        <v>8315</v>
      </c>
      <c r="R2910" t="s">
        <v>8316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5000</v>
      </c>
      <c r="E2911" s="8">
        <v>250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5</v>
      </c>
      <c r="P2911">
        <f t="shared" si="226"/>
        <v>250</v>
      </c>
      <c r="Q2911" t="s">
        <v>8315</v>
      </c>
      <c r="R2911" t="s">
        <v>8316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1000</v>
      </c>
      <c r="E2912" s="8">
        <v>250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25</v>
      </c>
      <c r="P2912">
        <f t="shared" si="226"/>
        <v>250</v>
      </c>
      <c r="Q2912" t="s">
        <v>8315</v>
      </c>
      <c r="R2912" t="s">
        <v>8316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25</v>
      </c>
      <c r="P2913">
        <f t="shared" si="226"/>
        <v>17.86</v>
      </c>
      <c r="Q2913" t="s">
        <v>8315</v>
      </c>
      <c r="R2913" t="s">
        <v>8316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250</v>
      </c>
      <c r="E2914" s="8">
        <v>250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100</v>
      </c>
      <c r="P2914">
        <f t="shared" si="226"/>
        <v>9.6199999999999992</v>
      </c>
      <c r="Q2914" t="s">
        <v>8315</v>
      </c>
      <c r="R2914" t="s">
        <v>8316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250</v>
      </c>
      <c r="E2915" s="8">
        <v>250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100</v>
      </c>
      <c r="P2915">
        <f t="shared" si="226"/>
        <v>125</v>
      </c>
      <c r="Q2915" t="s">
        <v>8315</v>
      </c>
      <c r="R2915" t="s">
        <v>8316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</v>
      </c>
      <c r="E2916" s="8">
        <v>250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100</v>
      </c>
      <c r="P2916">
        <f t="shared" si="226"/>
        <v>250</v>
      </c>
      <c r="Q2916" t="s">
        <v>8315</v>
      </c>
      <c r="R2916" t="s">
        <v>8316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24500</v>
      </c>
      <c r="E2917" s="8">
        <v>245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1</v>
      </c>
      <c r="P2917">
        <f t="shared" si="226"/>
        <v>81.67</v>
      </c>
      <c r="Q2917" t="s">
        <v>8315</v>
      </c>
      <c r="R2917" t="s">
        <v>8316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15000</v>
      </c>
      <c r="E2918" s="8">
        <v>243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2</v>
      </c>
      <c r="P2918">
        <f t="shared" si="226"/>
        <v>34.71</v>
      </c>
      <c r="Q2918" t="s">
        <v>8315</v>
      </c>
      <c r="R2918" t="s">
        <v>8316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14500</v>
      </c>
      <c r="E2919" s="8">
        <v>241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</v>
      </c>
      <c r="P2919">
        <f t="shared" si="226"/>
        <v>26.78</v>
      </c>
      <c r="Q2919" t="s">
        <v>8315</v>
      </c>
      <c r="R2919" t="s">
        <v>8316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8000</v>
      </c>
      <c r="E2920" s="8">
        <v>241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3</v>
      </c>
      <c r="P2920">
        <f t="shared" si="226"/>
        <v>12.05</v>
      </c>
      <c r="Q2920" t="s">
        <v>8315</v>
      </c>
      <c r="R2920" t="s">
        <v>8316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220</v>
      </c>
      <c r="E2921" s="8">
        <v>241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110</v>
      </c>
      <c r="P2921">
        <f t="shared" si="226"/>
        <v>40.17</v>
      </c>
      <c r="Q2921" t="s">
        <v>8315</v>
      </c>
      <c r="R2921" t="s">
        <v>8316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9000</v>
      </c>
      <c r="E2922" s="8">
        <v>240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3</v>
      </c>
      <c r="P2922">
        <f t="shared" si="226"/>
        <v>18.46</v>
      </c>
      <c r="Q2922" t="s">
        <v>8315</v>
      </c>
      <c r="R2922" t="s">
        <v>8316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5000</v>
      </c>
      <c r="E2923" s="8">
        <v>240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5</v>
      </c>
      <c r="P2923">
        <f t="shared" si="226"/>
        <v>80</v>
      </c>
      <c r="Q2923" t="s">
        <v>8315</v>
      </c>
      <c r="R2923" t="s">
        <v>8357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60" x14ac:dyDescent="0.25">
      <c r="A2924">
        <v>3752</v>
      </c>
      <c r="B2924" s="3" t="s">
        <v>3749</v>
      </c>
      <c r="C2924" s="3" t="s">
        <v>7862</v>
      </c>
      <c r="D2924" s="6">
        <v>80000</v>
      </c>
      <c r="E2924" s="8">
        <v>0</v>
      </c>
      <c r="F2924" t="s">
        <v>8218</v>
      </c>
      <c r="G2924" t="s">
        <v>8224</v>
      </c>
      <c r="H2924" t="s">
        <v>8246</v>
      </c>
      <c r="I2924" s="11">
        <v>1476651600</v>
      </c>
      <c r="J2924">
        <v>1473189335</v>
      </c>
      <c r="K2924" t="b">
        <v>0</v>
      </c>
      <c r="L2924">
        <v>15</v>
      </c>
      <c r="M2924" t="b">
        <v>1</v>
      </c>
      <c r="N2924" t="s">
        <v>8303</v>
      </c>
      <c r="O2924">
        <f>ROUND(E2924/D2924*100,0)</f>
        <v>0</v>
      </c>
      <c r="P2924">
        <f>IFERROR(ROUND(E2924/L2924,2),0)</f>
        <v>0</v>
      </c>
      <c r="Q2924" t="s">
        <v>8315</v>
      </c>
      <c r="R2924" t="s">
        <v>8357</v>
      </c>
      <c r="S2924" s="10">
        <f>(((J2924/60)/60)/24)+DATE(1970,1,1)</f>
        <v>42619.802488425921</v>
      </c>
      <c r="T2924" s="10">
        <f>(((I2924/60)/60)/24)+DATE(1970,1,1)</f>
        <v>42659.875</v>
      </c>
      <c r="U2924">
        <f t="shared" si="229"/>
        <v>2016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31000</v>
      </c>
      <c r="E2925" s="8">
        <v>236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</v>
      </c>
      <c r="P2925">
        <f>IFERROR(ROUND(E2925/L2925,2),0)</f>
        <v>23.6</v>
      </c>
      <c r="Q2925" t="s">
        <v>8315</v>
      </c>
      <c r="R2925" t="s">
        <v>8357</v>
      </c>
      <c r="S2925" s="10">
        <f>(((J2925/60)/60)/24)+DATE(1970,1,1)</f>
        <v>42013.15253472222</v>
      </c>
      <c r="T2925" s="10">
        <f>(((I2925/60)/60)/24)+DATE(1970,1,1)</f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2000</v>
      </c>
      <c r="E2926" s="8">
        <v>236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12</v>
      </c>
      <c r="P2926">
        <f>IFERROR(ROUND(E2926/L2926,2),0)</f>
        <v>1.61</v>
      </c>
      <c r="Q2926" t="s">
        <v>8315</v>
      </c>
      <c r="R2926" t="s">
        <v>8357</v>
      </c>
      <c r="S2926" s="10">
        <f>(((J2926/60)/60)/24)+DATE(1970,1,1)</f>
        <v>42103.556828703702</v>
      </c>
      <c r="T2926" s="10">
        <f>(((I2926/60)/60)/24)+DATE(1970,1,1)</f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5000</v>
      </c>
      <c r="E2927" s="8">
        <v>235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5</v>
      </c>
      <c r="P2927">
        <f>IFERROR(ROUND(E2927/L2927,2),0)</f>
        <v>1.18</v>
      </c>
      <c r="Q2927" t="s">
        <v>8315</v>
      </c>
      <c r="R2927" t="s">
        <v>8357</v>
      </c>
      <c r="S2927" s="10">
        <f>(((J2927/60)/60)/24)+DATE(1970,1,1)</f>
        <v>41863.584120370368</v>
      </c>
      <c r="T2927" s="10">
        <f>(((I2927/60)/60)/24)+DATE(1970,1,1)</f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4000</v>
      </c>
      <c r="E2928" s="8">
        <v>234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6</v>
      </c>
      <c r="P2928">
        <f>IFERROR(ROUND(E2928/L2928,2),0)</f>
        <v>4.68</v>
      </c>
      <c r="Q2928" t="s">
        <v>8315</v>
      </c>
      <c r="R2928" t="s">
        <v>8357</v>
      </c>
      <c r="S2928" s="10">
        <f>(((J2928/60)/60)/24)+DATE(1970,1,1)</f>
        <v>42044.765960648147</v>
      </c>
      <c r="T2928" s="10">
        <f>(((I2928/60)/60)/24)+DATE(1970,1,1)</f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2000</v>
      </c>
      <c r="E2929" s="8">
        <v>234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12</v>
      </c>
      <c r="P2929">
        <f>IFERROR(ROUND(E2929/L2929,2),0)</f>
        <v>11.14</v>
      </c>
      <c r="Q2929" t="s">
        <v>8315</v>
      </c>
      <c r="R2929" t="s">
        <v>8357</v>
      </c>
      <c r="S2929" s="10">
        <f>(((J2929/60)/60)/24)+DATE(1970,1,1)</f>
        <v>41806.669317129628</v>
      </c>
      <c r="T2929" s="10">
        <f>(((I2929/60)/60)/24)+DATE(1970,1,1)</f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225</v>
      </c>
      <c r="E2930" s="8">
        <v>234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104</v>
      </c>
      <c r="P2930">
        <f>IFERROR(ROUND(E2930/L2930,2),0)</f>
        <v>9.75</v>
      </c>
      <c r="Q2930" t="s">
        <v>8315</v>
      </c>
      <c r="R2930" t="s">
        <v>8357</v>
      </c>
      <c r="S2930" s="10">
        <f>(((J2930/60)/60)/24)+DATE(1970,1,1)</f>
        <v>42403.998217592598</v>
      </c>
      <c r="T2930" s="10">
        <f>(((I2930/60)/60)/24)+DATE(1970,1,1)</f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12000</v>
      </c>
      <c r="E2931" s="8">
        <v>233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2</v>
      </c>
      <c r="P2931">
        <f>IFERROR(ROUND(E2931/L2931,2),0)</f>
        <v>7.28</v>
      </c>
      <c r="Q2931" t="s">
        <v>8315</v>
      </c>
      <c r="R2931" t="s">
        <v>8357</v>
      </c>
      <c r="S2931" s="10">
        <f>(((J2931/60)/60)/24)+DATE(1970,1,1)</f>
        <v>41754.564328703702</v>
      </c>
      <c r="T2931" s="10">
        <f>(((I2931/60)/60)/24)+DATE(1970,1,1)</f>
        <v>41784.564328703702</v>
      </c>
      <c r="U2931">
        <f t="shared" si="229"/>
        <v>2014</v>
      </c>
    </row>
    <row r="2932" spans="1:21" ht="60" x14ac:dyDescent="0.25">
      <c r="A2932">
        <v>3755</v>
      </c>
      <c r="B2932" s="3" t="s">
        <v>3752</v>
      </c>
      <c r="C2932" s="3" t="s">
        <v>7865</v>
      </c>
      <c r="D2932" s="6">
        <v>75000</v>
      </c>
      <c r="E2932" s="8">
        <v>0</v>
      </c>
      <c r="F2932" t="s">
        <v>8218</v>
      </c>
      <c r="G2932" t="s">
        <v>8224</v>
      </c>
      <c r="H2932" t="s">
        <v>8246</v>
      </c>
      <c r="I2932" s="11">
        <v>1460753307</v>
      </c>
      <c r="J2932">
        <v>1458161307</v>
      </c>
      <c r="K2932" t="b">
        <v>0</v>
      </c>
      <c r="L2932">
        <v>28</v>
      </c>
      <c r="M2932" t="b">
        <v>1</v>
      </c>
      <c r="N2932" t="s">
        <v>8303</v>
      </c>
      <c r="O2932">
        <f>ROUND(E2932/D2932*100,0)</f>
        <v>0</v>
      </c>
      <c r="P2932">
        <f>IFERROR(ROUND(E2932/L2932,2),0)</f>
        <v>0</v>
      </c>
      <c r="Q2932" t="s">
        <v>8315</v>
      </c>
      <c r="R2932" t="s">
        <v>8357</v>
      </c>
      <c r="S2932" s="10">
        <f>(((J2932/60)/60)/24)+DATE(1970,1,1)</f>
        <v>42445.866979166662</v>
      </c>
      <c r="T2932" s="10">
        <f>(((I2932/60)/60)/24)+DATE(1970,1,1)</f>
        <v>42475.866979166662</v>
      </c>
      <c r="U2932">
        <f t="shared" si="229"/>
        <v>2016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20000</v>
      </c>
      <c r="E2933" s="8">
        <v>230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</v>
      </c>
      <c r="P2933">
        <f>IFERROR(ROUND(E2933/L2933,2),0)</f>
        <v>25.56</v>
      </c>
      <c r="Q2933" t="s">
        <v>8315</v>
      </c>
      <c r="R2933" t="s">
        <v>8357</v>
      </c>
      <c r="S2933" s="10">
        <f>(((J2933/60)/60)/24)+DATE(1970,1,1)</f>
        <v>41872.291238425925</v>
      </c>
      <c r="T2933" s="10">
        <f>(((I2933/60)/60)/24)+DATE(1970,1,1)</f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150</v>
      </c>
      <c r="E2934" s="8">
        <v>230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153</v>
      </c>
      <c r="P2934">
        <f>IFERROR(ROUND(E2934/L2934,2),0)</f>
        <v>6.05</v>
      </c>
      <c r="Q2934" t="s">
        <v>8315</v>
      </c>
      <c r="R2934" t="s">
        <v>8357</v>
      </c>
      <c r="S2934" s="10">
        <f>(((J2934/60)/60)/24)+DATE(1970,1,1)</f>
        <v>42025.164780092593</v>
      </c>
      <c r="T2934" s="10">
        <f>(((I2934/60)/60)/24)+DATE(1970,1,1)</f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100000</v>
      </c>
      <c r="E2935" s="8">
        <v>226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0</v>
      </c>
      <c r="P2935">
        <f>IFERROR(ROUND(E2935/L2935,2),0)</f>
        <v>4.1900000000000004</v>
      </c>
      <c r="Q2935" t="s">
        <v>8315</v>
      </c>
      <c r="R2935" t="s">
        <v>8357</v>
      </c>
      <c r="S2935" s="10">
        <f>(((J2935/60)/60)/24)+DATE(1970,1,1)</f>
        <v>42495.956631944442</v>
      </c>
      <c r="T2935" s="10">
        <f>(((I2935/60)/60)/24)+DATE(1970,1,1)</f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4000</v>
      </c>
      <c r="E2936" s="8">
        <v>225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6</v>
      </c>
      <c r="P2936">
        <f>IFERROR(ROUND(E2936/L2936,2),0)</f>
        <v>6.08</v>
      </c>
      <c r="Q2936" t="s">
        <v>8315</v>
      </c>
      <c r="R2936" t="s">
        <v>8357</v>
      </c>
      <c r="S2936" s="10">
        <f>(((J2936/60)/60)/24)+DATE(1970,1,1)</f>
        <v>41775.636157407411</v>
      </c>
      <c r="T2936" s="10">
        <f>(((I2936/60)/60)/24)+DATE(1970,1,1)</f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2000</v>
      </c>
      <c r="E2937" s="8">
        <v>225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11</v>
      </c>
      <c r="P2937">
        <f>IFERROR(ROUND(E2937/L2937,2),0)</f>
        <v>5.77</v>
      </c>
      <c r="Q2937" t="s">
        <v>8315</v>
      </c>
      <c r="R2937" t="s">
        <v>8357</v>
      </c>
      <c r="S2937" s="10">
        <f>(((J2937/60)/60)/24)+DATE(1970,1,1)</f>
        <v>42553.583425925928</v>
      </c>
      <c r="T2937" s="10">
        <f>(((I2937/60)/60)/24)+DATE(1970,1,1)</f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225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23</v>
      </c>
      <c r="P2938">
        <f>IFERROR(ROUND(E2938/L2938,2),0)</f>
        <v>6.62</v>
      </c>
      <c r="Q2938" t="s">
        <v>8315</v>
      </c>
      <c r="R2938" t="s">
        <v>8357</v>
      </c>
      <c r="S2938" s="10">
        <f>(((J2938/60)/60)/24)+DATE(1970,1,1)</f>
        <v>41912.650729166664</v>
      </c>
      <c r="T2938" s="10">
        <f>(((I2938/60)/60)/24)+DATE(1970,1,1)</f>
        <v>41925.207638888889</v>
      </c>
      <c r="U2938">
        <f t="shared" si="229"/>
        <v>2014</v>
      </c>
    </row>
    <row r="2939" spans="1:21" ht="60" x14ac:dyDescent="0.25">
      <c r="A2939">
        <v>3761</v>
      </c>
      <c r="B2939" s="3" t="s">
        <v>3758</v>
      </c>
      <c r="C2939" s="3" t="s">
        <v>7871</v>
      </c>
      <c r="D2939" s="6">
        <v>50000</v>
      </c>
      <c r="E2939" s="8">
        <v>0</v>
      </c>
      <c r="F2939" t="s">
        <v>8218</v>
      </c>
      <c r="G2939" t="s">
        <v>8224</v>
      </c>
      <c r="H2939" t="s">
        <v>8246</v>
      </c>
      <c r="I2939" s="11">
        <v>1439247600</v>
      </c>
      <c r="J2939">
        <v>1434625937</v>
      </c>
      <c r="K2939" t="b">
        <v>0</v>
      </c>
      <c r="L2939">
        <v>3</v>
      </c>
      <c r="M2939" t="b">
        <v>1</v>
      </c>
      <c r="N2939" t="s">
        <v>8303</v>
      </c>
      <c r="O2939">
        <f>ROUND(E2939/D2939*100,0)</f>
        <v>0</v>
      </c>
      <c r="P2939">
        <f>IFERROR(ROUND(E2939/L2939,2),0)</f>
        <v>0</v>
      </c>
      <c r="Q2939" t="s">
        <v>8315</v>
      </c>
      <c r="R2939" t="s">
        <v>8357</v>
      </c>
      <c r="S2939" s="10">
        <f>(((J2939/60)/60)/24)+DATE(1970,1,1)</f>
        <v>42173.466863425929</v>
      </c>
      <c r="T2939" s="10">
        <f>(((I2939/60)/60)/24)+DATE(1970,1,1)</f>
        <v>42226.958333333328</v>
      </c>
      <c r="U2939">
        <f t="shared" si="229"/>
        <v>2015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225</v>
      </c>
      <c r="P2940">
        <f>IFERROR(ROUND(E2940/L2940,2),0)</f>
        <v>7.03</v>
      </c>
      <c r="Q2940" t="s">
        <v>8315</v>
      </c>
      <c r="R2940" t="s">
        <v>8357</v>
      </c>
      <c r="S2940" s="10">
        <f>(((J2940/60)/60)/24)+DATE(1970,1,1)</f>
        <v>42004.703865740739</v>
      </c>
      <c r="T2940" s="10">
        <f>(((I2940/60)/60)/24)+DATE(1970,1,1)</f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9000</v>
      </c>
      <c r="E2941" s="8">
        <v>223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2</v>
      </c>
      <c r="P2941">
        <f>IFERROR(ROUND(E2941/L2941,2),0)</f>
        <v>8.92</v>
      </c>
      <c r="Q2941" t="s">
        <v>8315</v>
      </c>
      <c r="R2941" t="s">
        <v>8357</v>
      </c>
      <c r="S2941" s="10">
        <f>(((J2941/60)/60)/24)+DATE(1970,1,1)</f>
        <v>41845.809166666666</v>
      </c>
      <c r="T2941" s="10">
        <f>(((I2941/60)/60)/24)+DATE(1970,1,1)</f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5000</v>
      </c>
      <c r="E2942" s="8">
        <v>223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4</v>
      </c>
      <c r="P2942">
        <f>IFERROR(ROUND(E2942/L2942,2),0)</f>
        <v>6.76</v>
      </c>
      <c r="Q2942" t="s">
        <v>8315</v>
      </c>
      <c r="R2942" t="s">
        <v>8357</v>
      </c>
      <c r="S2942" s="10">
        <f>(((J2942/60)/60)/24)+DATE(1970,1,1)</f>
        <v>41982.773356481484</v>
      </c>
      <c r="T2942" s="10">
        <f>(((I2942/60)/60)/24)+DATE(1970,1,1)</f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115250</v>
      </c>
      <c r="E2943" s="8">
        <v>220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220</v>
      </c>
      <c r="Q2943" t="s">
        <v>8315</v>
      </c>
      <c r="R2943" t="s">
        <v>8355</v>
      </c>
      <c r="S2943" s="10">
        <f>(((J2943/60)/60)/24)+DATE(1970,1,1)</f>
        <v>42034.960127314815</v>
      </c>
      <c r="T2943" s="10">
        <f>(((I2943/60)/60)/24)+DATE(1970,1,1)</f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5105</v>
      </c>
      <c r="E2944" s="8">
        <v>216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4</v>
      </c>
      <c r="P2944">
        <f>IFERROR(ROUND(E2944/L2944,2),0)</f>
        <v>1.07</v>
      </c>
      <c r="Q2944" t="s">
        <v>8315</v>
      </c>
      <c r="R2944" t="s">
        <v>8355</v>
      </c>
      <c r="S2944" s="10">
        <f>(((J2944/60)/60)/24)+DATE(1970,1,1)</f>
        <v>42334.803923611107</v>
      </c>
      <c r="T2944" s="10">
        <f>(((I2944/60)/60)/24)+DATE(1970,1,1)</f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3300</v>
      </c>
      <c r="E2945" s="8">
        <v>216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7</v>
      </c>
      <c r="P2945">
        <f>IFERROR(ROUND(E2945/L2945,2),0)</f>
        <v>0</v>
      </c>
      <c r="Q2945" t="s">
        <v>8315</v>
      </c>
      <c r="R2945" t="s">
        <v>8355</v>
      </c>
      <c r="S2945" s="10">
        <f>(((J2945/60)/60)/24)+DATE(1970,1,1)</f>
        <v>42077.129398148143</v>
      </c>
      <c r="T2945" s="10">
        <f>(((I2945/60)/60)/24)+DATE(1970,1,1)</f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2000</v>
      </c>
      <c r="E2946" s="8">
        <v>216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11</v>
      </c>
      <c r="P2946">
        <f>IFERROR(ROUND(E2946/L2946,2),0)</f>
        <v>216</v>
      </c>
      <c r="Q2946" t="s">
        <v>8315</v>
      </c>
      <c r="R2946" t="s">
        <v>8355</v>
      </c>
      <c r="S2946" s="10">
        <f>(((J2946/60)/60)/24)+DATE(1970,1,1)</f>
        <v>42132.9143287037</v>
      </c>
      <c r="T2946" s="10">
        <f>(((I2946/60)/60)/24)+DATE(1970,1,1)</f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t="s">
        <v>8315</v>
      </c>
      <c r="R2947" t="s">
        <v>8355</v>
      </c>
      <c r="S2947" s="10">
        <f>(((J2947/60)/60)/24)+DATE(1970,1,1)</f>
        <v>42118.139583333337</v>
      </c>
      <c r="T2947" s="10">
        <f>(((I2947/60)/60)/24)+DATE(1970,1,1)</f>
        <v>42148.139583333337</v>
      </c>
      <c r="U2947">
        <f t="shared" ref="U2947:U3010" si="230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6500</v>
      </c>
      <c r="E2948" s="8">
        <v>215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3</v>
      </c>
      <c r="P2948">
        <f>IFERROR(ROUND(E2948/L2948,2),0)</f>
        <v>107.5</v>
      </c>
      <c r="Q2948" t="s">
        <v>8315</v>
      </c>
      <c r="R2948" t="s">
        <v>8355</v>
      </c>
      <c r="S2948" s="10">
        <f>(((J2948/60)/60)/24)+DATE(1970,1,1)</f>
        <v>42567.531157407408</v>
      </c>
      <c r="T2948" s="10">
        <f>(((I2948/60)/60)/24)+DATE(1970,1,1)</f>
        <v>42597.531157407408</v>
      </c>
      <c r="U2948">
        <f t="shared" si="230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7</v>
      </c>
      <c r="P2949">
        <f>IFERROR(ROUND(E2949/L2949,2),0)</f>
        <v>16.54</v>
      </c>
      <c r="Q2949" t="s">
        <v>8315</v>
      </c>
      <c r="R2949" t="s">
        <v>8355</v>
      </c>
      <c r="S2949" s="10">
        <f>(((J2949/60)/60)/24)+DATE(1970,1,1)</f>
        <v>42649.562118055561</v>
      </c>
      <c r="T2949" s="10">
        <f>(((I2949/60)/60)/24)+DATE(1970,1,1)</f>
        <v>42698.715972222228</v>
      </c>
      <c r="U2949">
        <f t="shared" si="230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11</v>
      </c>
      <c r="P2950">
        <f>IFERROR(ROUND(E2950/L2950,2),0)</f>
        <v>23.78</v>
      </c>
      <c r="Q2950" t="s">
        <v>8315</v>
      </c>
      <c r="R2950" t="s">
        <v>8355</v>
      </c>
      <c r="S2950" s="10">
        <f>(((J2950/60)/60)/24)+DATE(1970,1,1)</f>
        <v>42097.649224537032</v>
      </c>
      <c r="T2950" s="10">
        <f>(((I2950/60)/60)/24)+DATE(1970,1,1)</f>
        <v>42157.649224537032</v>
      </c>
      <c r="U2950">
        <f t="shared" si="230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1</v>
      </c>
      <c r="P2951">
        <f>IFERROR(ROUND(E2951/L2951,2),0)</f>
        <v>106</v>
      </c>
      <c r="Q2951" t="s">
        <v>8315</v>
      </c>
      <c r="R2951" t="s">
        <v>8355</v>
      </c>
      <c r="S2951" s="10">
        <f>(((J2951/60)/60)/24)+DATE(1970,1,1)</f>
        <v>42297.823113425926</v>
      </c>
      <c r="T2951" s="10">
        <f>(((I2951/60)/60)/24)+DATE(1970,1,1)</f>
        <v>42327.864780092597</v>
      </c>
      <c r="U2951">
        <f t="shared" si="230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15000</v>
      </c>
      <c r="E2952" s="8">
        <v>212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1</v>
      </c>
      <c r="P2952">
        <f>IFERROR(ROUND(E2952/L2952,2),0)</f>
        <v>0</v>
      </c>
      <c r="Q2952" t="s">
        <v>8315</v>
      </c>
      <c r="R2952" t="s">
        <v>8355</v>
      </c>
      <c r="S2952" s="10">
        <f>(((J2952/60)/60)/24)+DATE(1970,1,1)</f>
        <v>42362.36518518519</v>
      </c>
      <c r="T2952" s="10">
        <f>(((I2952/60)/60)/24)+DATE(1970,1,1)</f>
        <v>42392.36518518519</v>
      </c>
      <c r="U2952">
        <f t="shared" si="230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</v>
      </c>
      <c r="E2953" s="8">
        <v>212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4</v>
      </c>
      <c r="P2953">
        <f>IFERROR(ROUND(E2953/L2953,2),0)</f>
        <v>3.66</v>
      </c>
      <c r="Q2953" t="s">
        <v>8315</v>
      </c>
      <c r="R2953" t="s">
        <v>8355</v>
      </c>
      <c r="S2953" s="10">
        <f>(((J2953/60)/60)/24)+DATE(1970,1,1)</f>
        <v>41872.802928240737</v>
      </c>
      <c r="T2953" s="10">
        <f>(((I2953/60)/60)/24)+DATE(1970,1,1)</f>
        <v>41917.802928240737</v>
      </c>
      <c r="U2953">
        <f t="shared" si="230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2825</v>
      </c>
      <c r="E2954" s="8">
        <v>211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7</v>
      </c>
      <c r="P2954">
        <f>IFERROR(ROUND(E2954/L2954,2),0)</f>
        <v>26.38</v>
      </c>
      <c r="Q2954" t="s">
        <v>8315</v>
      </c>
      <c r="R2954" t="s">
        <v>8355</v>
      </c>
      <c r="S2954" s="10">
        <f>(((J2954/60)/60)/24)+DATE(1970,1,1)</f>
        <v>42628.690266203703</v>
      </c>
      <c r="T2954" s="10">
        <f>(((I2954/60)/60)/24)+DATE(1970,1,1)</f>
        <v>42660.166666666672</v>
      </c>
      <c r="U2954">
        <f t="shared" si="230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1000</v>
      </c>
      <c r="E2955" s="8">
        <v>211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21</v>
      </c>
      <c r="P2955">
        <f>IFERROR(ROUND(E2955/L2955,2),0)</f>
        <v>70.33</v>
      </c>
      <c r="Q2955" t="s">
        <v>8315</v>
      </c>
      <c r="R2955" t="s">
        <v>8355</v>
      </c>
      <c r="S2955" s="10">
        <f>(((J2955/60)/60)/24)+DATE(1970,1,1)</f>
        <v>42255.791909722218</v>
      </c>
      <c r="T2955" s="10">
        <f>(((I2955/60)/60)/24)+DATE(1970,1,1)</f>
        <v>42285.791909722218</v>
      </c>
      <c r="U2955">
        <f t="shared" si="230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12000</v>
      </c>
      <c r="E2956" s="8">
        <v>210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2</v>
      </c>
      <c r="P2956">
        <f>IFERROR(ROUND(E2956/L2956,2),0)</f>
        <v>0</v>
      </c>
      <c r="Q2956" t="s">
        <v>8315</v>
      </c>
      <c r="R2956" t="s">
        <v>8355</v>
      </c>
      <c r="S2956" s="10">
        <f>(((J2956/60)/60)/24)+DATE(1970,1,1)</f>
        <v>42790.583368055552</v>
      </c>
      <c r="T2956" s="10">
        <f>(((I2956/60)/60)/24)+DATE(1970,1,1)</f>
        <v>42810.541701388895</v>
      </c>
      <c r="U2956">
        <f t="shared" si="230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3</v>
      </c>
      <c r="P2957">
        <f>IFERROR(ROUND(E2957/L2957,2),0)</f>
        <v>19.09</v>
      </c>
      <c r="Q2957" t="s">
        <v>8315</v>
      </c>
      <c r="R2957" t="s">
        <v>8355</v>
      </c>
      <c r="S2957" s="10">
        <f>(((J2957/60)/60)/24)+DATE(1970,1,1)</f>
        <v>42141.741307870368</v>
      </c>
      <c r="T2957" s="10">
        <f>(((I2957/60)/60)/24)+DATE(1970,1,1)</f>
        <v>42171.741307870368</v>
      </c>
      <c r="U2957">
        <f t="shared" si="230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100000</v>
      </c>
      <c r="E2958" s="8">
        <v>205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0</v>
      </c>
      <c r="P2958">
        <f>IFERROR(ROUND(E2958/L2958,2),0)</f>
        <v>10.25</v>
      </c>
      <c r="Q2958" t="s">
        <v>8315</v>
      </c>
      <c r="R2958" t="s">
        <v>8355</v>
      </c>
      <c r="S2958" s="10">
        <f>(((J2958/60)/60)/24)+DATE(1970,1,1)</f>
        <v>42464.958912037036</v>
      </c>
      <c r="T2958" s="10">
        <f>(((I2958/60)/60)/24)+DATE(1970,1,1)</f>
        <v>42494.958912037036</v>
      </c>
      <c r="U2958">
        <f t="shared" si="230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205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1</v>
      </c>
      <c r="P2959">
        <f>IFERROR(ROUND(E2959/L2959,2),0)</f>
        <v>68.33</v>
      </c>
      <c r="Q2959" t="s">
        <v>8315</v>
      </c>
      <c r="R2959" t="s">
        <v>8355</v>
      </c>
      <c r="S2959" s="10">
        <f>(((J2959/60)/60)/24)+DATE(1970,1,1)</f>
        <v>42031.011249999996</v>
      </c>
      <c r="T2959" s="10">
        <f>(((I2959/60)/60)/24)+DATE(1970,1,1)</f>
        <v>42090.969583333332</v>
      </c>
      <c r="U2959">
        <f t="shared" si="230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11</v>
      </c>
      <c r="P2960">
        <f>IFERROR(ROUND(E2960/L2960,2),0)</f>
        <v>0</v>
      </c>
      <c r="Q2960" t="s">
        <v>8315</v>
      </c>
      <c r="R2960" t="s">
        <v>8355</v>
      </c>
      <c r="S2960" s="10">
        <f>(((J2960/60)/60)/24)+DATE(1970,1,1)</f>
        <v>42438.779131944444</v>
      </c>
      <c r="T2960" s="10">
        <f>(((I2960/60)/60)/24)+DATE(1970,1,1)</f>
        <v>42498.73746527778</v>
      </c>
      <c r="U2960">
        <f t="shared" si="230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</v>
      </c>
      <c r="E2961" s="8">
        <v>205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21</v>
      </c>
      <c r="P2961">
        <f>IFERROR(ROUND(E2961/L2961,2),0)</f>
        <v>0</v>
      </c>
      <c r="Q2961" t="s">
        <v>8315</v>
      </c>
      <c r="R2961" t="s">
        <v>8355</v>
      </c>
      <c r="S2961" s="10">
        <f>(((J2961/60)/60)/24)+DATE(1970,1,1)</f>
        <v>42498.008391203708</v>
      </c>
      <c r="T2961" s="10">
        <f>(((I2961/60)/60)/24)+DATE(1970,1,1)</f>
        <v>42528.008391203708</v>
      </c>
      <c r="U2961">
        <f t="shared" si="230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500</v>
      </c>
      <c r="E2962" s="8">
        <v>205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41</v>
      </c>
      <c r="P2962">
        <f>IFERROR(ROUND(E2962/L2962,2),0)</f>
        <v>0</v>
      </c>
      <c r="Q2962" t="s">
        <v>8315</v>
      </c>
      <c r="R2962" t="s">
        <v>8355</v>
      </c>
      <c r="S2962" s="10">
        <f>(((J2962/60)/60)/24)+DATE(1970,1,1)</f>
        <v>41863.757210648146</v>
      </c>
      <c r="T2962" s="10">
        <f>(((I2962/60)/60)/24)+DATE(1970,1,1)</f>
        <v>41893.757210648146</v>
      </c>
      <c r="U2962">
        <f t="shared" si="230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200</v>
      </c>
      <c r="E2963" s="8">
        <v>205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103</v>
      </c>
      <c r="P2963">
        <f>IFERROR(ROUND(E2963/L2963,2),0)</f>
        <v>1.9</v>
      </c>
      <c r="Q2963" t="s">
        <v>8315</v>
      </c>
      <c r="R2963" t="s">
        <v>8316</v>
      </c>
      <c r="S2963" s="10">
        <f>(((J2963/60)/60)/24)+DATE(1970,1,1)</f>
        <v>42061.212488425925</v>
      </c>
      <c r="T2963" s="10">
        <f>(((I2963/60)/60)/24)+DATE(1970,1,1)</f>
        <v>42089.166666666672</v>
      </c>
      <c r="U2963">
        <f t="shared" si="230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1600</v>
      </c>
      <c r="E2964" s="8">
        <v>204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13</v>
      </c>
      <c r="P2964">
        <f>IFERROR(ROUND(E2964/L2964,2),0)</f>
        <v>10.199999999999999</v>
      </c>
      <c r="Q2964" t="s">
        <v>8315</v>
      </c>
      <c r="R2964" t="s">
        <v>8316</v>
      </c>
      <c r="S2964" s="10">
        <f>(((J2964/60)/60)/24)+DATE(1970,1,1)</f>
        <v>42036.24428240741</v>
      </c>
      <c r="T2964" s="10">
        <f>(((I2964/60)/60)/24)+DATE(1970,1,1)</f>
        <v>42064.290972222225</v>
      </c>
      <c r="U2964">
        <f t="shared" si="230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3000</v>
      </c>
      <c r="E2965" s="8">
        <v>203.9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7</v>
      </c>
      <c r="P2965">
        <f>IFERROR(ROUND(E2965/L2965,2),0)</f>
        <v>2.08</v>
      </c>
      <c r="Q2965" t="s">
        <v>8315</v>
      </c>
      <c r="R2965" t="s">
        <v>8316</v>
      </c>
      <c r="S2965" s="10">
        <f>(((J2965/60)/60)/24)+DATE(1970,1,1)</f>
        <v>42157.470185185186</v>
      </c>
      <c r="T2965" s="10">
        <f>(((I2965/60)/60)/24)+DATE(1970,1,1)</f>
        <v>42187.470185185186</v>
      </c>
      <c r="U2965">
        <f t="shared" si="230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8500</v>
      </c>
      <c r="E2966" s="8">
        <v>202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2</v>
      </c>
      <c r="P2966">
        <f>IFERROR(ROUND(E2966/L2966,2),0)</f>
        <v>1.03</v>
      </c>
      <c r="Q2966" t="s">
        <v>8315</v>
      </c>
      <c r="R2966" t="s">
        <v>8316</v>
      </c>
      <c r="S2966" s="10">
        <f>(((J2966/60)/60)/24)+DATE(1970,1,1)</f>
        <v>41827.909942129627</v>
      </c>
      <c r="T2966" s="10">
        <f>(((I2966/60)/60)/24)+DATE(1970,1,1)</f>
        <v>41857.897222222222</v>
      </c>
      <c r="U2966">
        <f t="shared" si="230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1200</v>
      </c>
      <c r="E2967" s="8">
        <v>202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17</v>
      </c>
      <c r="P2967">
        <f>IFERROR(ROUND(E2967/L2967,2),0)</f>
        <v>5.18</v>
      </c>
      <c r="Q2967" t="s">
        <v>8315</v>
      </c>
      <c r="R2967" t="s">
        <v>8316</v>
      </c>
      <c r="S2967" s="10">
        <f>(((J2967/60)/60)/24)+DATE(1970,1,1)</f>
        <v>42162.729548611111</v>
      </c>
      <c r="T2967" s="10">
        <f>(((I2967/60)/60)/24)+DATE(1970,1,1)</f>
        <v>42192.729548611111</v>
      </c>
      <c r="U2967">
        <f t="shared" si="230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28000</v>
      </c>
      <c r="E2968" s="8">
        <v>201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</v>
      </c>
      <c r="P2968">
        <f>IFERROR(ROUND(E2968/L2968,2),0)</f>
        <v>1.57</v>
      </c>
      <c r="Q2968" t="s">
        <v>8315</v>
      </c>
      <c r="R2968" t="s">
        <v>8316</v>
      </c>
      <c r="S2968" s="10">
        <f>(((J2968/60)/60)/24)+DATE(1970,1,1)</f>
        <v>42233.738564814819</v>
      </c>
      <c r="T2968" s="10">
        <f>(((I2968/60)/60)/24)+DATE(1970,1,1)</f>
        <v>42263.738564814819</v>
      </c>
      <c r="U2968">
        <f t="shared" si="230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2000</v>
      </c>
      <c r="E2969" s="8">
        <v>201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10</v>
      </c>
      <c r="P2969">
        <f>IFERROR(ROUND(E2969/L2969,2),0)</f>
        <v>2.83</v>
      </c>
      <c r="Q2969" t="s">
        <v>8315</v>
      </c>
      <c r="R2969" t="s">
        <v>8316</v>
      </c>
      <c r="S2969" s="10">
        <f>(((J2969/60)/60)/24)+DATE(1970,1,1)</f>
        <v>42042.197824074072</v>
      </c>
      <c r="T2969" s="10">
        <f>(((I2969/60)/60)/24)+DATE(1970,1,1)</f>
        <v>42072.156157407408</v>
      </c>
      <c r="U2969">
        <f t="shared" si="230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200</v>
      </c>
      <c r="E2970" s="8">
        <v>201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101</v>
      </c>
      <c r="P2970">
        <f>IFERROR(ROUND(E2970/L2970,2),0)</f>
        <v>4.28</v>
      </c>
      <c r="Q2970" t="s">
        <v>8315</v>
      </c>
      <c r="R2970" t="s">
        <v>8316</v>
      </c>
      <c r="S2970" s="10">
        <f>(((J2970/60)/60)/24)+DATE(1970,1,1)</f>
        <v>42585.523842592593</v>
      </c>
      <c r="T2970" s="10">
        <f>(((I2970/60)/60)/24)+DATE(1970,1,1)</f>
        <v>42599.165972222225</v>
      </c>
      <c r="U2970">
        <f t="shared" si="230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200000</v>
      </c>
      <c r="E2971" s="8">
        <v>200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0</v>
      </c>
      <c r="P2971">
        <f>IFERROR(ROUND(E2971/L2971,2),0)</f>
        <v>11.76</v>
      </c>
      <c r="Q2971" t="s">
        <v>8315</v>
      </c>
      <c r="R2971" t="s">
        <v>8316</v>
      </c>
      <c r="S2971" s="10">
        <f>(((J2971/60)/60)/24)+DATE(1970,1,1)</f>
        <v>42097.786493055552</v>
      </c>
      <c r="T2971" s="10">
        <f>(((I2971/60)/60)/24)+DATE(1970,1,1)</f>
        <v>42127.952083333337</v>
      </c>
      <c r="U2971">
        <f t="shared" si="230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13500</v>
      </c>
      <c r="E2972" s="8">
        <v>200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</v>
      </c>
      <c r="P2972">
        <f>IFERROR(ROUND(E2972/L2972,2),0)</f>
        <v>2.2000000000000002</v>
      </c>
      <c r="Q2972" t="s">
        <v>8315</v>
      </c>
      <c r="R2972" t="s">
        <v>8316</v>
      </c>
      <c r="S2972" s="10">
        <f>(((J2972/60)/60)/24)+DATE(1970,1,1)</f>
        <v>41808.669571759259</v>
      </c>
      <c r="T2972" s="10">
        <f>(((I2972/60)/60)/24)+DATE(1970,1,1)</f>
        <v>41838.669571759259</v>
      </c>
      <c r="U2972">
        <f t="shared" si="230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8000</v>
      </c>
      <c r="E2973" s="8">
        <v>200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3</v>
      </c>
      <c r="P2973">
        <f>IFERROR(ROUND(E2973/L2973,2),0)</f>
        <v>4.6500000000000004</v>
      </c>
      <c r="Q2973" t="s">
        <v>8315</v>
      </c>
      <c r="R2973" t="s">
        <v>8316</v>
      </c>
      <c r="S2973" s="10">
        <f>(((J2973/60)/60)/24)+DATE(1970,1,1)</f>
        <v>41852.658310185187</v>
      </c>
      <c r="T2973" s="10">
        <f>(((I2973/60)/60)/24)+DATE(1970,1,1)</f>
        <v>41882.658310185187</v>
      </c>
      <c r="U2973">
        <f t="shared" si="230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8000</v>
      </c>
      <c r="E2974" s="8">
        <v>200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3</v>
      </c>
      <c r="P2974">
        <f>IFERROR(ROUND(E2974/L2974,2),0)</f>
        <v>11.76</v>
      </c>
      <c r="Q2974" t="s">
        <v>8315</v>
      </c>
      <c r="R2974" t="s">
        <v>8316</v>
      </c>
      <c r="S2974" s="10">
        <f>(((J2974/60)/60)/24)+DATE(1970,1,1)</f>
        <v>42694.110185185185</v>
      </c>
      <c r="T2974" s="10">
        <f>(((I2974/60)/60)/24)+DATE(1970,1,1)</f>
        <v>42709.041666666672</v>
      </c>
      <c r="U2974">
        <f t="shared" si="230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2000</v>
      </c>
      <c r="E2975" s="8">
        <v>200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10</v>
      </c>
      <c r="P2975">
        <f>IFERROR(ROUND(E2975/L2975,2),0)</f>
        <v>6.06</v>
      </c>
      <c r="Q2975" t="s">
        <v>8315</v>
      </c>
      <c r="R2975" t="s">
        <v>8316</v>
      </c>
      <c r="S2975" s="10">
        <f>(((J2975/60)/60)/24)+DATE(1970,1,1)</f>
        <v>42341.818379629629</v>
      </c>
      <c r="T2975" s="10">
        <f>(((I2975/60)/60)/24)+DATE(1970,1,1)</f>
        <v>42370.166666666672</v>
      </c>
      <c r="U2975">
        <f t="shared" si="230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1000</v>
      </c>
      <c r="E2976" s="8">
        <v>200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20</v>
      </c>
      <c r="P2976">
        <f>IFERROR(ROUND(E2976/L2976,2),0)</f>
        <v>2.2999999999999998</v>
      </c>
      <c r="Q2976" t="s">
        <v>8315</v>
      </c>
      <c r="R2976" t="s">
        <v>8316</v>
      </c>
      <c r="S2976" s="10">
        <f>(((J2976/60)/60)/24)+DATE(1970,1,1)</f>
        <v>41880.061006944445</v>
      </c>
      <c r="T2976" s="10">
        <f>(((I2976/60)/60)/24)+DATE(1970,1,1)</f>
        <v>41908.065972222219</v>
      </c>
      <c r="U2976">
        <f t="shared" si="230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1.77</v>
      </c>
      <c r="Q2977" t="s">
        <v>8315</v>
      </c>
      <c r="R2977" t="s">
        <v>8316</v>
      </c>
      <c r="S2977" s="10">
        <f>(((J2977/60)/60)/24)+DATE(1970,1,1)</f>
        <v>41941.683865740742</v>
      </c>
      <c r="T2977" s="10">
        <f>(((I2977/60)/60)/24)+DATE(1970,1,1)</f>
        <v>41970.125</v>
      </c>
      <c r="U2977">
        <f t="shared" si="230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200</v>
      </c>
      <c r="E2978" s="8">
        <v>200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100</v>
      </c>
      <c r="P2978">
        <f>IFERROR(ROUND(E2978/L2978,2),0)</f>
        <v>14.29</v>
      </c>
      <c r="Q2978" t="s">
        <v>8315</v>
      </c>
      <c r="R2978" t="s">
        <v>8316</v>
      </c>
      <c r="S2978" s="10">
        <f>(((J2978/60)/60)/24)+DATE(1970,1,1)</f>
        <v>42425.730671296296</v>
      </c>
      <c r="T2978" s="10">
        <f>(((I2978/60)/60)/24)+DATE(1970,1,1)</f>
        <v>42442.5</v>
      </c>
      <c r="U2978">
        <f t="shared" si="230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25000</v>
      </c>
      <c r="E2979" s="8">
        <v>199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</v>
      </c>
      <c r="P2979">
        <f>IFERROR(ROUND(E2979/L2979,2),0)</f>
        <v>6.63</v>
      </c>
      <c r="Q2979" t="s">
        <v>8315</v>
      </c>
      <c r="R2979" t="s">
        <v>8316</v>
      </c>
      <c r="S2979" s="10">
        <f>(((J2979/60)/60)/24)+DATE(1970,1,1)</f>
        <v>42026.88118055556</v>
      </c>
      <c r="T2979" s="10">
        <f>(((I2979/60)/60)/24)+DATE(1970,1,1)</f>
        <v>42086.093055555553</v>
      </c>
      <c r="U2979">
        <f t="shared" si="230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6500</v>
      </c>
      <c r="E2980" s="8">
        <v>196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3</v>
      </c>
      <c r="P2980">
        <f>IFERROR(ROUND(E2980/L2980,2),0)</f>
        <v>12.25</v>
      </c>
      <c r="Q2980" t="s">
        <v>8315</v>
      </c>
      <c r="R2980" t="s">
        <v>8316</v>
      </c>
      <c r="S2980" s="10">
        <f>(((J2980/60)/60)/24)+DATE(1970,1,1)</f>
        <v>41922.640590277777</v>
      </c>
      <c r="T2980" s="10">
        <f>(((I2980/60)/60)/24)+DATE(1970,1,1)</f>
        <v>41932.249305555553</v>
      </c>
      <c r="U2980">
        <f t="shared" si="230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3900</v>
      </c>
      <c r="E2981" s="8">
        <v>196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5</v>
      </c>
      <c r="P2981">
        <f>IFERROR(ROUND(E2981/L2981,2),0)</f>
        <v>4.26</v>
      </c>
      <c r="Q2981" t="s">
        <v>8315</v>
      </c>
      <c r="R2981" t="s">
        <v>8316</v>
      </c>
      <c r="S2981" s="10">
        <f>(((J2981/60)/60)/24)+DATE(1970,1,1)</f>
        <v>41993.824340277773</v>
      </c>
      <c r="T2981" s="10">
        <f>(((I2981/60)/60)/24)+DATE(1970,1,1)</f>
        <v>42010.25</v>
      </c>
      <c r="U2981">
        <f t="shared" si="230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8000</v>
      </c>
      <c r="E2982" s="8">
        <v>195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2</v>
      </c>
      <c r="P2982">
        <f>IFERROR(ROUND(E2982/L2982,2),0)</f>
        <v>8.1300000000000008</v>
      </c>
      <c r="Q2982" t="s">
        <v>8315</v>
      </c>
      <c r="R2982" t="s">
        <v>8316</v>
      </c>
      <c r="S2982" s="10">
        <f>(((J2982/60)/60)/24)+DATE(1970,1,1)</f>
        <v>42219.915856481486</v>
      </c>
      <c r="T2982" s="10">
        <f>(((I2982/60)/60)/24)+DATE(1970,1,1)</f>
        <v>42240.083333333328</v>
      </c>
      <c r="U2982">
        <f t="shared" si="230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6000</v>
      </c>
      <c r="E2983" s="8">
        <v>195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3</v>
      </c>
      <c r="P2983">
        <f>IFERROR(ROUND(E2983/L2983,2),0)</f>
        <v>2.0099999999999998</v>
      </c>
      <c r="Q2983" t="s">
        <v>8315</v>
      </c>
      <c r="R2983" t="s">
        <v>8355</v>
      </c>
      <c r="S2983" s="10">
        <f>(((J2983/60)/60)/24)+DATE(1970,1,1)</f>
        <v>42225.559675925921</v>
      </c>
      <c r="T2983" s="10">
        <f>(((I2983/60)/60)/24)+DATE(1970,1,1)</f>
        <v>42270.559675925921</v>
      </c>
      <c r="U2983">
        <f t="shared" si="230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130</v>
      </c>
      <c r="P2984">
        <f>IFERROR(ROUND(E2984/L2984,2),0)</f>
        <v>3.31</v>
      </c>
      <c r="Q2984" t="s">
        <v>8315</v>
      </c>
      <c r="R2984" t="s">
        <v>8355</v>
      </c>
      <c r="S2984" s="10">
        <f>(((J2984/60)/60)/24)+DATE(1970,1,1)</f>
        <v>42381.686840277776</v>
      </c>
      <c r="T2984" s="10">
        <f>(((I2984/60)/60)/24)+DATE(1970,1,1)</f>
        <v>42411.686840277776</v>
      </c>
      <c r="U2984">
        <f t="shared" si="230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15000</v>
      </c>
      <c r="E2985" s="8">
        <v>194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</v>
      </c>
      <c r="P2985">
        <f>IFERROR(ROUND(E2985/L2985,2),0)</f>
        <v>0.18</v>
      </c>
      <c r="Q2985" t="s">
        <v>8315</v>
      </c>
      <c r="R2985" t="s">
        <v>8355</v>
      </c>
      <c r="S2985" s="10">
        <f>(((J2985/60)/60)/24)+DATE(1970,1,1)</f>
        <v>41894.632361111115</v>
      </c>
      <c r="T2985" s="10">
        <f>(((I2985/60)/60)/24)+DATE(1970,1,1)</f>
        <v>41954.674027777779</v>
      </c>
      <c r="U2985">
        <f t="shared" si="230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8000</v>
      </c>
      <c r="E2986" s="8">
        <v>190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2</v>
      </c>
      <c r="P2986">
        <f>IFERROR(ROUND(E2986/L2986,2),0)</f>
        <v>0.87</v>
      </c>
      <c r="Q2986" t="s">
        <v>8315</v>
      </c>
      <c r="R2986" t="s">
        <v>8355</v>
      </c>
      <c r="S2986" s="10">
        <f>(((J2986/60)/60)/24)+DATE(1970,1,1)</f>
        <v>42576.278715277775</v>
      </c>
      <c r="T2986" s="10">
        <f>(((I2986/60)/60)/24)+DATE(1970,1,1)</f>
        <v>42606.278715277775</v>
      </c>
      <c r="U2986">
        <f t="shared" si="230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199</v>
      </c>
      <c r="E2987" s="8">
        <v>190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95</v>
      </c>
      <c r="P2987">
        <f>IFERROR(ROUND(E2987/L2987,2),0)</f>
        <v>1.71</v>
      </c>
      <c r="Q2987" t="s">
        <v>8315</v>
      </c>
      <c r="R2987" t="s">
        <v>8355</v>
      </c>
      <c r="S2987" s="10">
        <f>(((J2987/60)/60)/24)+DATE(1970,1,1)</f>
        <v>42654.973703703698</v>
      </c>
      <c r="T2987" s="10">
        <f>(((I2987/60)/60)/24)+DATE(1970,1,1)</f>
        <v>42674.166666666672</v>
      </c>
      <c r="U2987">
        <f t="shared" si="230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7000</v>
      </c>
      <c r="E2988" s="8">
        <v>189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3</v>
      </c>
      <c r="P2988">
        <f>IFERROR(ROUND(E2988/L2988,2),0)</f>
        <v>3.38</v>
      </c>
      <c r="Q2988" t="s">
        <v>8315</v>
      </c>
      <c r="R2988" t="s">
        <v>8355</v>
      </c>
      <c r="S2988" s="10">
        <f>(((J2988/60)/60)/24)+DATE(1970,1,1)</f>
        <v>42431.500069444446</v>
      </c>
      <c r="T2988" s="10">
        <f>(((I2988/60)/60)/24)+DATE(1970,1,1)</f>
        <v>42491.458402777775</v>
      </c>
      <c r="U2988">
        <f t="shared" si="230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188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</v>
      </c>
      <c r="P2989">
        <f>IFERROR(ROUND(E2989/L2989,2),0)</f>
        <v>0.71</v>
      </c>
      <c r="Q2989" t="s">
        <v>8315</v>
      </c>
      <c r="R2989" t="s">
        <v>8355</v>
      </c>
      <c r="S2989" s="10">
        <f>(((J2989/60)/60)/24)+DATE(1970,1,1)</f>
        <v>42627.307303240741</v>
      </c>
      <c r="T2989" s="10">
        <f>(((I2989/60)/60)/24)+DATE(1970,1,1)</f>
        <v>42656</v>
      </c>
      <c r="U2989">
        <f t="shared" si="230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5000</v>
      </c>
      <c r="E2990" s="8">
        <v>187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4</v>
      </c>
      <c r="P2990">
        <f>IFERROR(ROUND(E2990/L2990,2),0)</f>
        <v>6.68</v>
      </c>
      <c r="Q2990" t="s">
        <v>8315</v>
      </c>
      <c r="R2990" t="s">
        <v>8355</v>
      </c>
      <c r="S2990" s="10">
        <f>(((J2990/60)/60)/24)+DATE(1970,1,1)</f>
        <v>42511.362048611118</v>
      </c>
      <c r="T2990" s="10">
        <f>(((I2990/60)/60)/24)+DATE(1970,1,1)</f>
        <v>42541.362048611118</v>
      </c>
      <c r="U2990">
        <f t="shared" si="230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45000</v>
      </c>
      <c r="E2991" s="8">
        <v>186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0</v>
      </c>
      <c r="P2991">
        <f>IFERROR(ROUND(E2991/L2991,2),0)</f>
        <v>0.51</v>
      </c>
      <c r="Q2991" t="s">
        <v>8315</v>
      </c>
      <c r="R2991" t="s">
        <v>8355</v>
      </c>
      <c r="S2991" s="10">
        <f>(((J2991/60)/60)/24)+DATE(1970,1,1)</f>
        <v>42337.02039351852</v>
      </c>
      <c r="T2991" s="10">
        <f>(((I2991/60)/60)/24)+DATE(1970,1,1)</f>
        <v>42359.207638888889</v>
      </c>
      <c r="U2991">
        <f t="shared" si="230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45000</v>
      </c>
      <c r="E2992" s="8">
        <v>185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0</v>
      </c>
      <c r="P2992">
        <f>IFERROR(ROUND(E2992/L2992,2),0)</f>
        <v>6.85</v>
      </c>
      <c r="Q2992" t="s">
        <v>8315</v>
      </c>
      <c r="R2992" t="s">
        <v>8355</v>
      </c>
      <c r="S2992" s="10">
        <f>(((J2992/60)/60)/24)+DATE(1970,1,1)</f>
        <v>42341.57430555555</v>
      </c>
      <c r="T2992" s="10">
        <f>(((I2992/60)/60)/24)+DATE(1970,1,1)</f>
        <v>42376.57430555555</v>
      </c>
      <c r="U2992">
        <f t="shared" si="230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6000</v>
      </c>
      <c r="E2993" s="8">
        <v>185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3</v>
      </c>
      <c r="P2993">
        <f>IFERROR(ROUND(E2993/L2993,2),0)</f>
        <v>1.99</v>
      </c>
      <c r="Q2993" t="s">
        <v>8315</v>
      </c>
      <c r="R2993" t="s">
        <v>8355</v>
      </c>
      <c r="S2993" s="10">
        <f>(((J2993/60)/60)/24)+DATE(1970,1,1)</f>
        <v>42740.837152777778</v>
      </c>
      <c r="T2993" s="10">
        <f>(((I2993/60)/60)/24)+DATE(1970,1,1)</f>
        <v>42762.837152777778</v>
      </c>
      <c r="U2993">
        <f t="shared" si="230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5500</v>
      </c>
      <c r="E2994" s="8">
        <v>180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3</v>
      </c>
      <c r="P2994">
        <f>IFERROR(ROUND(E2994/L2994,2),0)</f>
        <v>2.81</v>
      </c>
      <c r="Q2994" t="s">
        <v>8315</v>
      </c>
      <c r="R2994" t="s">
        <v>8355</v>
      </c>
      <c r="S2994" s="10">
        <f>(((J2994/60)/60)/24)+DATE(1970,1,1)</f>
        <v>42622.767476851848</v>
      </c>
      <c r="T2994" s="10">
        <f>(((I2994/60)/60)/24)+DATE(1970,1,1)</f>
        <v>42652.767476851848</v>
      </c>
      <c r="U2994">
        <f t="shared" si="230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2725</v>
      </c>
      <c r="E2995" s="8">
        <v>180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7</v>
      </c>
      <c r="P2995">
        <f>IFERROR(ROUND(E2995/L2995,2),0)</f>
        <v>8.18</v>
      </c>
      <c r="Q2995" t="s">
        <v>8315</v>
      </c>
      <c r="R2995" t="s">
        <v>8355</v>
      </c>
      <c r="S2995" s="10">
        <f>(((J2995/60)/60)/24)+DATE(1970,1,1)</f>
        <v>42390.838738425926</v>
      </c>
      <c r="T2995" s="10">
        <f>(((I2995/60)/60)/24)+DATE(1970,1,1)</f>
        <v>42420.838738425926</v>
      </c>
      <c r="U2995">
        <f t="shared" si="230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450</v>
      </c>
      <c r="E2996" s="8">
        <v>180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40</v>
      </c>
      <c r="P2996">
        <f>IFERROR(ROUND(E2996/L2996,2),0)</f>
        <v>3.05</v>
      </c>
      <c r="Q2996" t="s">
        <v>8315</v>
      </c>
      <c r="R2996" t="s">
        <v>8355</v>
      </c>
      <c r="S2996" s="10">
        <f>(((J2996/60)/60)/24)+DATE(1970,1,1)</f>
        <v>41885.478842592594</v>
      </c>
      <c r="T2996" s="10">
        <f>(((I2996/60)/60)/24)+DATE(1970,1,1)</f>
        <v>41915.478842592594</v>
      </c>
      <c r="U2996">
        <f t="shared" si="230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120</v>
      </c>
      <c r="P2997">
        <f>IFERROR(ROUND(E2997/L2997,2),0)</f>
        <v>0.72</v>
      </c>
      <c r="Q2997" t="s">
        <v>8315</v>
      </c>
      <c r="R2997" t="s">
        <v>8355</v>
      </c>
      <c r="S2997" s="10">
        <f>(((J2997/60)/60)/24)+DATE(1970,1,1)</f>
        <v>42724.665173611109</v>
      </c>
      <c r="T2997" s="10">
        <f>(((I2997/60)/60)/24)+DATE(1970,1,1)</f>
        <v>42754.665173611109</v>
      </c>
      <c r="U2997">
        <f t="shared" si="230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100</v>
      </c>
      <c r="E2998" s="8">
        <v>180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180</v>
      </c>
      <c r="P2998">
        <f>IFERROR(ROUND(E2998/L2998,2),0)</f>
        <v>0.46</v>
      </c>
      <c r="Q2998" t="s">
        <v>8315</v>
      </c>
      <c r="R2998" t="s">
        <v>8355</v>
      </c>
      <c r="S2998" s="10">
        <f>(((J2998/60)/60)/24)+DATE(1970,1,1)</f>
        <v>42090.912500000006</v>
      </c>
      <c r="T2998" s="10">
        <f>(((I2998/60)/60)/24)+DATE(1970,1,1)</f>
        <v>42150.912500000006</v>
      </c>
      <c r="U2998">
        <f t="shared" si="230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500000</v>
      </c>
      <c r="E2999" s="8">
        <v>178.52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0</v>
      </c>
      <c r="P2999">
        <f>IFERROR(ROUND(E2999/L2999,2),0)</f>
        <v>1.55</v>
      </c>
      <c r="Q2999" t="s">
        <v>8315</v>
      </c>
      <c r="R2999" t="s">
        <v>8355</v>
      </c>
      <c r="S2999" s="10">
        <f>(((J2999/60)/60)/24)+DATE(1970,1,1)</f>
        <v>42775.733715277776</v>
      </c>
      <c r="T2999" s="10">
        <f>(((I2999/60)/60)/24)+DATE(1970,1,1)</f>
        <v>42793.207638888889</v>
      </c>
      <c r="U2999">
        <f t="shared" si="230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1000</v>
      </c>
      <c r="E3000" s="8">
        <v>178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18</v>
      </c>
      <c r="P3000">
        <f>IFERROR(ROUND(E3000/L3000,2),0)</f>
        <v>0.41</v>
      </c>
      <c r="Q3000" t="s">
        <v>8315</v>
      </c>
      <c r="R3000" t="s">
        <v>8355</v>
      </c>
      <c r="S3000" s="10">
        <f>(((J3000/60)/60)/24)+DATE(1970,1,1)</f>
        <v>41778.193622685183</v>
      </c>
      <c r="T3000" s="10">
        <f>(((I3000/60)/60)/24)+DATE(1970,1,1)</f>
        <v>41806.184027777781</v>
      </c>
      <c r="U3000">
        <f t="shared" si="230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20000</v>
      </c>
      <c r="E3001" s="8">
        <v>177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</v>
      </c>
      <c r="P3001">
        <f>IFERROR(ROUND(E3001/L3001,2),0)</f>
        <v>8.85</v>
      </c>
      <c r="Q3001" t="s">
        <v>8315</v>
      </c>
      <c r="R3001" t="s">
        <v>8355</v>
      </c>
      <c r="S3001" s="10">
        <f>(((J3001/60)/60)/24)+DATE(1970,1,1)</f>
        <v>42780.740277777775</v>
      </c>
      <c r="T3001" s="10">
        <f>(((I3001/60)/60)/24)+DATE(1970,1,1)</f>
        <v>42795.083333333328</v>
      </c>
      <c r="U3001">
        <f t="shared" si="230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5000</v>
      </c>
      <c r="E3002" s="8">
        <v>177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4</v>
      </c>
      <c r="P3002">
        <f>IFERROR(ROUND(E3002/L3002,2),0)</f>
        <v>22.13</v>
      </c>
      <c r="Q3002" t="s">
        <v>8315</v>
      </c>
      <c r="R3002" t="s">
        <v>8355</v>
      </c>
      <c r="S3002" s="10">
        <f>(((J3002/60)/60)/24)+DATE(1970,1,1)</f>
        <v>42752.827199074076</v>
      </c>
      <c r="T3002" s="10">
        <f>(((I3002/60)/60)/24)+DATE(1970,1,1)</f>
        <v>42766.75</v>
      </c>
      <c r="U3002">
        <f t="shared" si="230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250000</v>
      </c>
      <c r="E3003" s="8">
        <v>175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0</v>
      </c>
      <c r="P3003">
        <f>IFERROR(ROUND(E3003/L3003,2),0)</f>
        <v>1</v>
      </c>
      <c r="Q3003" t="s">
        <v>8315</v>
      </c>
      <c r="R3003" t="s">
        <v>8355</v>
      </c>
      <c r="S3003" s="10">
        <f>(((J3003/60)/60)/24)+DATE(1970,1,1)</f>
        <v>42534.895625000005</v>
      </c>
      <c r="T3003" s="10">
        <f>(((I3003/60)/60)/24)+DATE(1970,1,1)</f>
        <v>42564.895625000005</v>
      </c>
      <c r="U3003">
        <f t="shared" si="230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12000</v>
      </c>
      <c r="E3004" s="8">
        <v>175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</v>
      </c>
      <c r="P3004">
        <f>IFERROR(ROUND(E3004/L3004,2),0)</f>
        <v>1.68</v>
      </c>
      <c r="Q3004" t="s">
        <v>8315</v>
      </c>
      <c r="R3004" t="s">
        <v>8355</v>
      </c>
      <c r="S3004" s="10">
        <f>(((J3004/60)/60)/24)+DATE(1970,1,1)</f>
        <v>41239.83625</v>
      </c>
      <c r="T3004" s="10">
        <f>(((I3004/60)/60)/24)+DATE(1970,1,1)</f>
        <v>41269.83625</v>
      </c>
      <c r="U3004">
        <f t="shared" si="230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1500</v>
      </c>
      <c r="E3005" s="8">
        <v>173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12</v>
      </c>
      <c r="P3005">
        <f>IFERROR(ROUND(E3005/L3005,2),0)</f>
        <v>10.18</v>
      </c>
      <c r="Q3005" t="s">
        <v>8315</v>
      </c>
      <c r="R3005" t="s">
        <v>8355</v>
      </c>
      <c r="S3005" s="10">
        <f>(((J3005/60)/60)/24)+DATE(1970,1,1)</f>
        <v>42398.849259259259</v>
      </c>
      <c r="T3005" s="10">
        <f>(((I3005/60)/60)/24)+DATE(1970,1,1)</f>
        <v>42430.249305555553</v>
      </c>
      <c r="U3005">
        <f t="shared" si="230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50000</v>
      </c>
      <c r="E3006" s="8">
        <v>170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0</v>
      </c>
      <c r="P3006">
        <f>IFERROR(ROUND(E3006/L3006,2),0)</f>
        <v>0.61</v>
      </c>
      <c r="Q3006" t="s">
        <v>8315</v>
      </c>
      <c r="R3006" t="s">
        <v>8355</v>
      </c>
      <c r="S3006" s="10">
        <f>(((J3006/60)/60)/24)+DATE(1970,1,1)</f>
        <v>41928.881064814814</v>
      </c>
      <c r="T3006" s="10">
        <f>(((I3006/60)/60)/24)+DATE(1970,1,1)</f>
        <v>41958.922731481478</v>
      </c>
      <c r="U3006">
        <f t="shared" si="230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10000</v>
      </c>
      <c r="E3007" s="8">
        <v>170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2</v>
      </c>
      <c r="P3007">
        <f>IFERROR(ROUND(E3007/L3007,2),0)</f>
        <v>1.44</v>
      </c>
      <c r="Q3007" t="s">
        <v>8315</v>
      </c>
      <c r="R3007" t="s">
        <v>8355</v>
      </c>
      <c r="S3007" s="10">
        <f>(((J3007/60)/60)/24)+DATE(1970,1,1)</f>
        <v>41888.674826388888</v>
      </c>
      <c r="T3007" s="10">
        <f>(((I3007/60)/60)/24)+DATE(1970,1,1)</f>
        <v>41918.674826388888</v>
      </c>
      <c r="U3007">
        <f t="shared" si="230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1600</v>
      </c>
      <c r="E3008" s="8">
        <v>170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11</v>
      </c>
      <c r="P3008">
        <f>IFERROR(ROUND(E3008/L3008,2),0)</f>
        <v>1.75</v>
      </c>
      <c r="Q3008" t="s">
        <v>8315</v>
      </c>
      <c r="R3008" t="s">
        <v>8355</v>
      </c>
      <c r="S3008" s="10">
        <f>(((J3008/60)/60)/24)+DATE(1970,1,1)</f>
        <v>41957.756840277783</v>
      </c>
      <c r="T3008" s="10">
        <f>(((I3008/60)/60)/24)+DATE(1970,1,1)</f>
        <v>41987.756840277783</v>
      </c>
      <c r="U3008">
        <f t="shared" si="230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850</v>
      </c>
      <c r="E3009" s="8">
        <v>170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20</v>
      </c>
      <c r="P3009">
        <f>IFERROR(ROUND(E3009/L3009,2),0)</f>
        <v>8.5</v>
      </c>
      <c r="Q3009" t="s">
        <v>8315</v>
      </c>
      <c r="R3009" t="s">
        <v>8355</v>
      </c>
      <c r="S3009" s="10">
        <f>(((J3009/60)/60)/24)+DATE(1970,1,1)</f>
        <v>42098.216238425928</v>
      </c>
      <c r="T3009" s="10">
        <f>(((I3009/60)/60)/24)+DATE(1970,1,1)</f>
        <v>42119.216238425928</v>
      </c>
      <c r="U3009">
        <f t="shared" si="230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500</v>
      </c>
      <c r="E3010" s="8">
        <v>170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34</v>
      </c>
      <c r="P3010">
        <f>IFERROR(ROUND(E3010/L3010,2),0)</f>
        <v>6.54</v>
      </c>
      <c r="Q3010" t="s">
        <v>8315</v>
      </c>
      <c r="R3010" t="s">
        <v>8355</v>
      </c>
      <c r="S3010" s="10">
        <f>(((J3010/60)/60)/24)+DATE(1970,1,1)</f>
        <v>42360.212025462963</v>
      </c>
      <c r="T3010" s="10">
        <f>(((I3010/60)/60)/24)+DATE(1970,1,1)</f>
        <v>42390.212025462963</v>
      </c>
      <c r="U3010">
        <f t="shared" si="230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1000</v>
      </c>
      <c r="E3011" s="8">
        <v>165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17</v>
      </c>
      <c r="P3011">
        <f>IFERROR(ROUND(E3011/L3011,2),0)</f>
        <v>1.29</v>
      </c>
      <c r="Q3011" t="s">
        <v>8315</v>
      </c>
      <c r="R3011" t="s">
        <v>8355</v>
      </c>
      <c r="S3011" s="10">
        <f>(((J3011/60)/60)/24)+DATE(1970,1,1)</f>
        <v>41939.569907407407</v>
      </c>
      <c r="T3011" s="10">
        <f>(((I3011/60)/60)/24)+DATE(1970,1,1)</f>
        <v>41969.611574074079</v>
      </c>
      <c r="U3011">
        <f t="shared" ref="U3011:U3074" si="231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400</v>
      </c>
      <c r="E3012" s="8">
        <v>165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41</v>
      </c>
      <c r="P3012">
        <f>IFERROR(ROUND(E3012/L3012,2),0)</f>
        <v>11</v>
      </c>
      <c r="Q3012" t="s">
        <v>8315</v>
      </c>
      <c r="R3012" t="s">
        <v>8355</v>
      </c>
      <c r="S3012" s="10">
        <f>(((J3012/60)/60)/24)+DATE(1970,1,1)</f>
        <v>41996.832395833335</v>
      </c>
      <c r="T3012" s="10">
        <f>(((I3012/60)/60)/24)+DATE(1970,1,1)</f>
        <v>42056.832395833335</v>
      </c>
      <c r="U3012">
        <f t="shared" si="231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777</v>
      </c>
      <c r="E3013" s="8">
        <v>162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21</v>
      </c>
      <c r="P3013">
        <f>IFERROR(ROUND(E3013/L3013,2),0)</f>
        <v>6.48</v>
      </c>
      <c r="Q3013" t="s">
        <v>8315</v>
      </c>
      <c r="R3013" t="s">
        <v>8355</v>
      </c>
      <c r="S3013" s="10">
        <f>(((J3013/60)/60)/24)+DATE(1970,1,1)</f>
        <v>42334.468935185185</v>
      </c>
      <c r="T3013" s="10">
        <f>(((I3013/60)/60)/24)+DATE(1970,1,1)</f>
        <v>42361.957638888889</v>
      </c>
      <c r="U3013">
        <f t="shared" si="231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6000</v>
      </c>
      <c r="E3014" s="8">
        <v>160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3</v>
      </c>
      <c r="P3014">
        <f>IFERROR(ROUND(E3014/L3014,2),0)</f>
        <v>2.91</v>
      </c>
      <c r="Q3014" t="s">
        <v>8315</v>
      </c>
      <c r="R3014" t="s">
        <v>8355</v>
      </c>
      <c r="S3014" s="10">
        <f>(((J3014/60)/60)/24)+DATE(1970,1,1)</f>
        <v>42024.702893518523</v>
      </c>
      <c r="T3014" s="10">
        <f>(((I3014/60)/60)/24)+DATE(1970,1,1)</f>
        <v>42045.702893518523</v>
      </c>
      <c r="U3014">
        <f t="shared" si="231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5000</v>
      </c>
      <c r="E3015" s="8">
        <v>160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3</v>
      </c>
      <c r="P3015">
        <f>IFERROR(ROUND(E3015/L3015,2),0)</f>
        <v>1.5</v>
      </c>
      <c r="Q3015" t="s">
        <v>8315</v>
      </c>
      <c r="R3015" t="s">
        <v>8355</v>
      </c>
      <c r="S3015" s="10">
        <f>(((J3015/60)/60)/24)+DATE(1970,1,1)</f>
        <v>42146.836215277777</v>
      </c>
      <c r="T3015" s="10">
        <f>(((I3015/60)/60)/24)+DATE(1970,1,1)</f>
        <v>42176.836215277777</v>
      </c>
      <c r="U3015">
        <f t="shared" si="231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39000</v>
      </c>
      <c r="E3016" s="8">
        <v>156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0</v>
      </c>
      <c r="P3016">
        <f>IFERROR(ROUND(E3016/L3016,2),0)</f>
        <v>0.28000000000000003</v>
      </c>
      <c r="Q3016" t="s">
        <v>8315</v>
      </c>
      <c r="R3016" t="s">
        <v>8355</v>
      </c>
      <c r="S3016" s="10">
        <f>(((J3016/60)/60)/24)+DATE(1970,1,1)</f>
        <v>41920.123611111114</v>
      </c>
      <c r="T3016" s="10">
        <f>(((I3016/60)/60)/24)+DATE(1970,1,1)</f>
        <v>41948.208333333336</v>
      </c>
      <c r="U3016">
        <f t="shared" si="231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100</v>
      </c>
      <c r="E3017" s="8">
        <v>155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155</v>
      </c>
      <c r="P3017">
        <f>IFERROR(ROUND(E3017/L3017,2),0)</f>
        <v>3.88</v>
      </c>
      <c r="Q3017" t="s">
        <v>8315</v>
      </c>
      <c r="R3017" t="s">
        <v>8355</v>
      </c>
      <c r="S3017" s="10">
        <f>(((J3017/60)/60)/24)+DATE(1970,1,1)</f>
        <v>41785.72729166667</v>
      </c>
      <c r="T3017" s="10">
        <f>(((I3017/60)/60)/24)+DATE(1970,1,1)</f>
        <v>41801.166666666664</v>
      </c>
      <c r="U3017">
        <f t="shared" si="231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20000</v>
      </c>
      <c r="E3018" s="8">
        <v>153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</v>
      </c>
      <c r="P3018">
        <f>IFERROR(ROUND(E3018/L3018,2),0)</f>
        <v>4.25</v>
      </c>
      <c r="Q3018" t="s">
        <v>8315</v>
      </c>
      <c r="R3018" t="s">
        <v>8355</v>
      </c>
      <c r="S3018" s="10">
        <f>(((J3018/60)/60)/24)+DATE(1970,1,1)</f>
        <v>41778.548055555555</v>
      </c>
      <c r="T3018" s="10">
        <f>(((I3018/60)/60)/24)+DATE(1970,1,1)</f>
        <v>41838.548055555555</v>
      </c>
      <c r="U3018">
        <f t="shared" si="231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1000</v>
      </c>
      <c r="E3019" s="8">
        <v>153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15</v>
      </c>
      <c r="P3019">
        <f>IFERROR(ROUND(E3019/L3019,2),0)</f>
        <v>0.96</v>
      </c>
      <c r="Q3019" t="s">
        <v>8315</v>
      </c>
      <c r="R3019" t="s">
        <v>8355</v>
      </c>
      <c r="S3019" s="10">
        <f>(((J3019/60)/60)/24)+DATE(1970,1,1)</f>
        <v>41841.850034722222</v>
      </c>
      <c r="T3019" s="10">
        <f>(((I3019/60)/60)/24)+DATE(1970,1,1)</f>
        <v>41871.850034722222</v>
      </c>
      <c r="U3019">
        <f t="shared" si="231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153</v>
      </c>
      <c r="E3020" s="8">
        <v>153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100</v>
      </c>
      <c r="P3020">
        <f>IFERROR(ROUND(E3020/L3020,2),0)</f>
        <v>3.73</v>
      </c>
      <c r="Q3020" t="s">
        <v>8315</v>
      </c>
      <c r="R3020" t="s">
        <v>8355</v>
      </c>
      <c r="S3020" s="10">
        <f>(((J3020/60)/60)/24)+DATE(1970,1,1)</f>
        <v>42163.29833333334</v>
      </c>
      <c r="T3020" s="10">
        <f>(((I3020/60)/60)/24)+DATE(1970,1,1)</f>
        <v>42205.916666666672</v>
      </c>
      <c r="U3020">
        <f t="shared" si="231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55000</v>
      </c>
      <c r="E3021" s="8">
        <v>151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0</v>
      </c>
      <c r="P3021">
        <f>IFERROR(ROUND(E3021/L3021,2),0)</f>
        <v>0.67</v>
      </c>
      <c r="Q3021" t="s">
        <v>8315</v>
      </c>
      <c r="R3021" t="s">
        <v>8355</v>
      </c>
      <c r="S3021" s="10">
        <f>(((J3021/60)/60)/24)+DATE(1970,1,1)</f>
        <v>41758.833564814813</v>
      </c>
      <c r="T3021" s="10">
        <f>(((I3021/60)/60)/24)+DATE(1970,1,1)</f>
        <v>41786.125</v>
      </c>
      <c r="U3021">
        <f t="shared" si="231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50000</v>
      </c>
      <c r="E3022" s="8">
        <v>151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0</v>
      </c>
      <c r="P3022">
        <f>IFERROR(ROUND(E3022/L3022,2),0)</f>
        <v>5.03</v>
      </c>
      <c r="Q3022" t="s">
        <v>8315</v>
      </c>
      <c r="R3022" t="s">
        <v>8355</v>
      </c>
      <c r="S3022" s="10">
        <f>(((J3022/60)/60)/24)+DATE(1970,1,1)</f>
        <v>42170.846446759257</v>
      </c>
      <c r="T3022" s="10">
        <f>(((I3022/60)/60)/24)+DATE(1970,1,1)</f>
        <v>42230.846446759257</v>
      </c>
      <c r="U3022">
        <f t="shared" si="231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25000</v>
      </c>
      <c r="E3023" s="8">
        <v>151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</v>
      </c>
      <c r="P3023">
        <f>IFERROR(ROUND(E3023/L3023,2),0)</f>
        <v>1.47</v>
      </c>
      <c r="Q3023" t="s">
        <v>8315</v>
      </c>
      <c r="R3023" t="s">
        <v>8355</v>
      </c>
      <c r="S3023" s="10">
        <f>(((J3023/60)/60)/24)+DATE(1970,1,1)</f>
        <v>42660.618854166663</v>
      </c>
      <c r="T3023" s="10">
        <f>(((I3023/60)/60)/24)+DATE(1970,1,1)</f>
        <v>42696.249305555553</v>
      </c>
      <c r="U3023">
        <f t="shared" si="231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151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2</v>
      </c>
      <c r="P3024">
        <f>IFERROR(ROUND(E3024/L3024,2),0)</f>
        <v>2.44</v>
      </c>
      <c r="Q3024" t="s">
        <v>8315</v>
      </c>
      <c r="R3024" t="s">
        <v>8355</v>
      </c>
      <c r="S3024" s="10">
        <f>(((J3024/60)/60)/24)+DATE(1970,1,1)</f>
        <v>42564.95380787037</v>
      </c>
      <c r="T3024" s="10">
        <f>(((I3024/60)/60)/24)+DATE(1970,1,1)</f>
        <v>42609.95380787037</v>
      </c>
      <c r="U3024">
        <f t="shared" si="231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3750</v>
      </c>
      <c r="E3025" s="8">
        <v>151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4</v>
      </c>
      <c r="P3025">
        <f>IFERROR(ROUND(E3025/L3025,2),0)</f>
        <v>25.17</v>
      </c>
      <c r="Q3025" t="s">
        <v>8315</v>
      </c>
      <c r="R3025" t="s">
        <v>8355</v>
      </c>
      <c r="S3025" s="10">
        <f>(((J3025/60)/60)/24)+DATE(1970,1,1)</f>
        <v>42121.675763888896</v>
      </c>
      <c r="T3025" s="10">
        <f>(((I3025/60)/60)/24)+DATE(1970,1,1)</f>
        <v>42166.675763888896</v>
      </c>
      <c r="U3025">
        <f t="shared" si="231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400</v>
      </c>
      <c r="E3026" s="8">
        <v>151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38</v>
      </c>
      <c r="P3026">
        <f>IFERROR(ROUND(E3026/L3026,2),0)</f>
        <v>0.83</v>
      </c>
      <c r="Q3026" t="s">
        <v>8315</v>
      </c>
      <c r="R3026" t="s">
        <v>8355</v>
      </c>
      <c r="S3026" s="10">
        <f>(((J3026/60)/60)/24)+DATE(1970,1,1)</f>
        <v>41158.993923611109</v>
      </c>
      <c r="T3026" s="10">
        <f>(((I3026/60)/60)/24)+DATE(1970,1,1)</f>
        <v>41188.993923611109</v>
      </c>
      <c r="U3026">
        <f t="shared" si="231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6700</v>
      </c>
      <c r="E3027" s="8">
        <v>150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2</v>
      </c>
      <c r="P3027">
        <f>IFERROR(ROUND(E3027/L3027,2),0)</f>
        <v>1.03</v>
      </c>
      <c r="Q3027" t="s">
        <v>8315</v>
      </c>
      <c r="R3027" t="s">
        <v>8355</v>
      </c>
      <c r="S3027" s="10">
        <f>(((J3027/60)/60)/24)+DATE(1970,1,1)</f>
        <v>41761.509409722225</v>
      </c>
      <c r="T3027" s="10">
        <f>(((I3027/60)/60)/24)+DATE(1970,1,1)</f>
        <v>41789.666666666664</v>
      </c>
      <c r="U3027">
        <f t="shared" si="231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5000</v>
      </c>
      <c r="E3028" s="8">
        <v>150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3</v>
      </c>
      <c r="P3028">
        <f>IFERROR(ROUND(E3028/L3028,2),0)</f>
        <v>6</v>
      </c>
      <c r="Q3028" t="s">
        <v>8315</v>
      </c>
      <c r="R3028" t="s">
        <v>8355</v>
      </c>
      <c r="S3028" s="10">
        <f>(((J3028/60)/60)/24)+DATE(1970,1,1)</f>
        <v>42783.459398148145</v>
      </c>
      <c r="T3028" s="10">
        <f>(((I3028/60)/60)/24)+DATE(1970,1,1)</f>
        <v>42797.459398148145</v>
      </c>
      <c r="U3028">
        <f t="shared" si="231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5000</v>
      </c>
      <c r="E3029" s="8">
        <v>150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3</v>
      </c>
      <c r="P3029">
        <f>IFERROR(ROUND(E3029/L3029,2),0)</f>
        <v>0.47</v>
      </c>
      <c r="Q3029" t="s">
        <v>8315</v>
      </c>
      <c r="R3029" t="s">
        <v>8355</v>
      </c>
      <c r="S3029" s="10">
        <f>(((J3029/60)/60)/24)+DATE(1970,1,1)</f>
        <v>42053.704293981486</v>
      </c>
      <c r="T3029" s="10">
        <f>(((I3029/60)/60)/24)+DATE(1970,1,1)</f>
        <v>42083.662627314814</v>
      </c>
      <c r="U3029">
        <f t="shared" si="231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2000</v>
      </c>
      <c r="E3030" s="8">
        <v>150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8</v>
      </c>
      <c r="P3030">
        <f>IFERROR(ROUND(E3030/L3030,2),0)</f>
        <v>1.52</v>
      </c>
      <c r="Q3030" t="s">
        <v>8315</v>
      </c>
      <c r="R3030" t="s">
        <v>8355</v>
      </c>
      <c r="S3030" s="10">
        <f>(((J3030/60)/60)/24)+DATE(1970,1,1)</f>
        <v>42567.264178240745</v>
      </c>
      <c r="T3030" s="10">
        <f>(((I3030/60)/60)/24)+DATE(1970,1,1)</f>
        <v>42597.264178240745</v>
      </c>
      <c r="U3030">
        <f t="shared" si="231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700</v>
      </c>
      <c r="E3031" s="8">
        <v>150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21</v>
      </c>
      <c r="P3031">
        <f>IFERROR(ROUND(E3031/L3031,2),0)</f>
        <v>0.43</v>
      </c>
      <c r="Q3031" t="s">
        <v>8315</v>
      </c>
      <c r="R3031" t="s">
        <v>8355</v>
      </c>
      <c r="S3031" s="10">
        <f>(((J3031/60)/60)/24)+DATE(1970,1,1)</f>
        <v>41932.708877314813</v>
      </c>
      <c r="T3031" s="10">
        <f>(((I3031/60)/60)/24)+DATE(1970,1,1)</f>
        <v>41961.190972222219</v>
      </c>
      <c r="U3031">
        <f t="shared" si="231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80000</v>
      </c>
      <c r="E3032" s="8">
        <v>149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0</v>
      </c>
      <c r="P3032">
        <f>IFERROR(ROUND(E3032/L3032,2),0)</f>
        <v>3.63</v>
      </c>
      <c r="Q3032" t="s">
        <v>8315</v>
      </c>
      <c r="R3032" t="s">
        <v>8355</v>
      </c>
      <c r="S3032" s="10">
        <f>(((J3032/60)/60)/24)+DATE(1970,1,1)</f>
        <v>42233.747349537036</v>
      </c>
      <c r="T3032" s="10">
        <f>(((I3032/60)/60)/24)+DATE(1970,1,1)</f>
        <v>42263.747349537036</v>
      </c>
      <c r="U3032">
        <f t="shared" si="231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3000</v>
      </c>
      <c r="E3033" s="8">
        <v>146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5</v>
      </c>
      <c r="P3033">
        <f>IFERROR(ROUND(E3033/L3033,2),0)</f>
        <v>5.03</v>
      </c>
      <c r="Q3033" t="s">
        <v>8315</v>
      </c>
      <c r="R3033" t="s">
        <v>8355</v>
      </c>
      <c r="S3033" s="10">
        <f>(((J3033/60)/60)/24)+DATE(1970,1,1)</f>
        <v>42597.882488425923</v>
      </c>
      <c r="T3033" s="10">
        <f>(((I3033/60)/60)/24)+DATE(1970,1,1)</f>
        <v>42657.882488425923</v>
      </c>
      <c r="U3033">
        <f t="shared" si="231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6500</v>
      </c>
      <c r="E3034" s="8">
        <v>145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2</v>
      </c>
      <c r="P3034">
        <f>IFERROR(ROUND(E3034/L3034,2),0)</f>
        <v>5.8</v>
      </c>
      <c r="Q3034" t="s">
        <v>8315</v>
      </c>
      <c r="R3034" t="s">
        <v>8355</v>
      </c>
      <c r="S3034" s="10">
        <f>(((J3034/60)/60)/24)+DATE(1970,1,1)</f>
        <v>42228.044664351852</v>
      </c>
      <c r="T3034" s="10">
        <f>(((I3034/60)/60)/24)+DATE(1970,1,1)</f>
        <v>42258.044664351852</v>
      </c>
      <c r="U3034">
        <f t="shared" si="231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5000</v>
      </c>
      <c r="E3035" s="8">
        <v>145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3</v>
      </c>
      <c r="P3035">
        <f>IFERROR(ROUND(E3035/L3035,2),0)</f>
        <v>6.3</v>
      </c>
      <c r="Q3035" t="s">
        <v>8315</v>
      </c>
      <c r="R3035" t="s">
        <v>8355</v>
      </c>
      <c r="S3035" s="10">
        <f>(((J3035/60)/60)/24)+DATE(1970,1,1)</f>
        <v>42570.110243055555</v>
      </c>
      <c r="T3035" s="10">
        <f>(((I3035/60)/60)/24)+DATE(1970,1,1)</f>
        <v>42600.110243055555</v>
      </c>
      <c r="U3035">
        <f t="shared" si="231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1850</v>
      </c>
      <c r="E3036" s="8">
        <v>145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8</v>
      </c>
      <c r="P3036">
        <f>IFERROR(ROUND(E3036/L3036,2),0)</f>
        <v>0.12</v>
      </c>
      <c r="Q3036" t="s">
        <v>8315</v>
      </c>
      <c r="R3036" t="s">
        <v>8355</v>
      </c>
      <c r="S3036" s="10">
        <f>(((J3036/60)/60)/24)+DATE(1970,1,1)</f>
        <v>42644.535358796296</v>
      </c>
      <c r="T3036" s="10">
        <f>(((I3036/60)/60)/24)+DATE(1970,1,1)</f>
        <v>42675.165972222225</v>
      </c>
      <c r="U3036">
        <f t="shared" si="231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85000</v>
      </c>
      <c r="E3037" s="8">
        <v>142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0</v>
      </c>
      <c r="P3037">
        <f>IFERROR(ROUND(E3037/L3037,2),0)</f>
        <v>0.46</v>
      </c>
      <c r="Q3037" t="s">
        <v>8315</v>
      </c>
      <c r="R3037" t="s">
        <v>8355</v>
      </c>
      <c r="S3037" s="10">
        <f>(((J3037/60)/60)/24)+DATE(1970,1,1)</f>
        <v>41368.560289351852</v>
      </c>
      <c r="T3037" s="10">
        <f>(((I3037/60)/60)/24)+DATE(1970,1,1)</f>
        <v>41398.560289351852</v>
      </c>
      <c r="U3037">
        <f t="shared" si="231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1000</v>
      </c>
      <c r="E3038" s="8">
        <v>141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14</v>
      </c>
      <c r="P3038">
        <f>IFERROR(ROUND(E3038/L3038,2),0)</f>
        <v>0.43</v>
      </c>
      <c r="Q3038" t="s">
        <v>8315</v>
      </c>
      <c r="R3038" t="s">
        <v>8355</v>
      </c>
      <c r="S3038" s="10">
        <f>(((J3038/60)/60)/24)+DATE(1970,1,1)</f>
        <v>41466.785231481481</v>
      </c>
      <c r="T3038" s="10">
        <f>(((I3038/60)/60)/24)+DATE(1970,1,1)</f>
        <v>41502.499305555553</v>
      </c>
      <c r="U3038">
        <f t="shared" si="231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800</v>
      </c>
      <c r="E3039" s="8">
        <v>141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18</v>
      </c>
      <c r="P3039">
        <f>IFERROR(ROUND(E3039/L3039,2),0)</f>
        <v>4.41</v>
      </c>
      <c r="Q3039" t="s">
        <v>8315</v>
      </c>
      <c r="R3039" t="s">
        <v>8355</v>
      </c>
      <c r="S3039" s="10">
        <f>(((J3039/60)/60)/24)+DATE(1970,1,1)</f>
        <v>40378.893206018518</v>
      </c>
      <c r="T3039" s="10">
        <f>(((I3039/60)/60)/24)+DATE(1970,1,1)</f>
        <v>40453.207638888889</v>
      </c>
      <c r="U3039">
        <f t="shared" si="231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250000</v>
      </c>
      <c r="E3040" s="8">
        <v>140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0</v>
      </c>
      <c r="P3040">
        <f>IFERROR(ROUND(E3040/L3040,2),0)</f>
        <v>5.19</v>
      </c>
      <c r="Q3040" t="s">
        <v>8315</v>
      </c>
      <c r="R3040" t="s">
        <v>8355</v>
      </c>
      <c r="S3040" s="10">
        <f>(((J3040/60)/60)/24)+DATE(1970,1,1)</f>
        <v>42373.252280092594</v>
      </c>
      <c r="T3040" s="10">
        <f>(((I3040/60)/60)/24)+DATE(1970,1,1)</f>
        <v>42433.252280092594</v>
      </c>
      <c r="U3040">
        <f t="shared" si="231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10000</v>
      </c>
      <c r="E3041" s="8">
        <v>140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</v>
      </c>
      <c r="P3041">
        <f>IFERROR(ROUND(E3041/L3041,2),0)</f>
        <v>0.59</v>
      </c>
      <c r="Q3041" t="s">
        <v>8315</v>
      </c>
      <c r="R3041" t="s">
        <v>8355</v>
      </c>
      <c r="S3041" s="10">
        <f>(((J3041/60)/60)/24)+DATE(1970,1,1)</f>
        <v>41610.794421296298</v>
      </c>
      <c r="T3041" s="10">
        <f>(((I3041/60)/60)/24)+DATE(1970,1,1)</f>
        <v>41637.332638888889</v>
      </c>
      <c r="U3041">
        <f t="shared" si="231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2000</v>
      </c>
      <c r="E3042" s="8">
        <v>140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7</v>
      </c>
      <c r="P3042">
        <f>IFERROR(ROUND(E3042/L3042,2),0)</f>
        <v>3.33</v>
      </c>
      <c r="Q3042" t="s">
        <v>8315</v>
      </c>
      <c r="R3042" t="s">
        <v>8355</v>
      </c>
      <c r="S3042" s="10">
        <f>(((J3042/60)/60)/24)+DATE(1970,1,1)</f>
        <v>42177.791909722218</v>
      </c>
      <c r="T3042" s="10">
        <f>(((I3042/60)/60)/24)+DATE(1970,1,1)</f>
        <v>42181.958333333328</v>
      </c>
      <c r="U3042">
        <f t="shared" si="231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500</v>
      </c>
      <c r="E3043" s="8">
        <v>140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28</v>
      </c>
      <c r="P3043">
        <f>IFERROR(ROUND(E3043/L3043,2),0)</f>
        <v>1.47</v>
      </c>
      <c r="Q3043" t="s">
        <v>8315</v>
      </c>
      <c r="R3043" t="s">
        <v>8355</v>
      </c>
      <c r="S3043" s="10">
        <f>(((J3043/60)/60)/24)+DATE(1970,1,1)</f>
        <v>42359.868611111116</v>
      </c>
      <c r="T3043" s="10">
        <f>(((I3043/60)/60)/24)+DATE(1970,1,1)</f>
        <v>42389.868611111116</v>
      </c>
      <c r="U3043">
        <f t="shared" si="231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512</v>
      </c>
      <c r="E3044" s="8">
        <v>138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27</v>
      </c>
      <c r="P3044">
        <f>IFERROR(ROUND(E3044/L3044,2),0)</f>
        <v>3.73</v>
      </c>
      <c r="Q3044" t="s">
        <v>8315</v>
      </c>
      <c r="R3044" t="s">
        <v>8355</v>
      </c>
      <c r="S3044" s="10">
        <f>(((J3044/60)/60)/24)+DATE(1970,1,1)</f>
        <v>42253.688043981485</v>
      </c>
      <c r="T3044" s="10">
        <f>(((I3044/60)/60)/24)+DATE(1970,1,1)</f>
        <v>42283.688043981485</v>
      </c>
      <c r="U3044">
        <f t="shared" si="231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500</v>
      </c>
      <c r="E3045" s="8">
        <v>137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27</v>
      </c>
      <c r="P3045">
        <f>IFERROR(ROUND(E3045/L3045,2),0)</f>
        <v>1.07</v>
      </c>
      <c r="Q3045" t="s">
        <v>8315</v>
      </c>
      <c r="R3045" t="s">
        <v>8355</v>
      </c>
      <c r="S3045" s="10">
        <f>(((J3045/60)/60)/24)+DATE(1970,1,1)</f>
        <v>42083.070590277777</v>
      </c>
      <c r="T3045" s="10">
        <f>(((I3045/60)/60)/24)+DATE(1970,1,1)</f>
        <v>42110.118055555555</v>
      </c>
      <c r="U3045">
        <f t="shared" si="231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14000</v>
      </c>
      <c r="E3046" s="8">
        <v>136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</v>
      </c>
      <c r="P3046">
        <f>IFERROR(ROUND(E3046/L3046,2),0)</f>
        <v>0.87</v>
      </c>
      <c r="Q3046" t="s">
        <v>8315</v>
      </c>
      <c r="R3046" t="s">
        <v>8355</v>
      </c>
      <c r="S3046" s="10">
        <f>(((J3046/60)/60)/24)+DATE(1970,1,1)</f>
        <v>42387.7268287037</v>
      </c>
      <c r="T3046" s="10">
        <f>(((I3046/60)/60)/24)+DATE(1970,1,1)</f>
        <v>42402.7268287037</v>
      </c>
      <c r="U3046">
        <f t="shared" si="231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60000</v>
      </c>
      <c r="E3047" s="8">
        <v>135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0</v>
      </c>
      <c r="P3047">
        <f>IFERROR(ROUND(E3047/L3047,2),0)</f>
        <v>2.11</v>
      </c>
      <c r="Q3047" t="s">
        <v>8315</v>
      </c>
      <c r="R3047" t="s">
        <v>8355</v>
      </c>
      <c r="S3047" s="10">
        <f>(((J3047/60)/60)/24)+DATE(1970,1,1)</f>
        <v>41843.155729166669</v>
      </c>
      <c r="T3047" s="10">
        <f>(((I3047/60)/60)/24)+DATE(1970,1,1)</f>
        <v>41873.155729166669</v>
      </c>
      <c r="U3047">
        <f t="shared" si="231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9500</v>
      </c>
      <c r="E3048" s="8">
        <v>135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</v>
      </c>
      <c r="P3048">
        <f>IFERROR(ROUND(E3048/L3048,2),0)</f>
        <v>2.33</v>
      </c>
      <c r="Q3048" t="s">
        <v>8315</v>
      </c>
      <c r="R3048" t="s">
        <v>8355</v>
      </c>
      <c r="S3048" s="10">
        <f>(((J3048/60)/60)/24)+DATE(1970,1,1)</f>
        <v>41862.803078703706</v>
      </c>
      <c r="T3048" s="10">
        <f>(((I3048/60)/60)/24)+DATE(1970,1,1)</f>
        <v>41892.202777777777</v>
      </c>
      <c r="U3048">
        <f t="shared" si="231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2500</v>
      </c>
      <c r="E3049" s="8">
        <v>135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5</v>
      </c>
      <c r="P3049">
        <f>IFERROR(ROUND(E3049/L3049,2),0)</f>
        <v>6.75</v>
      </c>
      <c r="Q3049" t="s">
        <v>8315</v>
      </c>
      <c r="R3049" t="s">
        <v>8355</v>
      </c>
      <c r="S3049" s="10">
        <f>(((J3049/60)/60)/24)+DATE(1970,1,1)</f>
        <v>42443.989050925928</v>
      </c>
      <c r="T3049" s="10">
        <f>(((I3049/60)/60)/24)+DATE(1970,1,1)</f>
        <v>42487.552777777775</v>
      </c>
      <c r="U3049">
        <f t="shared" si="231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2500</v>
      </c>
      <c r="E3050" s="8">
        <v>135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5</v>
      </c>
      <c r="P3050">
        <f>IFERROR(ROUND(E3050/L3050,2),0)</f>
        <v>2.87</v>
      </c>
      <c r="Q3050" t="s">
        <v>8315</v>
      </c>
      <c r="R3050" t="s">
        <v>8355</v>
      </c>
      <c r="S3050" s="10">
        <f>(((J3050/60)/60)/24)+DATE(1970,1,1)</f>
        <v>41975.901180555549</v>
      </c>
      <c r="T3050" s="10">
        <f>(((I3050/60)/60)/24)+DATE(1970,1,1)</f>
        <v>42004.890277777777</v>
      </c>
      <c r="U3050">
        <f t="shared" si="231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10000</v>
      </c>
      <c r="E3051" s="8">
        <v>133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</v>
      </c>
      <c r="P3051">
        <f>IFERROR(ROUND(E3051/L3051,2),0)</f>
        <v>2.46</v>
      </c>
      <c r="Q3051" t="s">
        <v>8315</v>
      </c>
      <c r="R3051" t="s">
        <v>8355</v>
      </c>
      <c r="S3051" s="10">
        <f>(((J3051/60)/60)/24)+DATE(1970,1,1)</f>
        <v>42139.014525462961</v>
      </c>
      <c r="T3051" s="10">
        <f>(((I3051/60)/60)/24)+DATE(1970,1,1)</f>
        <v>42169.014525462961</v>
      </c>
      <c r="U3051">
        <f t="shared" si="231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40000</v>
      </c>
      <c r="E3052" s="8">
        <v>132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0</v>
      </c>
      <c r="P3052">
        <f>IFERROR(ROUND(E3052/L3052,2),0)</f>
        <v>14.67</v>
      </c>
      <c r="Q3052" t="s">
        <v>8315</v>
      </c>
      <c r="R3052" t="s">
        <v>8355</v>
      </c>
      <c r="S3052" s="10">
        <f>(((J3052/60)/60)/24)+DATE(1970,1,1)</f>
        <v>42465.16851851852</v>
      </c>
      <c r="T3052" s="10">
        <f>(((I3052/60)/60)/24)+DATE(1970,1,1)</f>
        <v>42495.16851851852</v>
      </c>
      <c r="U3052">
        <f t="shared" si="231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3000</v>
      </c>
      <c r="E3053" s="8">
        <v>132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4</v>
      </c>
      <c r="P3053">
        <f>IFERROR(ROUND(E3053/L3053,2),0)</f>
        <v>3.77</v>
      </c>
      <c r="Q3053" t="s">
        <v>8315</v>
      </c>
      <c r="R3053" t="s">
        <v>8355</v>
      </c>
      <c r="S3053" s="10">
        <f>(((J3053/60)/60)/24)+DATE(1970,1,1)</f>
        <v>42744.416030092587</v>
      </c>
      <c r="T3053" s="10">
        <f>(((I3053/60)/60)/24)+DATE(1970,1,1)</f>
        <v>42774.416030092587</v>
      </c>
      <c r="U3053">
        <f t="shared" si="231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</v>
      </c>
      <c r="E3054" s="8">
        <v>131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3</v>
      </c>
      <c r="P3054">
        <f>IFERROR(ROUND(E3054/L3054,2),0)</f>
        <v>65.5</v>
      </c>
      <c r="Q3054" t="s">
        <v>8315</v>
      </c>
      <c r="R3054" t="s">
        <v>8355</v>
      </c>
      <c r="S3054" s="10">
        <f>(((J3054/60)/60)/24)+DATE(1970,1,1)</f>
        <v>42122.670069444444</v>
      </c>
      <c r="T3054" s="10">
        <f>(((I3054/60)/60)/24)+DATE(1970,1,1)</f>
        <v>42152.665972222225</v>
      </c>
      <c r="U3054">
        <f t="shared" si="231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2000</v>
      </c>
      <c r="E3055" s="8">
        <v>131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7</v>
      </c>
      <c r="P3055">
        <f>IFERROR(ROUND(E3055/L3055,2),0)</f>
        <v>43.67</v>
      </c>
      <c r="Q3055" t="s">
        <v>8315</v>
      </c>
      <c r="R3055" t="s">
        <v>8355</v>
      </c>
      <c r="S3055" s="10">
        <f>(((J3055/60)/60)/24)+DATE(1970,1,1)</f>
        <v>41862.761724537035</v>
      </c>
      <c r="T3055" s="10">
        <f>(((I3055/60)/60)/24)+DATE(1970,1,1)</f>
        <v>41914.165972222225</v>
      </c>
      <c r="U3055">
        <f t="shared" si="231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850</v>
      </c>
      <c r="E3056" s="8">
        <v>131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15</v>
      </c>
      <c r="P3056">
        <f>IFERROR(ROUND(E3056/L3056,2),0)</f>
        <v>0</v>
      </c>
      <c r="Q3056" t="s">
        <v>8315</v>
      </c>
      <c r="R3056" t="s">
        <v>8355</v>
      </c>
      <c r="S3056" s="10">
        <f>(((J3056/60)/60)/24)+DATE(1970,1,1)</f>
        <v>42027.832800925928</v>
      </c>
      <c r="T3056" s="10">
        <f>(((I3056/60)/60)/24)+DATE(1970,1,1)</f>
        <v>42065.044444444444</v>
      </c>
      <c r="U3056">
        <f t="shared" si="231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1500</v>
      </c>
      <c r="E3057" s="8">
        <v>130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9</v>
      </c>
      <c r="P3057">
        <f>IFERROR(ROUND(E3057/L3057,2),0)</f>
        <v>130</v>
      </c>
      <c r="Q3057" t="s">
        <v>8315</v>
      </c>
      <c r="R3057" t="s">
        <v>8355</v>
      </c>
      <c r="S3057" s="10">
        <f>(((J3057/60)/60)/24)+DATE(1970,1,1)</f>
        <v>41953.95821759259</v>
      </c>
      <c r="T3057" s="10">
        <f>(((I3057/60)/60)/24)+DATE(1970,1,1)</f>
        <v>42013.95821759259</v>
      </c>
      <c r="U3057">
        <f t="shared" si="231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13</v>
      </c>
      <c r="P3058">
        <f>IFERROR(ROUND(E3058/L3058,2),0)</f>
        <v>0</v>
      </c>
      <c r="Q3058" t="s">
        <v>8315</v>
      </c>
      <c r="R3058" t="s">
        <v>8355</v>
      </c>
      <c r="S3058" s="10">
        <f>(((J3058/60)/60)/24)+DATE(1970,1,1)</f>
        <v>41851.636388888888</v>
      </c>
      <c r="T3058" s="10">
        <f>(((I3058/60)/60)/24)+DATE(1970,1,1)</f>
        <v>41911.636388888888</v>
      </c>
      <c r="U3058">
        <f t="shared" si="231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</v>
      </c>
      <c r="E3059" s="8">
        <v>130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26</v>
      </c>
      <c r="P3059">
        <f>IFERROR(ROUND(E3059/L3059,2),0)</f>
        <v>0</v>
      </c>
      <c r="Q3059" t="s">
        <v>8315</v>
      </c>
      <c r="R3059" t="s">
        <v>8355</v>
      </c>
      <c r="S3059" s="10">
        <f>(((J3059/60)/60)/24)+DATE(1970,1,1)</f>
        <v>42433.650590277779</v>
      </c>
      <c r="T3059" s="10">
        <f>(((I3059/60)/60)/24)+DATE(1970,1,1)</f>
        <v>42463.608923611115</v>
      </c>
      <c r="U3059">
        <f t="shared" si="231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400</v>
      </c>
      <c r="E3060" s="8">
        <v>130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33</v>
      </c>
      <c r="P3060">
        <f>IFERROR(ROUND(E3060/L3060,2),0)</f>
        <v>43.33</v>
      </c>
      <c r="Q3060" t="s">
        <v>8315</v>
      </c>
      <c r="R3060" t="s">
        <v>8355</v>
      </c>
      <c r="S3060" s="10">
        <f>(((J3060/60)/60)/24)+DATE(1970,1,1)</f>
        <v>42460.374305555553</v>
      </c>
      <c r="T3060" s="10">
        <f>(((I3060/60)/60)/24)+DATE(1970,1,1)</f>
        <v>42510.374305555553</v>
      </c>
      <c r="U3060">
        <f t="shared" si="231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200</v>
      </c>
      <c r="E3061" s="8">
        <v>130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65</v>
      </c>
      <c r="P3061">
        <f>IFERROR(ROUND(E3061/L3061,2),0)</f>
        <v>11.82</v>
      </c>
      <c r="Q3061" t="s">
        <v>8315</v>
      </c>
      <c r="R3061" t="s">
        <v>8355</v>
      </c>
      <c r="S3061" s="10">
        <f>(((J3061/60)/60)/24)+DATE(1970,1,1)</f>
        <v>41829.935717592591</v>
      </c>
      <c r="T3061" s="10">
        <f>(((I3061/60)/60)/24)+DATE(1970,1,1)</f>
        <v>41859.935717592591</v>
      </c>
      <c r="U3061">
        <f t="shared" si="231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100</v>
      </c>
      <c r="E3062" s="8">
        <v>129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129</v>
      </c>
      <c r="P3062">
        <f>IFERROR(ROUND(E3062/L3062,2),0)</f>
        <v>21.5</v>
      </c>
      <c r="Q3062" t="s">
        <v>8315</v>
      </c>
      <c r="R3062" t="s">
        <v>8355</v>
      </c>
      <c r="S3062" s="10">
        <f>(((J3062/60)/60)/24)+DATE(1970,1,1)</f>
        <v>42245.274699074071</v>
      </c>
      <c r="T3062" s="10">
        <f>(((I3062/60)/60)/24)+DATE(1970,1,1)</f>
        <v>42275.274699074071</v>
      </c>
      <c r="U3062">
        <f t="shared" si="231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1300000</v>
      </c>
      <c r="E3063" s="8">
        <v>128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t="s">
        <v>8315</v>
      </c>
      <c r="R3063" t="s">
        <v>8355</v>
      </c>
      <c r="S3063" s="10">
        <f>(((J3063/60)/60)/24)+DATE(1970,1,1)</f>
        <v>41834.784120370372</v>
      </c>
      <c r="T3063" s="10">
        <f>(((I3063/60)/60)/24)+DATE(1970,1,1)</f>
        <v>41864.784120370372</v>
      </c>
      <c r="U3063">
        <f t="shared" si="231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</v>
      </c>
      <c r="E3064" s="8">
        <v>128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13</v>
      </c>
      <c r="P3064">
        <f>IFERROR(ROUND(E3064/L3064,2),0)</f>
        <v>1.91</v>
      </c>
      <c r="Q3064" t="s">
        <v>8315</v>
      </c>
      <c r="R3064" t="s">
        <v>8355</v>
      </c>
      <c r="S3064" s="10">
        <f>(((J3064/60)/60)/24)+DATE(1970,1,1)</f>
        <v>42248.535787037035</v>
      </c>
      <c r="T3064" s="10">
        <f>(((I3064/60)/60)/24)+DATE(1970,1,1)</f>
        <v>42277.75</v>
      </c>
      <c r="U3064">
        <f t="shared" si="231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0</v>
      </c>
      <c r="P3065">
        <f>IFERROR(ROUND(E3065/L3065,2),0)</f>
        <v>5.48</v>
      </c>
      <c r="Q3065" t="s">
        <v>8315</v>
      </c>
      <c r="R3065" t="s">
        <v>8355</v>
      </c>
      <c r="S3065" s="10">
        <f>(((J3065/60)/60)/24)+DATE(1970,1,1)</f>
        <v>42630.922893518517</v>
      </c>
      <c r="T3065" s="10">
        <f>(((I3065/60)/60)/24)+DATE(1970,1,1)</f>
        <v>42665.922893518517</v>
      </c>
      <c r="U3065">
        <f t="shared" si="231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</v>
      </c>
      <c r="P3066">
        <f>IFERROR(ROUND(E3066/L3066,2),0)</f>
        <v>1.75</v>
      </c>
      <c r="Q3066" t="s">
        <v>8315</v>
      </c>
      <c r="R3066" t="s">
        <v>8355</v>
      </c>
      <c r="S3066" s="10">
        <f>(((J3066/60)/60)/24)+DATE(1970,1,1)</f>
        <v>42299.130162037036</v>
      </c>
      <c r="T3066" s="10">
        <f>(((I3066/60)/60)/24)+DATE(1970,1,1)</f>
        <v>42330.290972222225</v>
      </c>
      <c r="U3066">
        <f t="shared" si="231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6</v>
      </c>
      <c r="P3067">
        <f>IFERROR(ROUND(E3067/L3067,2),0)</f>
        <v>63</v>
      </c>
      <c r="Q3067" t="s">
        <v>8315</v>
      </c>
      <c r="R3067" t="s">
        <v>8355</v>
      </c>
      <c r="S3067" s="10">
        <f>(((J3067/60)/60)/24)+DATE(1970,1,1)</f>
        <v>41825.055231481485</v>
      </c>
      <c r="T3067" s="10">
        <f>(((I3067/60)/60)/24)+DATE(1970,1,1)</f>
        <v>41850.055231481485</v>
      </c>
      <c r="U3067">
        <f t="shared" si="231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</v>
      </c>
      <c r="E3068" s="8">
        <v>125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0</v>
      </c>
      <c r="P3068">
        <f>IFERROR(ROUND(E3068/L3068,2),0)</f>
        <v>8.33</v>
      </c>
      <c r="Q3068" t="s">
        <v>8315</v>
      </c>
      <c r="R3068" t="s">
        <v>8355</v>
      </c>
      <c r="S3068" s="10">
        <f>(((J3068/60)/60)/24)+DATE(1970,1,1)</f>
        <v>42531.228437500002</v>
      </c>
      <c r="T3068" s="10">
        <f>(((I3068/60)/60)/24)+DATE(1970,1,1)</f>
        <v>42561.228437500002</v>
      </c>
      <c r="U3068">
        <f t="shared" si="231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25000</v>
      </c>
      <c r="E3069" s="8">
        <v>125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1</v>
      </c>
      <c r="P3069">
        <f>IFERROR(ROUND(E3069/L3069,2),0)</f>
        <v>125</v>
      </c>
      <c r="Q3069" t="s">
        <v>8315</v>
      </c>
      <c r="R3069" t="s">
        <v>8355</v>
      </c>
      <c r="S3069" s="10">
        <f>(((J3069/60)/60)/24)+DATE(1970,1,1)</f>
        <v>42226.938414351855</v>
      </c>
      <c r="T3069" s="10">
        <f>(((I3069/60)/60)/24)+DATE(1970,1,1)</f>
        <v>42256.938414351855</v>
      </c>
      <c r="U3069">
        <f t="shared" si="231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1</v>
      </c>
      <c r="P3070">
        <f>IFERROR(ROUND(E3070/L3070,2),0)</f>
        <v>62.5</v>
      </c>
      <c r="Q3070" t="s">
        <v>8315</v>
      </c>
      <c r="R3070" t="s">
        <v>8355</v>
      </c>
      <c r="S3070" s="10">
        <f>(((J3070/60)/60)/24)+DATE(1970,1,1)</f>
        <v>42263.691574074073</v>
      </c>
      <c r="T3070" s="10">
        <f>(((I3070/60)/60)/24)+DATE(1970,1,1)</f>
        <v>42293.691574074073</v>
      </c>
      <c r="U3070">
        <f t="shared" si="231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</v>
      </c>
      <c r="P3071">
        <f>IFERROR(ROUND(E3071/L3071,2),0)</f>
        <v>17.86</v>
      </c>
      <c r="Q3071" t="s">
        <v>8315</v>
      </c>
      <c r="R3071" t="s">
        <v>8355</v>
      </c>
      <c r="S3071" s="10">
        <f>(((J3071/60)/60)/24)+DATE(1970,1,1)</f>
        <v>41957.833726851852</v>
      </c>
      <c r="T3071" s="10">
        <f>(((I3071/60)/60)/24)+DATE(1970,1,1)</f>
        <v>41987.833726851852</v>
      </c>
      <c r="U3071">
        <f t="shared" si="231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125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1</v>
      </c>
      <c r="P3072">
        <f>IFERROR(ROUND(E3072/L3072,2),0)</f>
        <v>7.81</v>
      </c>
      <c r="Q3072" t="s">
        <v>8315</v>
      </c>
      <c r="R3072" t="s">
        <v>8355</v>
      </c>
      <c r="S3072" s="10">
        <f>(((J3072/60)/60)/24)+DATE(1970,1,1)</f>
        <v>42690.733437499999</v>
      </c>
      <c r="T3072" s="10">
        <f>(((I3072/60)/60)/24)+DATE(1970,1,1)</f>
        <v>42711.733437499999</v>
      </c>
      <c r="U3072">
        <f t="shared" si="231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4</v>
      </c>
      <c r="P3073">
        <f>IFERROR(ROUND(E3073/L3073,2),0)</f>
        <v>1.07</v>
      </c>
      <c r="Q3073" t="s">
        <v>8315</v>
      </c>
      <c r="R3073" t="s">
        <v>8355</v>
      </c>
      <c r="S3073" s="10">
        <f>(((J3073/60)/60)/24)+DATE(1970,1,1)</f>
        <v>42097.732418981483</v>
      </c>
      <c r="T3073" s="10">
        <f>(((I3073/60)/60)/24)+DATE(1970,1,1)</f>
        <v>42115.249305555553</v>
      </c>
      <c r="U3073">
        <f t="shared" si="231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5</v>
      </c>
      <c r="P3074">
        <f>IFERROR(ROUND(E3074/L3074,2),0)</f>
        <v>62.5</v>
      </c>
      <c r="Q3074" t="s">
        <v>8315</v>
      </c>
      <c r="R3074" t="s">
        <v>8355</v>
      </c>
      <c r="S3074" s="10">
        <f>(((J3074/60)/60)/24)+DATE(1970,1,1)</f>
        <v>42658.690532407403</v>
      </c>
      <c r="T3074" s="10">
        <f>(((I3074/60)/60)/24)+DATE(1970,1,1)</f>
        <v>42673.073611111111</v>
      </c>
      <c r="U3074">
        <f t="shared" si="231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2500</v>
      </c>
      <c r="E3075" s="8">
        <v>125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5</v>
      </c>
      <c r="P3075">
        <f>IFERROR(ROUND(E3075/L3075,2),0)</f>
        <v>17.86</v>
      </c>
      <c r="Q3075" t="s">
        <v>8315</v>
      </c>
      <c r="R3075" t="s">
        <v>8355</v>
      </c>
      <c r="S3075" s="10">
        <f>(((J3075/60)/60)/24)+DATE(1970,1,1)</f>
        <v>42111.684027777781</v>
      </c>
      <c r="T3075" s="10">
        <f>(((I3075/60)/60)/24)+DATE(1970,1,1)</f>
        <v>42169.804861111115</v>
      </c>
      <c r="U3075">
        <f t="shared" ref="U3075:U3138" si="232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125000</v>
      </c>
      <c r="E3076" s="8">
        <v>124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41.33</v>
      </c>
      <c r="Q3076" t="s">
        <v>8315</v>
      </c>
      <c r="R3076" t="s">
        <v>8355</v>
      </c>
      <c r="S3076" s="10">
        <f>(((J3076/60)/60)/24)+DATE(1970,1,1)</f>
        <v>42409.571284722217</v>
      </c>
      <c r="T3076" s="10">
        <f>(((I3076/60)/60)/24)+DATE(1970,1,1)</f>
        <v>42439.571284722217</v>
      </c>
      <c r="U3076">
        <f t="shared" si="232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100</v>
      </c>
      <c r="E3077" s="8">
        <v>124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124</v>
      </c>
      <c r="P3077">
        <f>IFERROR(ROUND(E3077/L3077,2),0)</f>
        <v>6.2</v>
      </c>
      <c r="Q3077" t="s">
        <v>8315</v>
      </c>
      <c r="R3077" t="s">
        <v>8355</v>
      </c>
      <c r="S3077" s="10">
        <f>(((J3077/60)/60)/24)+DATE(1970,1,1)</f>
        <v>42551.102314814809</v>
      </c>
      <c r="T3077" s="10">
        <f>(((I3077/60)/60)/24)+DATE(1970,1,1)</f>
        <v>42601.102314814809</v>
      </c>
      <c r="U3077">
        <f t="shared" si="232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0</v>
      </c>
      <c r="P3078">
        <f>IFERROR(ROUND(E3078/L3078,2),0)</f>
        <v>2.46</v>
      </c>
      <c r="Q3078" t="s">
        <v>8315</v>
      </c>
      <c r="R3078" t="s">
        <v>8355</v>
      </c>
      <c r="S3078" s="10">
        <f>(((J3078/60)/60)/24)+DATE(1970,1,1)</f>
        <v>42226.651886574073</v>
      </c>
      <c r="T3078" s="10">
        <f>(((I3078/60)/60)/24)+DATE(1970,1,1)</f>
        <v>42286.651886574073</v>
      </c>
      <c r="U3078">
        <f t="shared" si="232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550</v>
      </c>
      <c r="E3079" s="8">
        <v>123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22</v>
      </c>
      <c r="P3079">
        <f>IFERROR(ROUND(E3079/L3079,2),0)</f>
        <v>61.5</v>
      </c>
      <c r="Q3079" t="s">
        <v>8315</v>
      </c>
      <c r="R3079" t="s">
        <v>8355</v>
      </c>
      <c r="S3079" s="10">
        <f>(((J3079/60)/60)/24)+DATE(1970,1,1)</f>
        <v>42766.956921296296</v>
      </c>
      <c r="T3079" s="10">
        <f>(((I3079/60)/60)/24)+DATE(1970,1,1)</f>
        <v>42796.956921296296</v>
      </c>
      <c r="U3079">
        <f t="shared" si="232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120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40</v>
      </c>
      <c r="Q3080" t="s">
        <v>8315</v>
      </c>
      <c r="R3080" t="s">
        <v>8355</v>
      </c>
      <c r="S3080" s="10">
        <f>(((J3080/60)/60)/24)+DATE(1970,1,1)</f>
        <v>42031.138831018514</v>
      </c>
      <c r="T3080" s="10">
        <f>(((I3080/60)/60)/24)+DATE(1970,1,1)</f>
        <v>42061.138831018514</v>
      </c>
      <c r="U3080">
        <f t="shared" si="232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45000</v>
      </c>
      <c r="E3081" s="8">
        <v>120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0</v>
      </c>
      <c r="P3081">
        <f>IFERROR(ROUND(E3081/L3081,2),0)</f>
        <v>4.4400000000000004</v>
      </c>
      <c r="Q3081" t="s">
        <v>8315</v>
      </c>
      <c r="R3081" t="s">
        <v>8355</v>
      </c>
      <c r="S3081" s="10">
        <f>(((J3081/60)/60)/24)+DATE(1970,1,1)</f>
        <v>42055.713368055556</v>
      </c>
      <c r="T3081" s="10">
        <f>(((I3081/60)/60)/24)+DATE(1970,1,1)</f>
        <v>42085.671701388885</v>
      </c>
      <c r="U3081">
        <f t="shared" si="232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6</v>
      </c>
      <c r="P3082">
        <f>IFERROR(ROUND(E3082/L3082,2),0)</f>
        <v>17.14</v>
      </c>
      <c r="Q3082" t="s">
        <v>8315</v>
      </c>
      <c r="R3082" t="s">
        <v>8355</v>
      </c>
      <c r="S3082" s="10">
        <f>(((J3082/60)/60)/24)+DATE(1970,1,1)</f>
        <v>41940.028287037036</v>
      </c>
      <c r="T3082" s="10">
        <f>(((I3082/60)/60)/24)+DATE(1970,1,1)</f>
        <v>42000.0699537037</v>
      </c>
      <c r="U3082">
        <f t="shared" si="232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420</v>
      </c>
      <c r="E3083" s="8">
        <v>120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29</v>
      </c>
      <c r="P3083">
        <f>IFERROR(ROUND(E3083/L3083,2),0)</f>
        <v>24</v>
      </c>
      <c r="Q3083" t="s">
        <v>8315</v>
      </c>
      <c r="R3083" t="s">
        <v>8355</v>
      </c>
      <c r="S3083" s="10">
        <f>(((J3083/60)/60)/24)+DATE(1970,1,1)</f>
        <v>42237.181608796294</v>
      </c>
      <c r="T3083" s="10">
        <f>(((I3083/60)/60)/24)+DATE(1970,1,1)</f>
        <v>42267.181608796294</v>
      </c>
      <c r="U3083">
        <f t="shared" si="232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250</v>
      </c>
      <c r="E3084" s="8">
        <v>120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48</v>
      </c>
      <c r="P3084">
        <f>IFERROR(ROUND(E3084/L3084,2),0)</f>
        <v>0</v>
      </c>
      <c r="Q3084" t="s">
        <v>8315</v>
      </c>
      <c r="R3084" t="s">
        <v>8355</v>
      </c>
      <c r="S3084" s="10">
        <f>(((J3084/60)/60)/24)+DATE(1970,1,1)</f>
        <v>42293.922986111109</v>
      </c>
      <c r="T3084" s="10">
        <f>(((I3084/60)/60)/24)+DATE(1970,1,1)</f>
        <v>42323.96465277778</v>
      </c>
      <c r="U3084">
        <f t="shared" si="232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70</v>
      </c>
      <c r="E3085" s="8">
        <v>120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171</v>
      </c>
      <c r="P3085">
        <f>IFERROR(ROUND(E3085/L3085,2),0)</f>
        <v>40</v>
      </c>
      <c r="Q3085" t="s">
        <v>8315</v>
      </c>
      <c r="R3085" t="s">
        <v>8355</v>
      </c>
      <c r="S3085" s="10">
        <f>(((J3085/60)/60)/24)+DATE(1970,1,1)</f>
        <v>41853.563402777778</v>
      </c>
      <c r="T3085" s="10">
        <f>(((I3085/60)/60)/24)+DATE(1970,1,1)</f>
        <v>41883.208333333336</v>
      </c>
      <c r="U3085">
        <f t="shared" si="232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0</v>
      </c>
      <c r="P3086">
        <f>IFERROR(ROUND(E3086/L3086,2),0)</f>
        <v>19.670000000000002</v>
      </c>
      <c r="Q3086" t="s">
        <v>8315</v>
      </c>
      <c r="R3086" t="s">
        <v>8355</v>
      </c>
      <c r="S3086" s="10">
        <f>(((J3086/60)/60)/24)+DATE(1970,1,1)</f>
        <v>42100.723738425921</v>
      </c>
      <c r="T3086" s="10">
        <f>(((I3086/60)/60)/24)+DATE(1970,1,1)</f>
        <v>42129.783333333333</v>
      </c>
      <c r="U3086">
        <f t="shared" si="232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1</v>
      </c>
      <c r="P3087">
        <f>IFERROR(ROUND(E3087/L3087,2),0)</f>
        <v>13.11</v>
      </c>
      <c r="Q3087" t="s">
        <v>8315</v>
      </c>
      <c r="R3087" t="s">
        <v>8355</v>
      </c>
      <c r="S3087" s="10">
        <f>(((J3087/60)/60)/24)+DATE(1970,1,1)</f>
        <v>42246.883784722217</v>
      </c>
      <c r="T3087" s="10">
        <f>(((I3087/60)/60)/24)+DATE(1970,1,1)</f>
        <v>42276.883784722217</v>
      </c>
      <c r="U3087">
        <f t="shared" si="232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3550</v>
      </c>
      <c r="E3088" s="8">
        <v>116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3</v>
      </c>
      <c r="P3088">
        <f>IFERROR(ROUND(E3088/L3088,2),0)</f>
        <v>38.67</v>
      </c>
      <c r="Q3088" t="s">
        <v>8315</v>
      </c>
      <c r="R3088" t="s">
        <v>8355</v>
      </c>
      <c r="S3088" s="10">
        <f>(((J3088/60)/60)/24)+DATE(1970,1,1)</f>
        <v>42173.67082175926</v>
      </c>
      <c r="T3088" s="10">
        <f>(((I3088/60)/60)/24)+DATE(1970,1,1)</f>
        <v>42233.67082175926</v>
      </c>
      <c r="U3088">
        <f t="shared" si="232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1000</v>
      </c>
      <c r="E3089" s="8">
        <v>116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12</v>
      </c>
      <c r="P3089">
        <f>IFERROR(ROUND(E3089/L3089,2),0)</f>
        <v>58</v>
      </c>
      <c r="Q3089" t="s">
        <v>8315</v>
      </c>
      <c r="R3089" t="s">
        <v>8355</v>
      </c>
      <c r="S3089" s="10">
        <f>(((J3089/60)/60)/24)+DATE(1970,1,1)</f>
        <v>42665.150347222225</v>
      </c>
      <c r="T3089" s="10">
        <f>(((I3089/60)/60)/24)+DATE(1970,1,1)</f>
        <v>42725.192013888889</v>
      </c>
      <c r="U3089">
        <f t="shared" si="232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199</v>
      </c>
      <c r="E3090" s="8">
        <v>116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58</v>
      </c>
      <c r="P3090">
        <f>IFERROR(ROUND(E3090/L3090,2),0)</f>
        <v>38.67</v>
      </c>
      <c r="Q3090" t="s">
        <v>8315</v>
      </c>
      <c r="R3090" t="s">
        <v>8355</v>
      </c>
      <c r="S3090" s="10">
        <f>(((J3090/60)/60)/24)+DATE(1970,1,1)</f>
        <v>41981.57230324074</v>
      </c>
      <c r="T3090" s="10">
        <f>(((I3090/60)/60)/24)+DATE(1970,1,1)</f>
        <v>42012.570138888885</v>
      </c>
      <c r="U3090">
        <f t="shared" si="232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20000</v>
      </c>
      <c r="E3091" s="8">
        <v>115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1</v>
      </c>
      <c r="P3091">
        <f>IFERROR(ROUND(E3091/L3091,2),0)</f>
        <v>2.56</v>
      </c>
      <c r="Q3091" t="s">
        <v>8315</v>
      </c>
      <c r="R3091" t="s">
        <v>8355</v>
      </c>
      <c r="S3091" s="10">
        <f>(((J3091/60)/60)/24)+DATE(1970,1,1)</f>
        <v>42528.542627314819</v>
      </c>
      <c r="T3091" s="10">
        <f>(((I3091/60)/60)/24)+DATE(1970,1,1)</f>
        <v>42560.082638888889</v>
      </c>
      <c r="U3091">
        <f t="shared" si="232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5000</v>
      </c>
      <c r="E3092" s="8">
        <v>115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2</v>
      </c>
      <c r="P3092">
        <f>IFERROR(ROUND(E3092/L3092,2),0)</f>
        <v>12.78</v>
      </c>
      <c r="Q3092" t="s">
        <v>8315</v>
      </c>
      <c r="R3092" t="s">
        <v>8355</v>
      </c>
      <c r="S3092" s="10">
        <f>(((J3092/60)/60)/24)+DATE(1970,1,1)</f>
        <v>42065.818807870368</v>
      </c>
      <c r="T3092" s="10">
        <f>(((I3092/60)/60)/24)+DATE(1970,1,1)</f>
        <v>42125.777141203704</v>
      </c>
      <c r="U3092">
        <f t="shared" si="232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10</v>
      </c>
      <c r="P3093">
        <f>IFERROR(ROUND(E3093/L3093,2),0)</f>
        <v>12.78</v>
      </c>
      <c r="Q3093" t="s">
        <v>8315</v>
      </c>
      <c r="R3093" t="s">
        <v>8355</v>
      </c>
      <c r="S3093" s="10">
        <f>(((J3093/60)/60)/24)+DATE(1970,1,1)</f>
        <v>42566.948414351849</v>
      </c>
      <c r="T3093" s="10">
        <f>(((I3093/60)/60)/24)+DATE(1970,1,1)</f>
        <v>42596.948414351849</v>
      </c>
      <c r="U3093">
        <f t="shared" si="232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500</v>
      </c>
      <c r="E3094" s="8">
        <v>115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23</v>
      </c>
      <c r="P3094">
        <f>IFERROR(ROUND(E3094/L3094,2),0)</f>
        <v>5.48</v>
      </c>
      <c r="Q3094" t="s">
        <v>8315</v>
      </c>
      <c r="R3094" t="s">
        <v>8355</v>
      </c>
      <c r="S3094" s="10">
        <f>(((J3094/60)/60)/24)+DATE(1970,1,1)</f>
        <v>42255.619351851856</v>
      </c>
      <c r="T3094" s="10">
        <f>(((I3094/60)/60)/24)+DATE(1970,1,1)</f>
        <v>42292.916666666672</v>
      </c>
      <c r="U3094">
        <f t="shared" si="232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6500</v>
      </c>
      <c r="E3095" s="8">
        <v>114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</v>
      </c>
      <c r="P3095">
        <f>IFERROR(ROUND(E3095/L3095,2),0)</f>
        <v>6.71</v>
      </c>
      <c r="Q3095" t="s">
        <v>8315</v>
      </c>
      <c r="R3095" t="s">
        <v>8355</v>
      </c>
      <c r="S3095" s="10">
        <f>(((J3095/60)/60)/24)+DATE(1970,1,1)</f>
        <v>41760.909039351849</v>
      </c>
      <c r="T3095" s="10">
        <f>(((I3095/60)/60)/24)+DATE(1970,1,1)</f>
        <v>41791.165972222225</v>
      </c>
      <c r="U3095">
        <f t="shared" si="232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3</v>
      </c>
      <c r="P3096">
        <f>IFERROR(ROUND(E3096/L3096,2),0)</f>
        <v>113</v>
      </c>
      <c r="Q3096" t="s">
        <v>8315</v>
      </c>
      <c r="R3096" t="s">
        <v>8355</v>
      </c>
      <c r="S3096" s="10">
        <f>(((J3096/60)/60)/24)+DATE(1970,1,1)</f>
        <v>42207.795787037037</v>
      </c>
      <c r="T3096" s="10">
        <f>(((I3096/60)/60)/24)+DATE(1970,1,1)</f>
        <v>42267.795787037037</v>
      </c>
      <c r="U3096">
        <f t="shared" si="232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30000</v>
      </c>
      <c r="E3097" s="8">
        <v>110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110</v>
      </c>
      <c r="Q3097" t="s">
        <v>8315</v>
      </c>
      <c r="R3097" t="s">
        <v>8355</v>
      </c>
      <c r="S3097" s="10">
        <f>(((J3097/60)/60)/24)+DATE(1970,1,1)</f>
        <v>42523.025231481486</v>
      </c>
      <c r="T3097" s="10">
        <f>(((I3097/60)/60)/24)+DATE(1970,1,1)</f>
        <v>42583.025231481486</v>
      </c>
      <c r="U3097">
        <f t="shared" si="232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1</v>
      </c>
      <c r="P3098">
        <f>IFERROR(ROUND(E3098/L3098,2),0)</f>
        <v>7.86</v>
      </c>
      <c r="Q3098" t="s">
        <v>8315</v>
      </c>
      <c r="R3098" t="s">
        <v>8355</v>
      </c>
      <c r="S3098" s="10">
        <f>(((J3098/60)/60)/24)+DATE(1970,1,1)</f>
        <v>42114.825532407413</v>
      </c>
      <c r="T3098" s="10">
        <f>(((I3098/60)/60)/24)+DATE(1970,1,1)</f>
        <v>42144.825532407413</v>
      </c>
      <c r="U3098">
        <f t="shared" si="232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2</v>
      </c>
      <c r="P3099">
        <f>IFERROR(ROUND(E3099/L3099,2),0)</f>
        <v>2.62</v>
      </c>
      <c r="Q3099" t="s">
        <v>8315</v>
      </c>
      <c r="R3099" t="s">
        <v>8355</v>
      </c>
      <c r="S3099" s="10">
        <f>(((J3099/60)/60)/24)+DATE(1970,1,1)</f>
        <v>42629.503483796296</v>
      </c>
      <c r="T3099" s="10">
        <f>(((I3099/60)/60)/24)+DATE(1970,1,1)</f>
        <v>42650.583333333328</v>
      </c>
      <c r="U3099">
        <f t="shared" si="232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2</v>
      </c>
      <c r="P3100">
        <f>IFERROR(ROUND(E3100/L3100,2),0)</f>
        <v>4.07</v>
      </c>
      <c r="Q3100" t="s">
        <v>8315</v>
      </c>
      <c r="R3100" t="s">
        <v>8355</v>
      </c>
      <c r="S3100" s="10">
        <f>(((J3100/60)/60)/24)+DATE(1970,1,1)</f>
        <v>42359.792233796295</v>
      </c>
      <c r="T3100" s="10">
        <f>(((I3100/60)/60)/24)+DATE(1970,1,1)</f>
        <v>42408.01180555555</v>
      </c>
      <c r="U3100">
        <f t="shared" si="232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4000</v>
      </c>
      <c r="E3101" s="8">
        <v>110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3</v>
      </c>
      <c r="P3101">
        <f>IFERROR(ROUND(E3101/L3101,2),0)</f>
        <v>22</v>
      </c>
      <c r="Q3101" t="s">
        <v>8315</v>
      </c>
      <c r="R3101" t="s">
        <v>8355</v>
      </c>
      <c r="S3101" s="10">
        <f>(((J3101/60)/60)/24)+DATE(1970,1,1)</f>
        <v>42382.189710648148</v>
      </c>
      <c r="T3101" s="10">
        <f>(((I3101/60)/60)/24)+DATE(1970,1,1)</f>
        <v>42412.189710648148</v>
      </c>
      <c r="U3101">
        <f t="shared" si="232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11</v>
      </c>
      <c r="P3102">
        <f>IFERROR(ROUND(E3102/L3102,2),0)</f>
        <v>8.4600000000000009</v>
      </c>
      <c r="Q3102" t="s">
        <v>8315</v>
      </c>
      <c r="R3102" t="s">
        <v>8355</v>
      </c>
      <c r="S3102" s="10">
        <f>(((J3102/60)/60)/24)+DATE(1970,1,1)</f>
        <v>41902.622395833336</v>
      </c>
      <c r="T3102" s="10">
        <f>(((I3102/60)/60)/24)+DATE(1970,1,1)</f>
        <v>41932.622395833336</v>
      </c>
      <c r="U3102">
        <f t="shared" si="232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500</v>
      </c>
      <c r="E3103" s="8">
        <v>110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22</v>
      </c>
      <c r="P3103">
        <f>IFERROR(ROUND(E3103/L3103,2),0)</f>
        <v>9.17</v>
      </c>
      <c r="Q3103" t="s">
        <v>8315</v>
      </c>
      <c r="R3103" t="s">
        <v>8355</v>
      </c>
      <c r="S3103" s="10">
        <f>(((J3103/60)/60)/24)+DATE(1970,1,1)</f>
        <v>42171.383530092593</v>
      </c>
      <c r="T3103" s="10">
        <f>(((I3103/60)/60)/24)+DATE(1970,1,1)</f>
        <v>42201.330555555556</v>
      </c>
      <c r="U3103">
        <f t="shared" si="232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4500</v>
      </c>
      <c r="E3104" s="8">
        <v>109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2</v>
      </c>
      <c r="P3104">
        <f>IFERROR(ROUND(E3104/L3104,2),0)</f>
        <v>1.21</v>
      </c>
      <c r="Q3104" t="s">
        <v>8315</v>
      </c>
      <c r="R3104" t="s">
        <v>8355</v>
      </c>
      <c r="S3104" s="10">
        <f>(((J3104/60)/60)/24)+DATE(1970,1,1)</f>
        <v>42555.340486111112</v>
      </c>
      <c r="T3104" s="10">
        <f>(((I3104/60)/60)/24)+DATE(1970,1,1)</f>
        <v>42605.340486111112</v>
      </c>
      <c r="U3104">
        <f t="shared" si="232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18900</v>
      </c>
      <c r="E3105" s="8">
        <v>108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1</v>
      </c>
      <c r="P3105">
        <f>IFERROR(ROUND(E3105/L3105,2),0)</f>
        <v>54</v>
      </c>
      <c r="Q3105" t="s">
        <v>8315</v>
      </c>
      <c r="R3105" t="s">
        <v>8355</v>
      </c>
      <c r="S3105" s="10">
        <f>(((J3105/60)/60)/24)+DATE(1970,1,1)</f>
        <v>42107.156319444446</v>
      </c>
      <c r="T3105" s="10">
        <f>(((I3105/60)/60)/24)+DATE(1970,1,1)</f>
        <v>42167.156319444446</v>
      </c>
      <c r="U3105">
        <f t="shared" si="232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15000</v>
      </c>
      <c r="E3106" s="8">
        <v>108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1</v>
      </c>
      <c r="P3106">
        <f>IFERROR(ROUND(E3106/L3106,2),0)</f>
        <v>21.6</v>
      </c>
      <c r="Q3106" t="s">
        <v>8315</v>
      </c>
      <c r="R3106" t="s">
        <v>8355</v>
      </c>
      <c r="S3106" s="10">
        <f>(((J3106/60)/60)/24)+DATE(1970,1,1)</f>
        <v>42006.908692129626</v>
      </c>
      <c r="T3106" s="10">
        <f>(((I3106/60)/60)/24)+DATE(1970,1,1)</f>
        <v>42038.083333333328</v>
      </c>
      <c r="U3106">
        <f t="shared" si="232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3000</v>
      </c>
      <c r="E3107" s="8">
        <v>107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</v>
      </c>
      <c r="P3107">
        <f>IFERROR(ROUND(E3107/L3107,2),0)</f>
        <v>3.45</v>
      </c>
      <c r="Q3107" t="s">
        <v>8315</v>
      </c>
      <c r="R3107" t="s">
        <v>8355</v>
      </c>
      <c r="S3107" s="10">
        <f>(((J3107/60)/60)/24)+DATE(1970,1,1)</f>
        <v>41876.718935185185</v>
      </c>
      <c r="T3107" s="10">
        <f>(((I3107/60)/60)/24)+DATE(1970,1,1)</f>
        <v>41931.208333333336</v>
      </c>
      <c r="U3107">
        <f t="shared" si="232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35000</v>
      </c>
      <c r="E3108" s="8">
        <v>106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0</v>
      </c>
      <c r="P3108">
        <f>IFERROR(ROUND(E3108/L3108,2),0)</f>
        <v>26.5</v>
      </c>
      <c r="Q3108" t="s">
        <v>8315</v>
      </c>
      <c r="R3108" t="s">
        <v>8355</v>
      </c>
      <c r="S3108" s="10">
        <f>(((J3108/60)/60)/24)+DATE(1970,1,1)</f>
        <v>42241.429120370376</v>
      </c>
      <c r="T3108" s="10">
        <f>(((I3108/60)/60)/24)+DATE(1970,1,1)</f>
        <v>42263.916666666672</v>
      </c>
      <c r="U3108">
        <f t="shared" si="232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0</v>
      </c>
      <c r="P3109">
        <f>IFERROR(ROUND(E3109/L3109,2),0)</f>
        <v>3.66</v>
      </c>
      <c r="Q3109" t="s">
        <v>8315</v>
      </c>
      <c r="R3109" t="s">
        <v>8355</v>
      </c>
      <c r="S3109" s="10">
        <f>(((J3109/60)/60)/24)+DATE(1970,1,1)</f>
        <v>42128.814247685179</v>
      </c>
      <c r="T3109" s="10">
        <f>(((I3109/60)/60)/24)+DATE(1970,1,1)</f>
        <v>42135.814247685179</v>
      </c>
      <c r="U3109">
        <f t="shared" si="232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12000</v>
      </c>
      <c r="E3110" s="8">
        <v>106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1</v>
      </c>
      <c r="P3110">
        <f>IFERROR(ROUND(E3110/L3110,2),0)</f>
        <v>53</v>
      </c>
      <c r="Q3110" t="s">
        <v>8315</v>
      </c>
      <c r="R3110" t="s">
        <v>8355</v>
      </c>
      <c r="S3110" s="10">
        <f>(((J3110/60)/60)/24)+DATE(1970,1,1)</f>
        <v>42062.680486111116</v>
      </c>
      <c r="T3110" s="10">
        <f>(((I3110/60)/60)/24)+DATE(1970,1,1)</f>
        <v>42122.638819444444</v>
      </c>
      <c r="U3110">
        <f t="shared" si="232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1</v>
      </c>
      <c r="P3111">
        <f>IFERROR(ROUND(E3111/L3111,2),0)</f>
        <v>0.93</v>
      </c>
      <c r="Q3111" t="s">
        <v>8315</v>
      </c>
      <c r="R3111" t="s">
        <v>8355</v>
      </c>
      <c r="S3111" s="10">
        <f>(((J3111/60)/60)/24)+DATE(1970,1,1)</f>
        <v>41844.125115740739</v>
      </c>
      <c r="T3111" s="10">
        <f>(((I3111/60)/60)/24)+DATE(1970,1,1)</f>
        <v>41879.125115740739</v>
      </c>
      <c r="U3111">
        <f t="shared" si="232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1</v>
      </c>
      <c r="P3112">
        <f>IFERROR(ROUND(E3112/L3112,2),0)</f>
        <v>106</v>
      </c>
      <c r="Q3112" t="s">
        <v>8315</v>
      </c>
      <c r="R3112" t="s">
        <v>8355</v>
      </c>
      <c r="S3112" s="10">
        <f>(((J3112/60)/60)/24)+DATE(1970,1,1)</f>
        <v>42745.031469907408</v>
      </c>
      <c r="T3112" s="10">
        <f>(((I3112/60)/60)/24)+DATE(1970,1,1)</f>
        <v>42785.031469907408</v>
      </c>
      <c r="U3112">
        <f t="shared" si="232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25</v>
      </c>
      <c r="E3113" s="8">
        <v>106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424</v>
      </c>
      <c r="P3113">
        <f>IFERROR(ROUND(E3113/L3113,2),0)</f>
        <v>1.39</v>
      </c>
      <c r="Q3113" t="s">
        <v>8315</v>
      </c>
      <c r="R3113" t="s">
        <v>8355</v>
      </c>
      <c r="S3113" s="10">
        <f>(((J3113/60)/60)/24)+DATE(1970,1,1)</f>
        <v>41885.595138888886</v>
      </c>
      <c r="T3113" s="10">
        <f>(((I3113/60)/60)/24)+DATE(1970,1,1)</f>
        <v>41916.595138888886</v>
      </c>
      <c r="U3113">
        <f t="shared" si="232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0</v>
      </c>
      <c r="P3114">
        <f>IFERROR(ROUND(E3114/L3114,2),0)</f>
        <v>11.67</v>
      </c>
      <c r="Q3114" t="s">
        <v>8315</v>
      </c>
      <c r="R3114" t="s">
        <v>8355</v>
      </c>
      <c r="S3114" s="10">
        <f>(((J3114/60)/60)/24)+DATE(1970,1,1)</f>
        <v>42615.121921296297</v>
      </c>
      <c r="T3114" s="10">
        <f>(((I3114/60)/60)/24)+DATE(1970,1,1)</f>
        <v>42675.121921296297</v>
      </c>
      <c r="U3114">
        <f t="shared" si="232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0</v>
      </c>
      <c r="P3115">
        <f>IFERROR(ROUND(E3115/L3115,2),0)</f>
        <v>2.84</v>
      </c>
      <c r="Q3115" t="s">
        <v>8315</v>
      </c>
      <c r="R3115" t="s">
        <v>8355</v>
      </c>
      <c r="S3115" s="10">
        <f>(((J3115/60)/60)/24)+DATE(1970,1,1)</f>
        <v>42081.731273148151</v>
      </c>
      <c r="T3115" s="10">
        <f>(((I3115/60)/60)/24)+DATE(1970,1,1)</f>
        <v>42111.731273148151</v>
      </c>
      <c r="U3115">
        <f t="shared" si="232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22000</v>
      </c>
      <c r="E3116" s="8">
        <v>105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t="s">
        <v>8315</v>
      </c>
      <c r="R3116" t="s">
        <v>8355</v>
      </c>
      <c r="S3116" s="10">
        <f>(((J3116/60)/60)/24)+DATE(1970,1,1)</f>
        <v>41843.632523148146</v>
      </c>
      <c r="T3116" s="10">
        <f>(((I3116/60)/60)/24)+DATE(1970,1,1)</f>
        <v>41903.632523148146</v>
      </c>
      <c r="U3116">
        <f t="shared" si="232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105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1</v>
      </c>
      <c r="P3117">
        <f>IFERROR(ROUND(E3117/L3117,2),0)</f>
        <v>105</v>
      </c>
      <c r="Q3117" t="s">
        <v>8315</v>
      </c>
      <c r="R3117" t="s">
        <v>8355</v>
      </c>
      <c r="S3117" s="10">
        <f>(((J3117/60)/60)/24)+DATE(1970,1,1)</f>
        <v>42496.447071759263</v>
      </c>
      <c r="T3117" s="10">
        <f>(((I3117/60)/60)/24)+DATE(1970,1,1)</f>
        <v>42526.447071759263</v>
      </c>
      <c r="U3117">
        <f t="shared" si="232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5000</v>
      </c>
      <c r="E3118" s="8">
        <v>105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2</v>
      </c>
      <c r="P3118">
        <f>IFERROR(ROUND(E3118/L3118,2),0)</f>
        <v>10.5</v>
      </c>
      <c r="Q3118" t="s">
        <v>8315</v>
      </c>
      <c r="R3118" t="s">
        <v>8355</v>
      </c>
      <c r="S3118" s="10">
        <f>(((J3118/60)/60)/24)+DATE(1970,1,1)</f>
        <v>42081.515335648146</v>
      </c>
      <c r="T3118" s="10">
        <f>(((I3118/60)/60)/24)+DATE(1970,1,1)</f>
        <v>42095.515335648146</v>
      </c>
      <c r="U3118">
        <f t="shared" si="232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105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11</v>
      </c>
      <c r="P3119">
        <f>IFERROR(ROUND(E3119/L3119,2),0)</f>
        <v>105</v>
      </c>
      <c r="Q3119" t="s">
        <v>8315</v>
      </c>
      <c r="R3119" t="s">
        <v>8355</v>
      </c>
      <c r="S3119" s="10">
        <f>(((J3119/60)/60)/24)+DATE(1970,1,1)</f>
        <v>42509.374537037031</v>
      </c>
      <c r="T3119" s="10">
        <f>(((I3119/60)/60)/24)+DATE(1970,1,1)</f>
        <v>42517.55</v>
      </c>
      <c r="U3119">
        <f t="shared" si="232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6000</v>
      </c>
      <c r="E3120" s="8">
        <v>104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2</v>
      </c>
      <c r="P3120">
        <f>IFERROR(ROUND(E3120/L3120,2),0)</f>
        <v>52</v>
      </c>
      <c r="Q3120" t="s">
        <v>8315</v>
      </c>
      <c r="R3120" t="s">
        <v>8355</v>
      </c>
      <c r="S3120" s="10">
        <f>(((J3120/60)/60)/24)+DATE(1970,1,1)</f>
        <v>42534.649571759262</v>
      </c>
      <c r="T3120" s="10">
        <f>(((I3120/60)/60)/24)+DATE(1970,1,1)</f>
        <v>42553.649571759262</v>
      </c>
      <c r="U3120">
        <f t="shared" si="232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1</v>
      </c>
      <c r="P3121">
        <f>IFERROR(ROUND(E3121/L3121,2),0)</f>
        <v>102</v>
      </c>
      <c r="Q3121" t="s">
        <v>8315</v>
      </c>
      <c r="R3121" t="s">
        <v>8355</v>
      </c>
      <c r="S3121" s="10">
        <f>(((J3121/60)/60)/24)+DATE(1970,1,1)</f>
        <v>42060.04550925926</v>
      </c>
      <c r="T3121" s="10">
        <f>(((I3121/60)/60)/24)+DATE(1970,1,1)</f>
        <v>42090.003842592589</v>
      </c>
      <c r="U3121">
        <f t="shared" si="232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10000</v>
      </c>
      <c r="E3122" s="8">
        <v>102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1</v>
      </c>
      <c r="P3122">
        <f>IFERROR(ROUND(E3122/L3122,2),0)</f>
        <v>10.199999999999999</v>
      </c>
      <c r="Q3122" t="s">
        <v>8315</v>
      </c>
      <c r="R3122" t="s">
        <v>8355</v>
      </c>
      <c r="S3122" s="10">
        <f>(((J3122/60)/60)/24)+DATE(1970,1,1)</f>
        <v>42435.942083333335</v>
      </c>
      <c r="T3122" s="10">
        <f>(((I3122/60)/60)/24)+DATE(1970,1,1)</f>
        <v>42495.900416666671</v>
      </c>
      <c r="U3122">
        <f t="shared" si="232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4500</v>
      </c>
      <c r="E3123" s="8">
        <v>101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2</v>
      </c>
      <c r="P3123">
        <f>IFERROR(ROUND(E3123/L3123,2),0)</f>
        <v>101</v>
      </c>
      <c r="Q3123" t="s">
        <v>8315</v>
      </c>
      <c r="R3123" t="s">
        <v>8355</v>
      </c>
      <c r="S3123" s="10">
        <f>(((J3123/60)/60)/24)+DATE(1970,1,1)</f>
        <v>41848.679803240739</v>
      </c>
      <c r="T3123" s="10">
        <f>(((I3123/60)/60)/24)+DATE(1970,1,1)</f>
        <v>41908.679803240739</v>
      </c>
      <c r="U3123">
        <f t="shared" si="232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3000</v>
      </c>
      <c r="E3124" s="8">
        <v>101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3</v>
      </c>
      <c r="P3124">
        <f>IFERROR(ROUND(E3124/L3124,2),0)</f>
        <v>50.5</v>
      </c>
      <c r="Q3124" t="s">
        <v>8315</v>
      </c>
      <c r="R3124" t="s">
        <v>8355</v>
      </c>
      <c r="S3124" s="10">
        <f>(((J3124/60)/60)/24)+DATE(1970,1,1)</f>
        <v>42678.932083333333</v>
      </c>
      <c r="T3124" s="10">
        <f>(((I3124/60)/60)/24)+DATE(1970,1,1)</f>
        <v>42683.973750000005</v>
      </c>
      <c r="U3124">
        <f t="shared" si="232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750</v>
      </c>
      <c r="E3125" s="8">
        <v>101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13</v>
      </c>
      <c r="P3125">
        <f>IFERROR(ROUND(E3125/L3125,2),0)</f>
        <v>0.28999999999999998</v>
      </c>
      <c r="Q3125" t="s">
        <v>8315</v>
      </c>
      <c r="R3125" t="s">
        <v>8355</v>
      </c>
      <c r="S3125" s="10">
        <f>(((J3125/60)/60)/24)+DATE(1970,1,1)</f>
        <v>42530.993032407408</v>
      </c>
      <c r="T3125" s="10">
        <f>(((I3125/60)/60)/24)+DATE(1970,1,1)</f>
        <v>42560.993032407408</v>
      </c>
      <c r="U3125">
        <f t="shared" si="232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70</v>
      </c>
      <c r="E3126" s="8">
        <v>101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144</v>
      </c>
      <c r="P3126">
        <f>IFERROR(ROUND(E3126/L3126,2),0)</f>
        <v>25.25</v>
      </c>
      <c r="Q3126" t="s">
        <v>8315</v>
      </c>
      <c r="R3126" t="s">
        <v>8355</v>
      </c>
      <c r="S3126" s="10">
        <f>(((J3126/60)/60)/24)+DATE(1970,1,1)</f>
        <v>41977.780104166668</v>
      </c>
      <c r="T3126" s="10">
        <f>(((I3126/60)/60)/24)+DATE(1970,1,1)</f>
        <v>42037.780104166668</v>
      </c>
      <c r="U3126">
        <f t="shared" si="232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80000</v>
      </c>
      <c r="E3127" s="8">
        <v>100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t="s">
        <v>8315</v>
      </c>
      <c r="R3127" t="s">
        <v>8355</v>
      </c>
      <c r="S3127" s="10">
        <f>(((J3127/60)/60)/24)+DATE(1970,1,1)</f>
        <v>42346.20685185185</v>
      </c>
      <c r="T3127" s="10">
        <f>(((I3127/60)/60)/24)+DATE(1970,1,1)</f>
        <v>42376.20685185185</v>
      </c>
      <c r="U3127">
        <f t="shared" si="232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0</v>
      </c>
      <c r="P3128">
        <f>IFERROR(ROUND(E3128/L3128,2),0)</f>
        <v>5.88</v>
      </c>
      <c r="Q3128" t="s">
        <v>8315</v>
      </c>
      <c r="R3128" t="s">
        <v>8355</v>
      </c>
      <c r="S3128" s="10">
        <f>(((J3128/60)/60)/24)+DATE(1970,1,1)</f>
        <v>42427.01807870371</v>
      </c>
      <c r="T3128" s="10">
        <f>(((I3128/60)/60)/24)+DATE(1970,1,1)</f>
        <v>42456.976412037038</v>
      </c>
      <c r="U3128">
        <f t="shared" si="232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t="s">
        <v>8315</v>
      </c>
      <c r="R3129" t="s">
        <v>8355</v>
      </c>
      <c r="S3129" s="10">
        <f>(((J3129/60)/60)/24)+DATE(1970,1,1)</f>
        <v>42034.856817129628</v>
      </c>
      <c r="T3129" s="10">
        <f>(((I3129/60)/60)/24)+DATE(1970,1,1)</f>
        <v>42064.856817129628</v>
      </c>
      <c r="U3129">
        <f t="shared" si="232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30000</v>
      </c>
      <c r="E3130" s="8">
        <v>100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0</v>
      </c>
      <c r="P3130">
        <f>IFERROR(ROUND(E3130/L3130,2),0)</f>
        <v>0.85</v>
      </c>
      <c r="Q3130" t="s">
        <v>8315</v>
      </c>
      <c r="R3130" t="s">
        <v>8316</v>
      </c>
      <c r="S3130" s="10">
        <f>(((J3130/60)/60)/24)+DATE(1970,1,1)</f>
        <v>42780.825706018513</v>
      </c>
      <c r="T3130" s="10">
        <f>(((I3130/60)/60)/24)+DATE(1970,1,1)</f>
        <v>42810.784039351856</v>
      </c>
      <c r="U3130">
        <f t="shared" si="232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25000</v>
      </c>
      <c r="E3131" s="8">
        <v>100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0</v>
      </c>
      <c r="P3131">
        <f>IFERROR(ROUND(E3131/L3131,2),0)</f>
        <v>100</v>
      </c>
      <c r="Q3131" t="s">
        <v>8315</v>
      </c>
      <c r="R3131" t="s">
        <v>8316</v>
      </c>
      <c r="S3131" s="10">
        <f>(((J3131/60)/60)/24)+DATE(1970,1,1)</f>
        <v>42803.842812499999</v>
      </c>
      <c r="T3131" s="10">
        <f>(((I3131/60)/60)/24)+DATE(1970,1,1)</f>
        <v>42843.801145833335</v>
      </c>
      <c r="U3131">
        <f t="shared" si="232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20000</v>
      </c>
      <c r="E3132" s="8">
        <v>100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1</v>
      </c>
      <c r="P3132">
        <f>IFERROR(ROUND(E3132/L3132,2),0)</f>
        <v>25</v>
      </c>
      <c r="Q3132" t="s">
        <v>8315</v>
      </c>
      <c r="R3132" t="s">
        <v>8316</v>
      </c>
      <c r="S3132" s="10">
        <f>(((J3132/60)/60)/24)+DATE(1970,1,1)</f>
        <v>42808.640231481477</v>
      </c>
      <c r="T3132" s="10">
        <f>(((I3132/60)/60)/24)+DATE(1970,1,1)</f>
        <v>42839.207638888889</v>
      </c>
      <c r="U3132">
        <f t="shared" si="232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10000</v>
      </c>
      <c r="E3133" s="8">
        <v>100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</v>
      </c>
      <c r="P3133">
        <f>IFERROR(ROUND(E3133/L3133,2),0)</f>
        <v>8.33</v>
      </c>
      <c r="Q3133" t="s">
        <v>8315</v>
      </c>
      <c r="R3133" t="s">
        <v>8316</v>
      </c>
      <c r="S3133" s="10">
        <f>(((J3133/60)/60)/24)+DATE(1970,1,1)</f>
        <v>42803.579224537039</v>
      </c>
      <c r="T3133" s="10">
        <f>(((I3133/60)/60)/24)+DATE(1970,1,1)</f>
        <v>42833.537557870368</v>
      </c>
      <c r="U3133">
        <f t="shared" si="232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10000</v>
      </c>
      <c r="E3134" s="8">
        <v>100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1</v>
      </c>
      <c r="P3134">
        <f>IFERROR(ROUND(E3134/L3134,2),0)</f>
        <v>100</v>
      </c>
      <c r="Q3134" t="s">
        <v>8315</v>
      </c>
      <c r="R3134" t="s">
        <v>8316</v>
      </c>
      <c r="S3134" s="10">
        <f>(((J3134/60)/60)/24)+DATE(1970,1,1)</f>
        <v>42786.350231481483</v>
      </c>
      <c r="T3134" s="10">
        <f>(((I3134/60)/60)/24)+DATE(1970,1,1)</f>
        <v>42846.308564814812</v>
      </c>
      <c r="U3134">
        <f t="shared" si="232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5000</v>
      </c>
      <c r="E3135" s="8">
        <v>100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2</v>
      </c>
      <c r="P3135">
        <f>IFERROR(ROUND(E3135/L3135,2),0)</f>
        <v>6.25</v>
      </c>
      <c r="Q3135" t="s">
        <v>8315</v>
      </c>
      <c r="R3135" t="s">
        <v>8316</v>
      </c>
      <c r="S3135" s="10">
        <f>(((J3135/60)/60)/24)+DATE(1970,1,1)</f>
        <v>42788.565208333333</v>
      </c>
      <c r="T3135" s="10">
        <f>(((I3135/60)/60)/24)+DATE(1970,1,1)</f>
        <v>42818.523541666669</v>
      </c>
      <c r="U3135">
        <f t="shared" si="232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5000</v>
      </c>
      <c r="E3136" s="8">
        <v>100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</v>
      </c>
      <c r="P3136">
        <f>IFERROR(ROUND(E3136/L3136,2),0)</f>
        <v>8.33</v>
      </c>
      <c r="Q3136" t="s">
        <v>8315</v>
      </c>
      <c r="R3136" t="s">
        <v>8316</v>
      </c>
      <c r="S3136" s="10">
        <f>(((J3136/60)/60)/24)+DATE(1970,1,1)</f>
        <v>42800.720127314817</v>
      </c>
      <c r="T3136" s="10">
        <f>(((I3136/60)/60)/24)+DATE(1970,1,1)</f>
        <v>42821.678460648152</v>
      </c>
      <c r="U3136">
        <f t="shared" si="232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5000</v>
      </c>
      <c r="E3137" s="8">
        <v>100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</v>
      </c>
      <c r="P3137">
        <f>IFERROR(ROUND(E3137/L3137,2),0)</f>
        <v>14.29</v>
      </c>
      <c r="Q3137" t="s">
        <v>8315</v>
      </c>
      <c r="R3137" t="s">
        <v>8316</v>
      </c>
      <c r="S3137" s="10">
        <f>(((J3137/60)/60)/24)+DATE(1970,1,1)</f>
        <v>42807.151863425926</v>
      </c>
      <c r="T3137" s="10">
        <f>(((I3137/60)/60)/24)+DATE(1970,1,1)</f>
        <v>42829.151863425926</v>
      </c>
      <c r="U3137">
        <f t="shared" si="232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5000</v>
      </c>
      <c r="E3138" s="8">
        <v>100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2</v>
      </c>
      <c r="P3138">
        <f>IFERROR(ROUND(E3138/L3138,2),0)</f>
        <v>4.55</v>
      </c>
      <c r="Q3138" t="s">
        <v>8315</v>
      </c>
      <c r="R3138" t="s">
        <v>8316</v>
      </c>
      <c r="S3138" s="10">
        <f>(((J3138/60)/60)/24)+DATE(1970,1,1)</f>
        <v>42789.462430555555</v>
      </c>
      <c r="T3138" s="10">
        <f>(((I3138/60)/60)/24)+DATE(1970,1,1)</f>
        <v>42825.957638888889</v>
      </c>
      <c r="U3138">
        <f t="shared" si="232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4000</v>
      </c>
      <c r="E3139" s="8">
        <v>100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100</v>
      </c>
      <c r="Q3139" t="s">
        <v>8315</v>
      </c>
      <c r="R3139" t="s">
        <v>8316</v>
      </c>
      <c r="S3139" s="10">
        <f>(((J3139/60)/60)/24)+DATE(1970,1,1)</f>
        <v>42807.885057870371</v>
      </c>
      <c r="T3139" s="10">
        <f>(((I3139/60)/60)/24)+DATE(1970,1,1)</f>
        <v>42858.8</v>
      </c>
      <c r="U3139">
        <f t="shared" ref="U3139:U3202" si="233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4000</v>
      </c>
      <c r="E3140" s="8">
        <v>100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3</v>
      </c>
      <c r="P3140">
        <f>IFERROR(ROUND(E3140/L3140,2),0)</f>
        <v>0</v>
      </c>
      <c r="Q3140" t="s">
        <v>8315</v>
      </c>
      <c r="R3140" t="s">
        <v>8316</v>
      </c>
      <c r="S3140" s="10">
        <f>(((J3140/60)/60)/24)+DATE(1970,1,1)</f>
        <v>42809.645914351851</v>
      </c>
      <c r="T3140" s="10">
        <f>(((I3140/60)/60)/24)+DATE(1970,1,1)</f>
        <v>42828.645914351851</v>
      </c>
      <c r="U3140">
        <f t="shared" si="233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2500</v>
      </c>
      <c r="E3141" s="8">
        <v>100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4</v>
      </c>
      <c r="P3141">
        <f>IFERROR(ROUND(E3141/L3141,2),0)</f>
        <v>16.670000000000002</v>
      </c>
      <c r="Q3141" t="s">
        <v>8315</v>
      </c>
      <c r="R3141" t="s">
        <v>8316</v>
      </c>
      <c r="S3141" s="10">
        <f>(((J3141/60)/60)/24)+DATE(1970,1,1)</f>
        <v>42785.270370370374</v>
      </c>
      <c r="T3141" s="10">
        <f>(((I3141/60)/60)/24)+DATE(1970,1,1)</f>
        <v>42819.189583333333</v>
      </c>
      <c r="U3141">
        <f t="shared" si="233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2500</v>
      </c>
      <c r="E3142" s="8">
        <v>100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4</v>
      </c>
      <c r="P3142">
        <f>IFERROR(ROUND(E3142/L3142,2),0)</f>
        <v>25</v>
      </c>
      <c r="Q3142" t="s">
        <v>8315</v>
      </c>
      <c r="R3142" t="s">
        <v>8316</v>
      </c>
      <c r="S3142" s="10">
        <f>(((J3142/60)/60)/24)+DATE(1970,1,1)</f>
        <v>42802.718784722223</v>
      </c>
      <c r="T3142" s="10">
        <f>(((I3142/60)/60)/24)+DATE(1970,1,1)</f>
        <v>42832.677118055552</v>
      </c>
      <c r="U3142">
        <f t="shared" si="233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2000</v>
      </c>
      <c r="E3143" s="8">
        <v>100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</v>
      </c>
      <c r="P3143">
        <f>IFERROR(ROUND(E3143/L3143,2),0)</f>
        <v>12.5</v>
      </c>
      <c r="Q3143" t="s">
        <v>8315</v>
      </c>
      <c r="R3143" t="s">
        <v>8316</v>
      </c>
      <c r="S3143" s="10">
        <f>(((J3143/60)/60)/24)+DATE(1970,1,1)</f>
        <v>42800.753333333334</v>
      </c>
      <c r="T3143" s="10">
        <f>(((I3143/60)/60)/24)+DATE(1970,1,1)</f>
        <v>42841.833333333328</v>
      </c>
      <c r="U3143">
        <f t="shared" si="233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2000</v>
      </c>
      <c r="E3144" s="8">
        <v>100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5</v>
      </c>
      <c r="P3144">
        <f>IFERROR(ROUND(E3144/L3144,2),0)</f>
        <v>33.33</v>
      </c>
      <c r="Q3144" t="s">
        <v>8315</v>
      </c>
      <c r="R3144" t="s">
        <v>8316</v>
      </c>
      <c r="S3144" s="10">
        <f>(((J3144/60)/60)/24)+DATE(1970,1,1)</f>
        <v>42783.513182870374</v>
      </c>
      <c r="T3144" s="10">
        <f>(((I3144/60)/60)/24)+DATE(1970,1,1)</f>
        <v>42813.471516203703</v>
      </c>
      <c r="U3144">
        <f t="shared" si="233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1200</v>
      </c>
      <c r="E3145" s="8">
        <v>100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8</v>
      </c>
      <c r="P3145">
        <f>IFERROR(ROUND(E3145/L3145,2),0)</f>
        <v>0</v>
      </c>
      <c r="Q3145" t="s">
        <v>8315</v>
      </c>
      <c r="R3145" t="s">
        <v>8316</v>
      </c>
      <c r="S3145" s="10">
        <f>(((J3145/60)/60)/24)+DATE(1970,1,1)</f>
        <v>42808.358287037037</v>
      </c>
      <c r="T3145" s="10">
        <f>(((I3145/60)/60)/24)+DATE(1970,1,1)</f>
        <v>42834.358287037037</v>
      </c>
      <c r="U3145">
        <f t="shared" si="233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</v>
      </c>
      <c r="E3146" s="8">
        <v>100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10</v>
      </c>
      <c r="P3146">
        <f>IFERROR(ROUND(E3146/L3146,2),0)</f>
        <v>3.33</v>
      </c>
      <c r="Q3146" t="s">
        <v>8315</v>
      </c>
      <c r="R3146" t="s">
        <v>8316</v>
      </c>
      <c r="S3146" s="10">
        <f>(((J3146/60)/60)/24)+DATE(1970,1,1)</f>
        <v>42796.538275462968</v>
      </c>
      <c r="T3146" s="10">
        <f>(((I3146/60)/60)/24)+DATE(1970,1,1)</f>
        <v>42813.25</v>
      </c>
      <c r="U3146">
        <f t="shared" si="233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1000</v>
      </c>
      <c r="E3147" s="8">
        <v>100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10</v>
      </c>
      <c r="P3147">
        <f>IFERROR(ROUND(E3147/L3147,2),0)</f>
        <v>0</v>
      </c>
      <c r="Q3147" t="s">
        <v>8315</v>
      </c>
      <c r="R3147" t="s">
        <v>8316</v>
      </c>
      <c r="S3147" s="10">
        <f>(((J3147/60)/60)/24)+DATE(1970,1,1)</f>
        <v>42762.040902777779</v>
      </c>
      <c r="T3147" s="10">
        <f>(((I3147/60)/60)/24)+DATE(1970,1,1)</f>
        <v>42821.999236111107</v>
      </c>
      <c r="U3147">
        <f t="shared" si="233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600</v>
      </c>
      <c r="E3148" s="8">
        <v>100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17</v>
      </c>
      <c r="P3148">
        <f>IFERROR(ROUND(E3148/L3148,2),0)</f>
        <v>8.33</v>
      </c>
      <c r="Q3148" t="s">
        <v>8315</v>
      </c>
      <c r="R3148" t="s">
        <v>8316</v>
      </c>
      <c r="S3148" s="10">
        <f>(((J3148/60)/60)/24)+DATE(1970,1,1)</f>
        <v>42796.682476851856</v>
      </c>
      <c r="T3148" s="10">
        <f>(((I3148/60)/60)/24)+DATE(1970,1,1)</f>
        <v>42841.640810185185</v>
      </c>
      <c r="U3148">
        <f t="shared" si="233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500</v>
      </c>
      <c r="E3149" s="8">
        <v>100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20</v>
      </c>
      <c r="P3149">
        <f>IFERROR(ROUND(E3149/L3149,2),0)</f>
        <v>0.47</v>
      </c>
      <c r="Q3149" t="s">
        <v>8315</v>
      </c>
      <c r="R3149" t="s">
        <v>8316</v>
      </c>
      <c r="S3149" s="10">
        <f>(((J3149/60)/60)/24)+DATE(1970,1,1)</f>
        <v>41909.969386574077</v>
      </c>
      <c r="T3149" s="10">
        <f>(((I3149/60)/60)/24)+DATE(1970,1,1)</f>
        <v>41950.011053240742</v>
      </c>
      <c r="U3149">
        <f t="shared" si="233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500</v>
      </c>
      <c r="E3150" s="8">
        <v>100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20</v>
      </c>
      <c r="P3150">
        <f>IFERROR(ROUND(E3150/L3150,2),0)</f>
        <v>1.75</v>
      </c>
      <c r="Q3150" t="s">
        <v>8315</v>
      </c>
      <c r="R3150" t="s">
        <v>8316</v>
      </c>
      <c r="S3150" s="10">
        <f>(((J3150/60)/60)/24)+DATE(1970,1,1)</f>
        <v>41891.665324074071</v>
      </c>
      <c r="T3150" s="10">
        <f>(((I3150/60)/60)/24)+DATE(1970,1,1)</f>
        <v>41913.166666666664</v>
      </c>
      <c r="U3150">
        <f t="shared" si="233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100</v>
      </c>
      <c r="P3151">
        <f>IFERROR(ROUND(E3151/L3151,2),0)</f>
        <v>4</v>
      </c>
      <c r="Q3151" t="s">
        <v>8315</v>
      </c>
      <c r="R3151" t="s">
        <v>8316</v>
      </c>
      <c r="S3151" s="10">
        <f>(((J3151/60)/60)/24)+DATE(1970,1,1)</f>
        <v>41226.017361111109</v>
      </c>
      <c r="T3151" s="10">
        <f>(((I3151/60)/60)/24)+DATE(1970,1,1)</f>
        <v>41250.083333333336</v>
      </c>
      <c r="U3151">
        <f t="shared" si="233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10000</v>
      </c>
      <c r="E3152" s="8">
        <v>96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</v>
      </c>
      <c r="P3152">
        <f>IFERROR(ROUND(E3152/L3152,2),0)</f>
        <v>0.92</v>
      </c>
      <c r="Q3152" t="s">
        <v>8315</v>
      </c>
      <c r="R3152" t="s">
        <v>8316</v>
      </c>
      <c r="S3152" s="10">
        <f>(((J3152/60)/60)/24)+DATE(1970,1,1)</f>
        <v>40478.263923611114</v>
      </c>
      <c r="T3152" s="10">
        <f>(((I3152/60)/60)/24)+DATE(1970,1,1)</f>
        <v>40568.166666666664</v>
      </c>
      <c r="U3152">
        <f t="shared" si="233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10000</v>
      </c>
      <c r="E3153" s="8">
        <v>95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</v>
      </c>
      <c r="P3153">
        <f>IFERROR(ROUND(E3153/L3153,2),0)</f>
        <v>2.79</v>
      </c>
      <c r="Q3153" t="s">
        <v>8315</v>
      </c>
      <c r="R3153" t="s">
        <v>8316</v>
      </c>
      <c r="S3153" s="10">
        <f>(((J3153/60)/60)/24)+DATE(1970,1,1)</f>
        <v>41862.83997685185</v>
      </c>
      <c r="T3153" s="10">
        <f>(((I3153/60)/60)/24)+DATE(1970,1,1)</f>
        <v>41892.83997685185</v>
      </c>
      <c r="U3153">
        <f t="shared" si="233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5000</v>
      </c>
      <c r="E3154" s="8">
        <v>95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2</v>
      </c>
      <c r="P3154">
        <f>IFERROR(ROUND(E3154/L3154,2),0)</f>
        <v>1.42</v>
      </c>
      <c r="Q3154" t="s">
        <v>8315</v>
      </c>
      <c r="R3154" t="s">
        <v>8316</v>
      </c>
      <c r="S3154" s="10">
        <f>(((J3154/60)/60)/24)+DATE(1970,1,1)</f>
        <v>41550.867673611108</v>
      </c>
      <c r="T3154" s="10">
        <f>(((I3154/60)/60)/24)+DATE(1970,1,1)</f>
        <v>41580.867673611108</v>
      </c>
      <c r="U3154">
        <f t="shared" si="233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3750</v>
      </c>
      <c r="E3155" s="8">
        <v>95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</v>
      </c>
      <c r="P3155">
        <f>IFERROR(ROUND(E3155/L3155,2),0)</f>
        <v>0.39</v>
      </c>
      <c r="Q3155" t="s">
        <v>8315</v>
      </c>
      <c r="R3155" t="s">
        <v>8316</v>
      </c>
      <c r="S3155" s="10">
        <f>(((J3155/60)/60)/24)+DATE(1970,1,1)</f>
        <v>40633.154363425929</v>
      </c>
      <c r="T3155" s="10">
        <f>(((I3155/60)/60)/24)+DATE(1970,1,1)</f>
        <v>40664.207638888889</v>
      </c>
      <c r="U3155">
        <f t="shared" si="233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1500</v>
      </c>
      <c r="E3156" s="8">
        <v>95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6</v>
      </c>
      <c r="P3156">
        <f>IFERROR(ROUND(E3156/L3156,2),0)</f>
        <v>0.77</v>
      </c>
      <c r="Q3156" t="s">
        <v>8315</v>
      </c>
      <c r="R3156" t="s">
        <v>8316</v>
      </c>
      <c r="S3156" s="10">
        <f>(((J3156/60)/60)/24)+DATE(1970,1,1)</f>
        <v>40970.875671296293</v>
      </c>
      <c r="T3156" s="10">
        <f>(((I3156/60)/60)/24)+DATE(1970,1,1)</f>
        <v>41000.834004629629</v>
      </c>
      <c r="U3156">
        <f t="shared" si="233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3000</v>
      </c>
      <c r="E3157" s="8">
        <v>94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3</v>
      </c>
      <c r="P3157">
        <f>IFERROR(ROUND(E3157/L3157,2),0)</f>
        <v>0.31</v>
      </c>
      <c r="Q3157" t="s">
        <v>8315</v>
      </c>
      <c r="R3157" t="s">
        <v>8316</v>
      </c>
      <c r="S3157" s="10">
        <f>(((J3157/60)/60)/24)+DATE(1970,1,1)</f>
        <v>41233.499131944445</v>
      </c>
      <c r="T3157" s="10">
        <f>(((I3157/60)/60)/24)+DATE(1970,1,1)</f>
        <v>41263.499131944445</v>
      </c>
      <c r="U3157">
        <f t="shared" si="233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2500</v>
      </c>
      <c r="E3158" s="8">
        <v>94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4</v>
      </c>
      <c r="P3158">
        <f>IFERROR(ROUND(E3158/L3158,2),0)</f>
        <v>1.06</v>
      </c>
      <c r="Q3158" t="s">
        <v>8315</v>
      </c>
      <c r="R3158" t="s">
        <v>8316</v>
      </c>
      <c r="S3158" s="10">
        <f>(((J3158/60)/60)/24)+DATE(1970,1,1)</f>
        <v>41026.953055555554</v>
      </c>
      <c r="T3158" s="10">
        <f>(((I3158/60)/60)/24)+DATE(1970,1,1)</f>
        <v>41061.953055555554</v>
      </c>
      <c r="U3158">
        <f t="shared" si="233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1000</v>
      </c>
      <c r="E3159" s="8">
        <v>93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9</v>
      </c>
      <c r="P3159">
        <f>IFERROR(ROUND(E3159/L3159,2),0)</f>
        <v>2.27</v>
      </c>
      <c r="Q3159" t="s">
        <v>8315</v>
      </c>
      <c r="R3159" t="s">
        <v>8316</v>
      </c>
      <c r="S3159" s="10">
        <f>(((J3159/60)/60)/24)+DATE(1970,1,1)</f>
        <v>41829.788252314815</v>
      </c>
      <c r="T3159" s="10">
        <f>(((I3159/60)/60)/24)+DATE(1970,1,1)</f>
        <v>41839.208333333336</v>
      </c>
      <c r="U3159">
        <f t="shared" si="233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10000</v>
      </c>
      <c r="E3160" s="8">
        <v>92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</v>
      </c>
      <c r="P3160">
        <f>IFERROR(ROUND(E3160/L3160,2),0)</f>
        <v>1.33</v>
      </c>
      <c r="Q3160" t="s">
        <v>8315</v>
      </c>
      <c r="R3160" t="s">
        <v>8316</v>
      </c>
      <c r="S3160" s="10">
        <f>(((J3160/60)/60)/24)+DATE(1970,1,1)</f>
        <v>41447.839722222219</v>
      </c>
      <c r="T3160" s="10">
        <f>(((I3160/60)/60)/24)+DATE(1970,1,1)</f>
        <v>41477.839722222219</v>
      </c>
      <c r="U3160">
        <f t="shared" si="233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98000</v>
      </c>
      <c r="E3161" s="8">
        <v>91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0</v>
      </c>
      <c r="P3161">
        <f>IFERROR(ROUND(E3161/L3161,2),0)</f>
        <v>1.75</v>
      </c>
      <c r="Q3161" t="s">
        <v>8315</v>
      </c>
      <c r="R3161" t="s">
        <v>8316</v>
      </c>
      <c r="S3161" s="10">
        <f>(((J3161/60)/60)/24)+DATE(1970,1,1)</f>
        <v>40884.066678240742</v>
      </c>
      <c r="T3161" s="10">
        <f>(((I3161/60)/60)/24)+DATE(1970,1,1)</f>
        <v>40926.958333333336</v>
      </c>
      <c r="U3161">
        <f t="shared" si="233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450000</v>
      </c>
      <c r="E3162" s="8">
        <v>90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0</v>
      </c>
      <c r="P3162">
        <f>IFERROR(ROUND(E3162/L3162,2),0)</f>
        <v>1.58</v>
      </c>
      <c r="Q3162" t="s">
        <v>8315</v>
      </c>
      <c r="R3162" t="s">
        <v>8316</v>
      </c>
      <c r="S3162" s="10">
        <f>(((J3162/60)/60)/24)+DATE(1970,1,1)</f>
        <v>41841.26489583333</v>
      </c>
      <c r="T3162" s="10">
        <f>(((I3162/60)/60)/24)+DATE(1970,1,1)</f>
        <v>41864.207638888889</v>
      </c>
      <c r="U3162">
        <f t="shared" si="233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39400</v>
      </c>
      <c r="E3163" s="8">
        <v>90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0</v>
      </c>
      <c r="P3163">
        <f>IFERROR(ROUND(E3163/L3163,2),0)</f>
        <v>1.22</v>
      </c>
      <c r="Q3163" t="s">
        <v>8315</v>
      </c>
      <c r="R3163" t="s">
        <v>8316</v>
      </c>
      <c r="S3163" s="10">
        <f>(((J3163/60)/60)/24)+DATE(1970,1,1)</f>
        <v>41897.536134259259</v>
      </c>
      <c r="T3163" s="10">
        <f>(((I3163/60)/60)/24)+DATE(1970,1,1)</f>
        <v>41927.536134259259</v>
      </c>
      <c r="U3163">
        <f t="shared" si="233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30000</v>
      </c>
      <c r="E3164" s="8">
        <v>90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0</v>
      </c>
      <c r="P3164">
        <f>IFERROR(ROUND(E3164/L3164,2),0)</f>
        <v>1.43</v>
      </c>
      <c r="Q3164" t="s">
        <v>8315</v>
      </c>
      <c r="R3164" t="s">
        <v>8316</v>
      </c>
      <c r="S3164" s="10">
        <f>(((J3164/60)/60)/24)+DATE(1970,1,1)</f>
        <v>41799.685902777775</v>
      </c>
      <c r="T3164" s="10">
        <f>(((I3164/60)/60)/24)+DATE(1970,1,1)</f>
        <v>41827.083333333336</v>
      </c>
      <c r="U3164">
        <f t="shared" si="233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12000</v>
      </c>
      <c r="E3165" s="8">
        <v>90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</v>
      </c>
      <c r="P3165">
        <f>IFERROR(ROUND(E3165/L3165,2),0)</f>
        <v>1.25</v>
      </c>
      <c r="Q3165" t="s">
        <v>8315</v>
      </c>
      <c r="R3165" t="s">
        <v>8316</v>
      </c>
      <c r="S3165" s="10">
        <f>(((J3165/60)/60)/24)+DATE(1970,1,1)</f>
        <v>41775.753761574073</v>
      </c>
      <c r="T3165" s="10">
        <f>(((I3165/60)/60)/24)+DATE(1970,1,1)</f>
        <v>41805.753761574073</v>
      </c>
      <c r="U3165">
        <f t="shared" si="233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9041</v>
      </c>
      <c r="E3166" s="8">
        <v>90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</v>
      </c>
      <c r="P3166">
        <f>IFERROR(ROUND(E3166/L3166,2),0)</f>
        <v>1.27</v>
      </c>
      <c r="Q3166" t="s">
        <v>8315</v>
      </c>
      <c r="R3166" t="s">
        <v>8316</v>
      </c>
      <c r="S3166" s="10">
        <f>(((J3166/60)/60)/24)+DATE(1970,1,1)</f>
        <v>41766.80572916667</v>
      </c>
      <c r="T3166" s="10">
        <f>(((I3166/60)/60)/24)+DATE(1970,1,1)</f>
        <v>41799.80572916667</v>
      </c>
      <c r="U3166">
        <f t="shared" si="233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5000</v>
      </c>
      <c r="E3167" s="8">
        <v>90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2</v>
      </c>
      <c r="P3167">
        <f>IFERROR(ROUND(E3167/L3167,2),0)</f>
        <v>4.29</v>
      </c>
      <c r="Q3167" t="s">
        <v>8315</v>
      </c>
      <c r="R3167" t="s">
        <v>8316</v>
      </c>
      <c r="S3167" s="10">
        <f>(((J3167/60)/60)/24)+DATE(1970,1,1)</f>
        <v>40644.159259259257</v>
      </c>
      <c r="T3167" s="10">
        <f>(((I3167/60)/60)/24)+DATE(1970,1,1)</f>
        <v>40666.165972222225</v>
      </c>
      <c r="U3167">
        <f t="shared" si="233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2000</v>
      </c>
      <c r="E3168" s="8">
        <v>90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5</v>
      </c>
      <c r="P3168">
        <f>IFERROR(ROUND(E3168/L3168,2),0)</f>
        <v>0.1</v>
      </c>
      <c r="Q3168" t="s">
        <v>8315</v>
      </c>
      <c r="R3168" t="s">
        <v>8316</v>
      </c>
      <c r="S3168" s="10">
        <f>(((J3168/60)/60)/24)+DATE(1970,1,1)</f>
        <v>41940.69158564815</v>
      </c>
      <c r="T3168" s="10">
        <f>(((I3168/60)/60)/24)+DATE(1970,1,1)</f>
        <v>41969.332638888889</v>
      </c>
      <c r="U3168">
        <f t="shared" si="233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110000</v>
      </c>
      <c r="E3169" s="8">
        <v>86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0</v>
      </c>
      <c r="P3169">
        <f>IFERROR(ROUND(E3169/L3169,2),0)</f>
        <v>1.56</v>
      </c>
      <c r="Q3169" t="s">
        <v>8315</v>
      </c>
      <c r="R3169" t="s">
        <v>8316</v>
      </c>
      <c r="S3169" s="10">
        <f>(((J3169/60)/60)/24)+DATE(1970,1,1)</f>
        <v>41839.175706018519</v>
      </c>
      <c r="T3169" s="10">
        <f>(((I3169/60)/60)/24)+DATE(1970,1,1)</f>
        <v>41853.175706018519</v>
      </c>
      <c r="U3169">
        <f t="shared" si="233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300</v>
      </c>
      <c r="E3170" s="8">
        <v>86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29</v>
      </c>
      <c r="P3170">
        <f>IFERROR(ROUND(E3170/L3170,2),0)</f>
        <v>1.41</v>
      </c>
      <c r="Q3170" t="s">
        <v>8315</v>
      </c>
      <c r="R3170" t="s">
        <v>8316</v>
      </c>
      <c r="S3170" s="10">
        <f>(((J3170/60)/60)/24)+DATE(1970,1,1)</f>
        <v>41772.105937500004</v>
      </c>
      <c r="T3170" s="10">
        <f>(((I3170/60)/60)/24)+DATE(1970,1,1)</f>
        <v>41803.916666666664</v>
      </c>
      <c r="U3170">
        <f t="shared" si="233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42000</v>
      </c>
      <c r="E3171" s="8">
        <v>85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0</v>
      </c>
      <c r="P3171">
        <f>IFERROR(ROUND(E3171/L3171,2),0)</f>
        <v>1.04</v>
      </c>
      <c r="Q3171" t="s">
        <v>8315</v>
      </c>
      <c r="R3171" t="s">
        <v>8316</v>
      </c>
      <c r="S3171" s="10">
        <f>(((J3171/60)/60)/24)+DATE(1970,1,1)</f>
        <v>41591.737974537034</v>
      </c>
      <c r="T3171" s="10">
        <f>(((I3171/60)/60)/24)+DATE(1970,1,1)</f>
        <v>41621.207638888889</v>
      </c>
      <c r="U3171">
        <f t="shared" si="233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30000</v>
      </c>
      <c r="E3172" s="8">
        <v>85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0</v>
      </c>
      <c r="P3172">
        <f>IFERROR(ROUND(E3172/L3172,2),0)</f>
        <v>1.2</v>
      </c>
      <c r="Q3172" t="s">
        <v>8315</v>
      </c>
      <c r="R3172" t="s">
        <v>8316</v>
      </c>
      <c r="S3172" s="10">
        <f>(((J3172/60)/60)/24)+DATE(1970,1,1)</f>
        <v>41789.080370370371</v>
      </c>
      <c r="T3172" s="10">
        <f>(((I3172/60)/60)/24)+DATE(1970,1,1)</f>
        <v>41822.166666666664</v>
      </c>
      <c r="U3172">
        <f t="shared" si="233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10000</v>
      </c>
      <c r="E3173" s="8">
        <v>85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</v>
      </c>
      <c r="P3173">
        <f>IFERROR(ROUND(E3173/L3173,2),0)</f>
        <v>0.73</v>
      </c>
      <c r="Q3173" t="s">
        <v>8315</v>
      </c>
      <c r="R3173" t="s">
        <v>8316</v>
      </c>
      <c r="S3173" s="10">
        <f>(((J3173/60)/60)/24)+DATE(1970,1,1)</f>
        <v>42466.608310185184</v>
      </c>
      <c r="T3173" s="10">
        <f>(((I3173/60)/60)/24)+DATE(1970,1,1)</f>
        <v>42496.608310185184</v>
      </c>
      <c r="U3173">
        <f t="shared" si="233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6000</v>
      </c>
      <c r="E3174" s="8">
        <v>85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</v>
      </c>
      <c r="P3174">
        <f>IFERROR(ROUND(E3174/L3174,2),0)</f>
        <v>2.93</v>
      </c>
      <c r="Q3174" t="s">
        <v>8315</v>
      </c>
      <c r="R3174" t="s">
        <v>8316</v>
      </c>
      <c r="S3174" s="10">
        <f>(((J3174/60)/60)/24)+DATE(1970,1,1)</f>
        <v>40923.729953703703</v>
      </c>
      <c r="T3174" s="10">
        <f>(((I3174/60)/60)/24)+DATE(1970,1,1)</f>
        <v>40953.729953703703</v>
      </c>
      <c r="U3174">
        <f t="shared" si="233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2700</v>
      </c>
      <c r="E3175" s="8">
        <v>85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3</v>
      </c>
      <c r="P3175">
        <f>IFERROR(ROUND(E3175/L3175,2),0)</f>
        <v>1.1499999999999999</v>
      </c>
      <c r="Q3175" t="s">
        <v>8315</v>
      </c>
      <c r="R3175" t="s">
        <v>8316</v>
      </c>
      <c r="S3175" s="10">
        <f>(((J3175/60)/60)/24)+DATE(1970,1,1)</f>
        <v>41878.878379629627</v>
      </c>
      <c r="T3175" s="10">
        <f>(((I3175/60)/60)/24)+DATE(1970,1,1)</f>
        <v>41908.878379629627</v>
      </c>
      <c r="U3175">
        <f t="shared" si="233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1750</v>
      </c>
      <c r="E3176" s="8">
        <v>85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5</v>
      </c>
      <c r="P3176">
        <f>IFERROR(ROUND(E3176/L3176,2),0)</f>
        <v>3.7</v>
      </c>
      <c r="Q3176" t="s">
        <v>8315</v>
      </c>
      <c r="R3176" t="s">
        <v>8316</v>
      </c>
      <c r="S3176" s="10">
        <f>(((J3176/60)/60)/24)+DATE(1970,1,1)</f>
        <v>41862.864675925928</v>
      </c>
      <c r="T3176" s="10">
        <f>(((I3176/60)/60)/24)+DATE(1970,1,1)</f>
        <v>41876.864675925928</v>
      </c>
      <c r="U3176">
        <f t="shared" si="233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1500</v>
      </c>
      <c r="E3177" s="8">
        <v>85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6</v>
      </c>
      <c r="P3177">
        <f>IFERROR(ROUND(E3177/L3177,2),0)</f>
        <v>1.42</v>
      </c>
      <c r="Q3177" t="s">
        <v>8315</v>
      </c>
      <c r="R3177" t="s">
        <v>8316</v>
      </c>
      <c r="S3177" s="10">
        <f>(((J3177/60)/60)/24)+DATE(1970,1,1)</f>
        <v>40531.886886574073</v>
      </c>
      <c r="T3177" s="10">
        <f>(((I3177/60)/60)/24)+DATE(1970,1,1)</f>
        <v>40591.886886574073</v>
      </c>
      <c r="U3177">
        <f t="shared" si="233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1000</v>
      </c>
      <c r="E3178" s="8">
        <v>83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8</v>
      </c>
      <c r="P3178">
        <f>IFERROR(ROUND(E3178/L3178,2),0)</f>
        <v>1.51</v>
      </c>
      <c r="Q3178" t="s">
        <v>8315</v>
      </c>
      <c r="R3178" t="s">
        <v>8316</v>
      </c>
      <c r="S3178" s="10">
        <f>(((J3178/60)/60)/24)+DATE(1970,1,1)</f>
        <v>41477.930914351848</v>
      </c>
      <c r="T3178" s="10">
        <f>(((I3178/60)/60)/24)+DATE(1970,1,1)</f>
        <v>41504.625</v>
      </c>
      <c r="U3178">
        <f t="shared" si="233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82.01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3</v>
      </c>
      <c r="P3179">
        <f>IFERROR(ROUND(E3179/L3179,2),0)</f>
        <v>1.61</v>
      </c>
      <c r="Q3179" t="s">
        <v>8315</v>
      </c>
      <c r="R3179" t="s">
        <v>8316</v>
      </c>
      <c r="S3179" s="10">
        <f>(((J3179/60)/60)/24)+DATE(1970,1,1)</f>
        <v>41781.666770833333</v>
      </c>
      <c r="T3179" s="10">
        <f>(((I3179/60)/60)/24)+DATE(1970,1,1)</f>
        <v>41811.666770833333</v>
      </c>
      <c r="U3179">
        <f t="shared" si="233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25000</v>
      </c>
      <c r="E3180" s="8">
        <v>82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0</v>
      </c>
      <c r="P3180">
        <f>IFERROR(ROUND(E3180/L3180,2),0)</f>
        <v>1.05</v>
      </c>
      <c r="Q3180" t="s">
        <v>8315</v>
      </c>
      <c r="R3180" t="s">
        <v>8316</v>
      </c>
      <c r="S3180" s="10">
        <f>(((J3180/60)/60)/24)+DATE(1970,1,1)</f>
        <v>41806.605034722219</v>
      </c>
      <c r="T3180" s="10">
        <f>(((I3180/60)/60)/24)+DATE(1970,1,1)</f>
        <v>41836.605034722219</v>
      </c>
      <c r="U3180">
        <f t="shared" si="233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10000</v>
      </c>
      <c r="E3181" s="8">
        <v>82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</v>
      </c>
      <c r="P3181">
        <f>IFERROR(ROUND(E3181/L3181,2),0)</f>
        <v>1.32</v>
      </c>
      <c r="Q3181" t="s">
        <v>8315</v>
      </c>
      <c r="R3181" t="s">
        <v>8316</v>
      </c>
      <c r="S3181" s="10">
        <f>(((J3181/60)/60)/24)+DATE(1970,1,1)</f>
        <v>41375.702210648145</v>
      </c>
      <c r="T3181" s="10">
        <f>(((I3181/60)/60)/24)+DATE(1970,1,1)</f>
        <v>41400.702210648145</v>
      </c>
      <c r="U3181">
        <f t="shared" si="233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1350000</v>
      </c>
      <c r="E3182" s="8">
        <v>81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0</v>
      </c>
      <c r="P3182">
        <f>IFERROR(ROUND(E3182/L3182,2),0)</f>
        <v>1.8</v>
      </c>
      <c r="Q3182" t="s">
        <v>8315</v>
      </c>
      <c r="R3182" t="s">
        <v>8316</v>
      </c>
      <c r="S3182" s="10">
        <f>(((J3182/60)/60)/24)+DATE(1970,1,1)</f>
        <v>41780.412604166668</v>
      </c>
      <c r="T3182" s="10">
        <f>(((I3182/60)/60)/24)+DATE(1970,1,1)</f>
        <v>41810.412604166668</v>
      </c>
      <c r="U3182">
        <f t="shared" si="233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3000</v>
      </c>
      <c r="E3183" s="8">
        <v>81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3</v>
      </c>
      <c r="P3183">
        <f>IFERROR(ROUND(E3183/L3183,2),0)</f>
        <v>5.4</v>
      </c>
      <c r="Q3183" t="s">
        <v>8315</v>
      </c>
      <c r="R3183" t="s">
        <v>8316</v>
      </c>
      <c r="S3183" s="10">
        <f>(((J3183/60)/60)/24)+DATE(1970,1,1)</f>
        <v>41779.310034722221</v>
      </c>
      <c r="T3183" s="10">
        <f>(((I3183/60)/60)/24)+DATE(1970,1,1)</f>
        <v>41805.666666666664</v>
      </c>
      <c r="U3183">
        <f t="shared" si="233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12100</v>
      </c>
      <c r="E3184" s="8">
        <v>80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</v>
      </c>
      <c r="P3184">
        <f>IFERROR(ROUND(E3184/L3184,2),0)</f>
        <v>0.53</v>
      </c>
      <c r="Q3184" t="s">
        <v>8315</v>
      </c>
      <c r="R3184" t="s">
        <v>8316</v>
      </c>
      <c r="S3184" s="10">
        <f>(((J3184/60)/60)/24)+DATE(1970,1,1)</f>
        <v>40883.949317129627</v>
      </c>
      <c r="T3184" s="10">
        <f>(((I3184/60)/60)/24)+DATE(1970,1,1)</f>
        <v>40939.708333333336</v>
      </c>
      <c r="U3184">
        <f t="shared" si="233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11180</v>
      </c>
      <c r="E3185" s="8">
        <v>80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</v>
      </c>
      <c r="P3185">
        <f>IFERROR(ROUND(E3185/L3185,2),0)</f>
        <v>1.18</v>
      </c>
      <c r="Q3185" t="s">
        <v>8315</v>
      </c>
      <c r="R3185" t="s">
        <v>8316</v>
      </c>
      <c r="S3185" s="10">
        <f>(((J3185/60)/60)/24)+DATE(1970,1,1)</f>
        <v>41491.79478009259</v>
      </c>
      <c r="T3185" s="10">
        <f>(((I3185/60)/60)/24)+DATE(1970,1,1)</f>
        <v>41509.79478009259</v>
      </c>
      <c r="U3185">
        <f t="shared" si="233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1000</v>
      </c>
      <c r="E3186" s="8">
        <v>80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8</v>
      </c>
      <c r="P3186">
        <f>IFERROR(ROUND(E3186/L3186,2),0)</f>
        <v>1.74</v>
      </c>
      <c r="Q3186" t="s">
        <v>8315</v>
      </c>
      <c r="R3186" t="s">
        <v>8316</v>
      </c>
      <c r="S3186" s="10">
        <f>(((J3186/60)/60)/24)+DATE(1970,1,1)</f>
        <v>41791.993414351848</v>
      </c>
      <c r="T3186" s="10">
        <f>(((I3186/60)/60)/24)+DATE(1970,1,1)</f>
        <v>41821.993414351848</v>
      </c>
      <c r="U3186">
        <f t="shared" si="233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700</v>
      </c>
      <c r="E3187" s="8">
        <v>80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11</v>
      </c>
      <c r="P3187">
        <f>IFERROR(ROUND(E3187/L3187,2),0)</f>
        <v>3.33</v>
      </c>
      <c r="Q3187" t="s">
        <v>8315</v>
      </c>
      <c r="R3187" t="s">
        <v>8316</v>
      </c>
      <c r="S3187" s="10">
        <f>(((J3187/60)/60)/24)+DATE(1970,1,1)</f>
        <v>41829.977326388893</v>
      </c>
      <c r="T3187" s="10">
        <f>(((I3187/60)/60)/24)+DATE(1970,1,1)</f>
        <v>41836.977326388893</v>
      </c>
      <c r="U3187">
        <f t="shared" si="233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250</v>
      </c>
      <c r="E3188" s="8">
        <v>80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32</v>
      </c>
      <c r="P3188">
        <f>IFERROR(ROUND(E3188/L3188,2),0)</f>
        <v>1.1399999999999999</v>
      </c>
      <c r="Q3188" t="s">
        <v>8315</v>
      </c>
      <c r="R3188" t="s">
        <v>8316</v>
      </c>
      <c r="S3188" s="10">
        <f>(((J3188/60)/60)/24)+DATE(1970,1,1)</f>
        <v>41868.924050925925</v>
      </c>
      <c r="T3188" s="10">
        <f>(((I3188/60)/60)/24)+DATE(1970,1,1)</f>
        <v>41898.875</v>
      </c>
      <c r="U3188">
        <f t="shared" si="233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1000</v>
      </c>
      <c r="E3189" s="8">
        <v>78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8</v>
      </c>
      <c r="P3189">
        <f>IFERROR(ROUND(E3189/L3189,2),0)</f>
        <v>0.32</v>
      </c>
      <c r="Q3189" t="s">
        <v>8315</v>
      </c>
      <c r="R3189" t="s">
        <v>8316</v>
      </c>
      <c r="S3189" s="10">
        <f>(((J3189/60)/60)/24)+DATE(1970,1,1)</f>
        <v>41835.666354166664</v>
      </c>
      <c r="T3189" s="10">
        <f>(((I3189/60)/60)/24)+DATE(1970,1,1)</f>
        <v>41855.666354166664</v>
      </c>
      <c r="U3189">
        <f t="shared" si="233"/>
        <v>2014</v>
      </c>
    </row>
    <row r="3190" spans="1:21" ht="45" x14ac:dyDescent="0.25">
      <c r="A3190">
        <v>3762</v>
      </c>
      <c r="B3190" s="3" t="s">
        <v>3759</v>
      </c>
      <c r="C3190" s="3" t="s">
        <v>7872</v>
      </c>
      <c r="D3190" s="6">
        <v>50000</v>
      </c>
      <c r="E3190" s="8">
        <v>0</v>
      </c>
      <c r="F3190" t="s">
        <v>8218</v>
      </c>
      <c r="G3190" t="s">
        <v>8224</v>
      </c>
      <c r="H3190" t="s">
        <v>8246</v>
      </c>
      <c r="I3190" s="11">
        <v>1438543889</v>
      </c>
      <c r="J3190">
        <v>1436383889</v>
      </c>
      <c r="K3190" t="b">
        <v>0</v>
      </c>
      <c r="L3190">
        <v>28</v>
      </c>
      <c r="M3190" t="b">
        <v>1</v>
      </c>
      <c r="N3190" t="s">
        <v>8303</v>
      </c>
      <c r="O3190">
        <f>ROUND(E3190/D3190*100,0)</f>
        <v>0</v>
      </c>
      <c r="P3190">
        <f>IFERROR(ROUND(E3190/L3190,2),0)</f>
        <v>0</v>
      </c>
      <c r="Q3190" t="s">
        <v>8315</v>
      </c>
      <c r="R3190" t="s">
        <v>8357</v>
      </c>
      <c r="S3190" s="10">
        <f>(((J3190/60)/60)/24)+DATE(1970,1,1)</f>
        <v>42193.813530092593</v>
      </c>
      <c r="T3190" s="10">
        <f>(((I3190/60)/60)/24)+DATE(1970,1,1)</f>
        <v>42218.813530092593</v>
      </c>
      <c r="U3190">
        <f t="shared" si="233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10000</v>
      </c>
      <c r="E3191" s="8">
        <v>76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</v>
      </c>
      <c r="P3191">
        <f>IFERROR(ROUND(E3191/L3191,2),0)</f>
        <v>4</v>
      </c>
      <c r="Q3191" t="s">
        <v>8315</v>
      </c>
      <c r="R3191" t="s">
        <v>8357</v>
      </c>
      <c r="S3191" s="10">
        <f>(((J3191/60)/60)/24)+DATE(1970,1,1)</f>
        <v>42118.346435185187</v>
      </c>
      <c r="T3191" s="10">
        <f>(((I3191/60)/60)/24)+DATE(1970,1,1)</f>
        <v>42148.346435185187</v>
      </c>
      <c r="U3191">
        <f t="shared" si="233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5500</v>
      </c>
      <c r="E3192" s="8">
        <v>76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1</v>
      </c>
      <c r="P3192">
        <f>IFERROR(ROUND(E3192/L3192,2),0)</f>
        <v>0</v>
      </c>
      <c r="Q3192" t="s">
        <v>8315</v>
      </c>
      <c r="R3192" t="s">
        <v>8357</v>
      </c>
      <c r="S3192" s="10">
        <f>(((J3192/60)/60)/24)+DATE(1970,1,1)</f>
        <v>42683.151331018518</v>
      </c>
      <c r="T3192" s="10">
        <f>(((I3192/60)/60)/24)+DATE(1970,1,1)</f>
        <v>42713.192997685182</v>
      </c>
      <c r="U3192">
        <f t="shared" si="233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0</v>
      </c>
      <c r="P3193">
        <f>IFERROR(ROUND(E3193/L3193,2),0)</f>
        <v>18.75</v>
      </c>
      <c r="Q3193" t="s">
        <v>8315</v>
      </c>
      <c r="R3193" t="s">
        <v>8357</v>
      </c>
      <c r="S3193" s="10">
        <f>(((J3193/60)/60)/24)+DATE(1970,1,1)</f>
        <v>42538.755428240736</v>
      </c>
      <c r="T3193" s="10">
        <f>(((I3193/60)/60)/24)+DATE(1970,1,1)</f>
        <v>42598.755428240736</v>
      </c>
      <c r="U3193">
        <f t="shared" si="233"/>
        <v>2016</v>
      </c>
    </row>
    <row r="3194" spans="1:21" ht="60" x14ac:dyDescent="0.25">
      <c r="A3194">
        <v>3770</v>
      </c>
      <c r="B3194" s="3" t="s">
        <v>3767</v>
      </c>
      <c r="C3194" s="3" t="s">
        <v>7880</v>
      </c>
      <c r="D3194" s="6">
        <v>50000</v>
      </c>
      <c r="E3194" s="8">
        <v>0</v>
      </c>
      <c r="F3194" t="s">
        <v>8218</v>
      </c>
      <c r="G3194" t="s">
        <v>8224</v>
      </c>
      <c r="H3194" t="s">
        <v>8246</v>
      </c>
      <c r="I3194" s="11">
        <v>1434234010</v>
      </c>
      <c r="J3194">
        <v>1431642010</v>
      </c>
      <c r="K3194" t="b">
        <v>0</v>
      </c>
      <c r="L3194">
        <v>20</v>
      </c>
      <c r="M3194" t="b">
        <v>1</v>
      </c>
      <c r="N3194" t="s">
        <v>8303</v>
      </c>
      <c r="O3194">
        <f>ROUND(E3194/D3194*100,0)</f>
        <v>0</v>
      </c>
      <c r="P3194">
        <f>IFERROR(ROUND(E3194/L3194,2),0)</f>
        <v>0</v>
      </c>
      <c r="Q3194" t="s">
        <v>8315</v>
      </c>
      <c r="R3194" t="s">
        <v>8357</v>
      </c>
      <c r="S3194" s="10">
        <f>(((J3194/60)/60)/24)+DATE(1970,1,1)</f>
        <v>42138.930671296301</v>
      </c>
      <c r="T3194" s="10">
        <f>(((I3194/60)/60)/24)+DATE(1970,1,1)</f>
        <v>42168.930671296301</v>
      </c>
      <c r="U3194">
        <f t="shared" si="233"/>
        <v>2015</v>
      </c>
    </row>
    <row r="3195" spans="1:21" ht="60" x14ac:dyDescent="0.25">
      <c r="A3195">
        <v>3782</v>
      </c>
      <c r="B3195" s="3" t="s">
        <v>3779</v>
      </c>
      <c r="C3195" s="3" t="s">
        <v>7892</v>
      </c>
      <c r="D3195" s="6">
        <v>30000</v>
      </c>
      <c r="E3195" s="8">
        <v>0</v>
      </c>
      <c r="F3195" t="s">
        <v>8218</v>
      </c>
      <c r="G3195" t="s">
        <v>8224</v>
      </c>
      <c r="H3195" t="s">
        <v>8246</v>
      </c>
      <c r="I3195" s="11">
        <v>1469401200</v>
      </c>
      <c r="J3195">
        <v>1466887297</v>
      </c>
      <c r="K3195" t="b">
        <v>0</v>
      </c>
      <c r="L3195">
        <v>27</v>
      </c>
      <c r="M3195" t="b">
        <v>1</v>
      </c>
      <c r="N3195" t="s">
        <v>8303</v>
      </c>
      <c r="O3195">
        <f>ROUND(E3195/D3195*100,0)</f>
        <v>0</v>
      </c>
      <c r="P3195">
        <f>IFERROR(ROUND(E3195/L3195,2),0)</f>
        <v>0</v>
      </c>
      <c r="Q3195" t="s">
        <v>8315</v>
      </c>
      <c r="R3195" t="s">
        <v>8357</v>
      </c>
      <c r="S3195" s="10">
        <f>(((J3195/60)/60)/24)+DATE(1970,1,1)</f>
        <v>42546.862233796302</v>
      </c>
      <c r="T3195" s="10">
        <f>(((I3195/60)/60)/24)+DATE(1970,1,1)</f>
        <v>42575.958333333328</v>
      </c>
      <c r="U3195">
        <f t="shared" si="233"/>
        <v>2016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t="s">
        <v>8315</v>
      </c>
      <c r="R3196" t="s">
        <v>8357</v>
      </c>
      <c r="S3196" s="10">
        <f>(((J3196/60)/60)/24)+DATE(1970,1,1)</f>
        <v>42182.062476851846</v>
      </c>
      <c r="T3196" s="10">
        <f>(((I3196/60)/60)/24)+DATE(1970,1,1)</f>
        <v>42212.062476851846</v>
      </c>
      <c r="U3196">
        <f t="shared" si="233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0</v>
      </c>
      <c r="P3197">
        <f>IFERROR(ROUND(E3197/L3197,2),0)</f>
        <v>1.92</v>
      </c>
      <c r="Q3197" t="s">
        <v>8315</v>
      </c>
      <c r="R3197" t="s">
        <v>8357</v>
      </c>
      <c r="S3197" s="10">
        <f>(((J3197/60)/60)/24)+DATE(1970,1,1)</f>
        <v>42017.594236111108</v>
      </c>
      <c r="T3197" s="10">
        <f>(((I3197/60)/60)/24)+DATE(1970,1,1)</f>
        <v>42047.594236111108</v>
      </c>
      <c r="U3197">
        <f t="shared" si="233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20000</v>
      </c>
      <c r="E3198" s="8">
        <v>75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12.5</v>
      </c>
      <c r="Q3198" t="s">
        <v>8315</v>
      </c>
      <c r="R3198" t="s">
        <v>8357</v>
      </c>
      <c r="S3198" s="10">
        <f>(((J3198/60)/60)/24)+DATE(1970,1,1)</f>
        <v>42157.598090277781</v>
      </c>
      <c r="T3198" s="10">
        <f>(((I3198/60)/60)/24)+DATE(1970,1,1)</f>
        <v>42217.583333333328</v>
      </c>
      <c r="U3198">
        <f t="shared" si="233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75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</v>
      </c>
      <c r="P3199">
        <f>IFERROR(ROUND(E3199/L3199,2),0)</f>
        <v>18.75</v>
      </c>
      <c r="Q3199" t="s">
        <v>8315</v>
      </c>
      <c r="R3199" t="s">
        <v>8357</v>
      </c>
      <c r="S3199" s="10">
        <f>(((J3199/60)/60)/24)+DATE(1970,1,1)</f>
        <v>42009.493263888886</v>
      </c>
      <c r="T3199" s="10">
        <f>(((I3199/60)/60)/24)+DATE(1970,1,1)</f>
        <v>42039.493263888886</v>
      </c>
      <c r="U3199">
        <f t="shared" si="233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3250</v>
      </c>
      <c r="E3200" s="8">
        <v>75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2</v>
      </c>
      <c r="P3200">
        <f>IFERROR(ROUND(E3200/L3200,2),0)</f>
        <v>25</v>
      </c>
      <c r="Q3200" t="s">
        <v>8315</v>
      </c>
      <c r="R3200" t="s">
        <v>8357</v>
      </c>
      <c r="S3200" s="10">
        <f>(((J3200/60)/60)/24)+DATE(1970,1,1)</f>
        <v>42013.424502314811</v>
      </c>
      <c r="T3200" s="10">
        <f>(((I3200/60)/60)/24)+DATE(1970,1,1)</f>
        <v>42051.424502314811</v>
      </c>
      <c r="U3200">
        <f t="shared" si="233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3000</v>
      </c>
      <c r="E3201" s="8">
        <v>75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3</v>
      </c>
      <c r="P3201">
        <f>IFERROR(ROUND(E3201/L3201,2),0)</f>
        <v>1.42</v>
      </c>
      <c r="Q3201" t="s">
        <v>8315</v>
      </c>
      <c r="R3201" t="s">
        <v>8357</v>
      </c>
      <c r="S3201" s="10">
        <f>(((J3201/60)/60)/24)+DATE(1970,1,1)</f>
        <v>41858.761782407404</v>
      </c>
      <c r="T3201" s="10">
        <f>(((I3201/60)/60)/24)+DATE(1970,1,1)</f>
        <v>41888.875</v>
      </c>
      <c r="U3201">
        <f t="shared" si="233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1930</v>
      </c>
      <c r="E3202" s="8">
        <v>75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4</v>
      </c>
      <c r="P3202">
        <f>IFERROR(ROUND(E3202/L3202,2),0)</f>
        <v>75</v>
      </c>
      <c r="Q3202" t="s">
        <v>8315</v>
      </c>
      <c r="R3202" t="s">
        <v>8357</v>
      </c>
      <c r="S3202" s="10">
        <f>(((J3202/60)/60)/24)+DATE(1970,1,1)</f>
        <v>42460.320613425924</v>
      </c>
      <c r="T3202" s="10">
        <f>(((I3202/60)/60)/24)+DATE(1970,1,1)</f>
        <v>42490.231944444444</v>
      </c>
      <c r="U3202">
        <f t="shared" si="233"/>
        <v>2016</v>
      </c>
    </row>
    <row r="3203" spans="1:21" ht="60" x14ac:dyDescent="0.25">
      <c r="A3203">
        <v>3785</v>
      </c>
      <c r="B3203" s="3" t="s">
        <v>3782</v>
      </c>
      <c r="C3203" s="3" t="s">
        <v>7895</v>
      </c>
      <c r="D3203" s="6">
        <v>30000</v>
      </c>
      <c r="E3203" s="8">
        <v>0</v>
      </c>
      <c r="F3203" t="s">
        <v>8218</v>
      </c>
      <c r="G3203" t="s">
        <v>8224</v>
      </c>
      <c r="H3203" t="s">
        <v>8246</v>
      </c>
      <c r="I3203" s="11">
        <v>1470132180</v>
      </c>
      <c r="J3203">
        <v>1467040769</v>
      </c>
      <c r="K3203" t="b">
        <v>0</v>
      </c>
      <c r="L3203">
        <v>30</v>
      </c>
      <c r="M3203" t="b">
        <v>1</v>
      </c>
      <c r="N3203" t="s">
        <v>8303</v>
      </c>
      <c r="O3203">
        <f>ROUND(E3203/D3203*100,0)</f>
        <v>0</v>
      </c>
      <c r="P3203">
        <f>IFERROR(ROUND(E3203/L3203,2),0)</f>
        <v>0</v>
      </c>
      <c r="Q3203" t="s">
        <v>8315</v>
      </c>
      <c r="R3203" t="s">
        <v>8357</v>
      </c>
      <c r="S3203" s="10">
        <f>(((J3203/60)/60)/24)+DATE(1970,1,1)</f>
        <v>42548.63853009259</v>
      </c>
      <c r="T3203" s="10">
        <f>(((I3203/60)/60)/24)+DATE(1970,1,1)</f>
        <v>42584.418749999997</v>
      </c>
      <c r="U3203">
        <f t="shared" ref="U3203:U3266" si="234">YEAR(S3203)</f>
        <v>2016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</v>
      </c>
      <c r="E3204" s="8">
        <v>75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150</v>
      </c>
      <c r="P3204">
        <f>IFERROR(ROUND(E3204/L3204,2),0)</f>
        <v>3</v>
      </c>
      <c r="Q3204" t="s">
        <v>8315</v>
      </c>
      <c r="R3204" t="s">
        <v>8357</v>
      </c>
      <c r="S3204" s="10">
        <f>(((J3204/60)/60)/24)+DATE(1970,1,1)</f>
        <v>42293.853541666671</v>
      </c>
      <c r="T3204" s="10">
        <f>(((I3204/60)/60)/24)+DATE(1970,1,1)</f>
        <v>42352.249305555553</v>
      </c>
      <c r="U3204">
        <f t="shared" si="23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0</v>
      </c>
      <c r="P3205">
        <f>IFERROR(ROUND(E3205/L3205,2),0)</f>
        <v>12.33</v>
      </c>
      <c r="Q3205" t="s">
        <v>8315</v>
      </c>
      <c r="R3205" t="s">
        <v>8357</v>
      </c>
      <c r="S3205" s="10">
        <f>(((J3205/60)/60)/24)+DATE(1970,1,1)</f>
        <v>42242.988680555558</v>
      </c>
      <c r="T3205" s="10">
        <f>(((I3205/60)/60)/24)+DATE(1970,1,1)</f>
        <v>42272.988680555558</v>
      </c>
      <c r="U3205">
        <f t="shared" si="23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t="s">
        <v>8315</v>
      </c>
      <c r="R3206" t="s">
        <v>8357</v>
      </c>
      <c r="S3206" s="10">
        <f>(((J3206/60)/60)/24)+DATE(1970,1,1)</f>
        <v>42172.686099537037</v>
      </c>
      <c r="T3206" s="10">
        <f>(((I3206/60)/60)/24)+DATE(1970,1,1)</f>
        <v>42202.676388888889</v>
      </c>
      <c r="U3206">
        <f t="shared" si="234"/>
        <v>2015</v>
      </c>
    </row>
    <row r="3207" spans="1:21" ht="45" x14ac:dyDescent="0.25">
      <c r="A3207">
        <v>3789</v>
      </c>
      <c r="B3207" s="3" t="s">
        <v>3786</v>
      </c>
      <c r="C3207" s="3" t="s">
        <v>7899</v>
      </c>
      <c r="D3207" s="6">
        <v>30000</v>
      </c>
      <c r="E3207" s="8">
        <v>0</v>
      </c>
      <c r="F3207" t="s">
        <v>8220</v>
      </c>
      <c r="G3207" t="s">
        <v>8224</v>
      </c>
      <c r="H3207" t="s">
        <v>8246</v>
      </c>
      <c r="I3207" s="11">
        <v>1434395418</v>
      </c>
      <c r="J3207">
        <v>1431630618</v>
      </c>
      <c r="K3207" t="b">
        <v>0</v>
      </c>
      <c r="L3207">
        <v>4</v>
      </c>
      <c r="M3207" t="b">
        <v>0</v>
      </c>
      <c r="N3207" t="s">
        <v>8303</v>
      </c>
      <c r="O3207">
        <f>ROUND(E3207/D3207*100,0)</f>
        <v>0</v>
      </c>
      <c r="P3207">
        <f>IFERROR(ROUND(E3207/L3207,2),0)</f>
        <v>0</v>
      </c>
      <c r="Q3207" t="s">
        <v>8315</v>
      </c>
      <c r="R3207" t="s">
        <v>8357</v>
      </c>
      <c r="S3207" s="10">
        <f>(((J3207/60)/60)/24)+DATE(1970,1,1)</f>
        <v>42138.798819444448</v>
      </c>
      <c r="T3207" s="10">
        <f>(((I3207/60)/60)/24)+DATE(1970,1,1)</f>
        <v>42170.798819444448</v>
      </c>
      <c r="U3207">
        <f t="shared" si="23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1000</v>
      </c>
      <c r="E3208" s="8">
        <v>72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7</v>
      </c>
      <c r="P3208">
        <f>IFERROR(ROUND(E3208/L3208,2),0)</f>
        <v>0</v>
      </c>
      <c r="Q3208" t="s">
        <v>8315</v>
      </c>
      <c r="R3208" t="s">
        <v>8357</v>
      </c>
      <c r="S3208" s="10">
        <f>(((J3208/60)/60)/24)+DATE(1970,1,1)</f>
        <v>42236.276053240741</v>
      </c>
      <c r="T3208" s="10">
        <f>(((I3208/60)/60)/24)+DATE(1970,1,1)</f>
        <v>42266.276053240741</v>
      </c>
      <c r="U3208">
        <f t="shared" si="23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0</v>
      </c>
      <c r="P3209">
        <f>IFERROR(ROUND(E3209/L3209,2),0)</f>
        <v>1.97</v>
      </c>
      <c r="Q3209" t="s">
        <v>8315</v>
      </c>
      <c r="R3209" t="s">
        <v>8357</v>
      </c>
      <c r="S3209" s="10">
        <f>(((J3209/60)/60)/24)+DATE(1970,1,1)</f>
        <v>42057.277858796297</v>
      </c>
      <c r="T3209" s="10">
        <f>(((I3209/60)/60)/24)+DATE(1970,1,1)</f>
        <v>42117.236192129625</v>
      </c>
      <c r="U3209">
        <f t="shared" si="23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15000</v>
      </c>
      <c r="E3210" s="8">
        <v>71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0</v>
      </c>
      <c r="P3210">
        <f>IFERROR(ROUND(E3210/L3210,2),0)</f>
        <v>0.87</v>
      </c>
      <c r="Q3210" t="s">
        <v>8315</v>
      </c>
      <c r="R3210" t="s">
        <v>8316</v>
      </c>
      <c r="S3210" s="10">
        <f>(((J3210/60)/60)/24)+DATE(1970,1,1)</f>
        <v>41827.605057870373</v>
      </c>
      <c r="T3210" s="10">
        <f>(((I3210/60)/60)/24)+DATE(1970,1,1)</f>
        <v>41848.605057870373</v>
      </c>
      <c r="U3210">
        <f t="shared" si="23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35000</v>
      </c>
      <c r="E3211" s="8">
        <v>70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0</v>
      </c>
      <c r="P3211">
        <f>IFERROR(ROUND(E3211/L3211,2),0)</f>
        <v>0.31</v>
      </c>
      <c r="Q3211" t="s">
        <v>8315</v>
      </c>
      <c r="R3211" t="s">
        <v>8316</v>
      </c>
      <c r="S3211" s="10">
        <f>(((J3211/60)/60)/24)+DATE(1970,1,1)</f>
        <v>41778.637245370373</v>
      </c>
      <c r="T3211" s="10">
        <f>(((I3211/60)/60)/24)+DATE(1970,1,1)</f>
        <v>41810.958333333336</v>
      </c>
      <c r="U3211">
        <f t="shared" si="23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22000</v>
      </c>
      <c r="E3212" s="8">
        <v>70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0</v>
      </c>
      <c r="P3212">
        <f>IFERROR(ROUND(E3212/L3212,2),0)</f>
        <v>1.17</v>
      </c>
      <c r="Q3212" t="s">
        <v>8315</v>
      </c>
      <c r="R3212" t="s">
        <v>8316</v>
      </c>
      <c r="S3212" s="10">
        <f>(((J3212/60)/60)/24)+DATE(1970,1,1)</f>
        <v>41013.936562499999</v>
      </c>
      <c r="T3212" s="10">
        <f>(((I3212/60)/60)/24)+DATE(1970,1,1)</f>
        <v>41061.165972222225</v>
      </c>
      <c r="U3212">
        <f t="shared" si="23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10000</v>
      </c>
      <c r="E3213" s="8">
        <v>70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</v>
      </c>
      <c r="P3213">
        <f>IFERROR(ROUND(E3213/L3213,2),0)</f>
        <v>0.22</v>
      </c>
      <c r="Q3213" t="s">
        <v>8315</v>
      </c>
      <c r="R3213" t="s">
        <v>8316</v>
      </c>
      <c r="S3213" s="10">
        <f>(((J3213/60)/60)/24)+DATE(1970,1,1)</f>
        <v>41834.586574074077</v>
      </c>
      <c r="T3213" s="10">
        <f>(((I3213/60)/60)/24)+DATE(1970,1,1)</f>
        <v>41866.083333333336</v>
      </c>
      <c r="U3213">
        <f t="shared" si="23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9999</v>
      </c>
      <c r="E3214" s="8">
        <v>70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</v>
      </c>
      <c r="P3214">
        <f>IFERROR(ROUND(E3214/L3214,2),0)</f>
        <v>0.74</v>
      </c>
      <c r="Q3214" t="s">
        <v>8315</v>
      </c>
      <c r="R3214" t="s">
        <v>8316</v>
      </c>
      <c r="S3214" s="10">
        <f>(((J3214/60)/60)/24)+DATE(1970,1,1)</f>
        <v>41829.795729166668</v>
      </c>
      <c r="T3214" s="10">
        <f>(((I3214/60)/60)/24)+DATE(1970,1,1)</f>
        <v>41859.795729166668</v>
      </c>
      <c r="U3214">
        <f t="shared" si="23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2500</v>
      </c>
      <c r="E3215" s="8">
        <v>70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3</v>
      </c>
      <c r="P3215">
        <f>IFERROR(ROUND(E3215/L3215,2),0)</f>
        <v>1.49</v>
      </c>
      <c r="Q3215" t="s">
        <v>8315</v>
      </c>
      <c r="R3215" t="s">
        <v>8316</v>
      </c>
      <c r="S3215" s="10">
        <f>(((J3215/60)/60)/24)+DATE(1970,1,1)</f>
        <v>42171.763414351852</v>
      </c>
      <c r="T3215" s="10">
        <f>(((I3215/60)/60)/24)+DATE(1970,1,1)</f>
        <v>42211.763414351852</v>
      </c>
      <c r="U3215">
        <f t="shared" si="23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500</v>
      </c>
      <c r="E3216" s="8">
        <v>70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14</v>
      </c>
      <c r="P3216">
        <f>IFERROR(ROUND(E3216/L3216,2),0)</f>
        <v>0.61</v>
      </c>
      <c r="Q3216" t="s">
        <v>8315</v>
      </c>
      <c r="R3216" t="s">
        <v>8316</v>
      </c>
      <c r="S3216" s="10">
        <f>(((J3216/60)/60)/24)+DATE(1970,1,1)</f>
        <v>42337.792511574073</v>
      </c>
      <c r="T3216" s="10">
        <f>(((I3216/60)/60)/24)+DATE(1970,1,1)</f>
        <v>42374.996527777781</v>
      </c>
      <c r="U3216">
        <f t="shared" si="23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500</v>
      </c>
      <c r="E3217" s="8">
        <v>70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14</v>
      </c>
      <c r="P3217">
        <f>IFERROR(ROUND(E3217/L3217,2),0)</f>
        <v>0.52</v>
      </c>
      <c r="Q3217" t="s">
        <v>8315</v>
      </c>
      <c r="R3217" t="s">
        <v>8316</v>
      </c>
      <c r="S3217" s="10">
        <f>(((J3217/60)/60)/24)+DATE(1970,1,1)</f>
        <v>42219.665173611109</v>
      </c>
      <c r="T3217" s="10">
        <f>(((I3217/60)/60)/24)+DATE(1970,1,1)</f>
        <v>42257.165972222225</v>
      </c>
      <c r="U3217">
        <f t="shared" si="23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</v>
      </c>
      <c r="E3218" s="8">
        <v>70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35</v>
      </c>
      <c r="P3218">
        <f>IFERROR(ROUND(E3218/L3218,2),0)</f>
        <v>2</v>
      </c>
      <c r="Q3218" t="s">
        <v>8315</v>
      </c>
      <c r="R3218" t="s">
        <v>8316</v>
      </c>
      <c r="S3218" s="10">
        <f>(((J3218/60)/60)/24)+DATE(1970,1,1)</f>
        <v>42165.462627314817</v>
      </c>
      <c r="T3218" s="10">
        <f>(((I3218/60)/60)/24)+DATE(1970,1,1)</f>
        <v>42196.604166666672</v>
      </c>
      <c r="U3218">
        <f t="shared" si="23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50</v>
      </c>
      <c r="E3219" s="8">
        <v>70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140</v>
      </c>
      <c r="P3219">
        <f>IFERROR(ROUND(E3219/L3219,2),0)</f>
        <v>0.67</v>
      </c>
      <c r="Q3219" t="s">
        <v>8315</v>
      </c>
      <c r="R3219" t="s">
        <v>8316</v>
      </c>
      <c r="S3219" s="10">
        <f>(((J3219/60)/60)/24)+DATE(1970,1,1)</f>
        <v>42648.546111111107</v>
      </c>
      <c r="T3219" s="10">
        <f>(((I3219/60)/60)/24)+DATE(1970,1,1)</f>
        <v>42678.546111111107</v>
      </c>
      <c r="U3219">
        <f t="shared" si="23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4000</v>
      </c>
      <c r="E3220" s="8">
        <v>69.83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2</v>
      </c>
      <c r="P3220">
        <f>IFERROR(ROUND(E3220/L3220,2),0)</f>
        <v>0.38</v>
      </c>
      <c r="Q3220" t="s">
        <v>8315</v>
      </c>
      <c r="R3220" t="s">
        <v>8316</v>
      </c>
      <c r="S3220" s="10">
        <f>(((J3220/60)/60)/24)+DATE(1970,1,1)</f>
        <v>41971.002152777779</v>
      </c>
      <c r="T3220" s="10">
        <f>(((I3220/60)/60)/24)+DATE(1970,1,1)</f>
        <v>42004</v>
      </c>
      <c r="U3220">
        <f t="shared" si="23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1650</v>
      </c>
      <c r="E3221" s="8">
        <v>69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4</v>
      </c>
      <c r="P3221">
        <f>IFERROR(ROUND(E3221/L3221,2),0)</f>
        <v>0.57999999999999996</v>
      </c>
      <c r="Q3221" t="s">
        <v>8315</v>
      </c>
      <c r="R3221" t="s">
        <v>8316</v>
      </c>
      <c r="S3221" s="10">
        <f>(((J3221/60)/60)/24)+DATE(1970,1,1)</f>
        <v>42050.983182870375</v>
      </c>
      <c r="T3221" s="10">
        <f>(((I3221/60)/60)/24)+DATE(1970,1,1)</f>
        <v>42085.941516203704</v>
      </c>
      <c r="U3221">
        <f t="shared" si="23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75000</v>
      </c>
      <c r="E3222" s="8">
        <v>68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0</v>
      </c>
      <c r="P3222">
        <f>IFERROR(ROUND(E3222/L3222,2),0)</f>
        <v>1.1499999999999999</v>
      </c>
      <c r="Q3222" t="s">
        <v>8315</v>
      </c>
      <c r="R3222" t="s">
        <v>8316</v>
      </c>
      <c r="S3222" s="10">
        <f>(((J3222/60)/60)/24)+DATE(1970,1,1)</f>
        <v>42772.833379629628</v>
      </c>
      <c r="T3222" s="10">
        <f>(((I3222/60)/60)/24)+DATE(1970,1,1)</f>
        <v>42806.875</v>
      </c>
      <c r="U3222">
        <f t="shared" si="23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2500</v>
      </c>
      <c r="E3223" s="8">
        <v>68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3</v>
      </c>
      <c r="P3223">
        <f>IFERROR(ROUND(E3223/L3223,2),0)</f>
        <v>0.6</v>
      </c>
      <c r="Q3223" t="s">
        <v>8315</v>
      </c>
      <c r="R3223" t="s">
        <v>8316</v>
      </c>
      <c r="S3223" s="10">
        <f>(((J3223/60)/60)/24)+DATE(1970,1,1)</f>
        <v>42155.696793981479</v>
      </c>
      <c r="T3223" s="10">
        <f>(((I3223/60)/60)/24)+DATE(1970,1,1)</f>
        <v>42190.696793981479</v>
      </c>
      <c r="U3223">
        <f t="shared" si="23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10000</v>
      </c>
      <c r="E3224" s="8">
        <v>67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</v>
      </c>
      <c r="P3224">
        <f>IFERROR(ROUND(E3224/L3224,2),0)</f>
        <v>0.8</v>
      </c>
      <c r="Q3224" t="s">
        <v>8315</v>
      </c>
      <c r="R3224" t="s">
        <v>8316</v>
      </c>
      <c r="S3224" s="10">
        <f>(((J3224/60)/60)/24)+DATE(1970,1,1)</f>
        <v>42270.582141203704</v>
      </c>
      <c r="T3224" s="10">
        <f>(((I3224/60)/60)/24)+DATE(1970,1,1)</f>
        <v>42301.895138888889</v>
      </c>
      <c r="U3224">
        <f t="shared" si="23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150000</v>
      </c>
      <c r="E3225" s="8">
        <v>65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0</v>
      </c>
      <c r="P3225">
        <f>IFERROR(ROUND(E3225/L3225,2),0)</f>
        <v>0.88</v>
      </c>
      <c r="Q3225" t="s">
        <v>8315</v>
      </c>
      <c r="R3225" t="s">
        <v>8316</v>
      </c>
      <c r="S3225" s="10">
        <f>(((J3225/60)/60)/24)+DATE(1970,1,1)</f>
        <v>42206.835370370376</v>
      </c>
      <c r="T3225" s="10">
        <f>(((I3225/60)/60)/24)+DATE(1970,1,1)</f>
        <v>42236.835370370376</v>
      </c>
      <c r="U3225">
        <f t="shared" si="23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8000</v>
      </c>
      <c r="E3226" s="8">
        <v>65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</v>
      </c>
      <c r="P3226">
        <f>IFERROR(ROUND(E3226/L3226,2),0)</f>
        <v>0.3</v>
      </c>
      <c r="Q3226" t="s">
        <v>8315</v>
      </c>
      <c r="R3226" t="s">
        <v>8316</v>
      </c>
      <c r="S3226" s="10">
        <f>(((J3226/60)/60)/24)+DATE(1970,1,1)</f>
        <v>42697.850844907407</v>
      </c>
      <c r="T3226" s="10">
        <f>(((I3226/60)/60)/24)+DATE(1970,1,1)</f>
        <v>42745.208333333328</v>
      </c>
      <c r="U3226">
        <f t="shared" si="23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5000</v>
      </c>
      <c r="E3227" s="8">
        <v>65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</v>
      </c>
      <c r="P3227">
        <f>IFERROR(ROUND(E3227/L3227,2),0)</f>
        <v>1.67</v>
      </c>
      <c r="Q3227" t="s">
        <v>8315</v>
      </c>
      <c r="R3227" t="s">
        <v>8316</v>
      </c>
      <c r="S3227" s="10">
        <f>(((J3227/60)/60)/24)+DATE(1970,1,1)</f>
        <v>42503.559467592597</v>
      </c>
      <c r="T3227" s="10">
        <f>(((I3227/60)/60)/24)+DATE(1970,1,1)</f>
        <v>42524.875</v>
      </c>
      <c r="U3227">
        <f t="shared" si="23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5000</v>
      </c>
      <c r="E3228" s="8">
        <v>65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</v>
      </c>
      <c r="P3228">
        <f>IFERROR(ROUND(E3228/L3228,2),0)</f>
        <v>3.1</v>
      </c>
      <c r="Q3228" t="s">
        <v>8315</v>
      </c>
      <c r="R3228" t="s">
        <v>8316</v>
      </c>
      <c r="S3228" s="10">
        <f>(((J3228/60)/60)/24)+DATE(1970,1,1)</f>
        <v>42277.583472222221</v>
      </c>
      <c r="T3228" s="10">
        <f>(((I3228/60)/60)/24)+DATE(1970,1,1)</f>
        <v>42307.583472222221</v>
      </c>
      <c r="U3228">
        <f t="shared" si="23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4000</v>
      </c>
      <c r="E3229" s="8">
        <v>65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2</v>
      </c>
      <c r="P3229">
        <f>IFERROR(ROUND(E3229/L3229,2),0)</f>
        <v>2.17</v>
      </c>
      <c r="Q3229" t="s">
        <v>8315</v>
      </c>
      <c r="R3229" t="s">
        <v>8316</v>
      </c>
      <c r="S3229" s="10">
        <f>(((J3229/60)/60)/24)+DATE(1970,1,1)</f>
        <v>42722.882361111115</v>
      </c>
      <c r="T3229" s="10">
        <f>(((I3229/60)/60)/24)+DATE(1970,1,1)</f>
        <v>42752.882361111115</v>
      </c>
      <c r="U3229">
        <f t="shared" si="23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750</v>
      </c>
      <c r="E3230" s="8">
        <v>65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9</v>
      </c>
      <c r="P3230">
        <f>IFERROR(ROUND(E3230/L3230,2),0)</f>
        <v>1.76</v>
      </c>
      <c r="Q3230" t="s">
        <v>8315</v>
      </c>
      <c r="R3230" t="s">
        <v>8316</v>
      </c>
      <c r="S3230" s="10">
        <f>(((J3230/60)/60)/24)+DATE(1970,1,1)</f>
        <v>42323.70930555556</v>
      </c>
      <c r="T3230" s="10">
        <f>(((I3230/60)/60)/24)+DATE(1970,1,1)</f>
        <v>42355.207638888889</v>
      </c>
      <c r="U3230">
        <f t="shared" si="23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1</v>
      </c>
      <c r="E3231" s="8">
        <v>65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6500</v>
      </c>
      <c r="P3231">
        <f>IFERROR(ROUND(E3231/L3231,2),0)</f>
        <v>0.32</v>
      </c>
      <c r="Q3231" t="s">
        <v>8315</v>
      </c>
      <c r="R3231" t="s">
        <v>8316</v>
      </c>
      <c r="S3231" s="10">
        <f>(((J3231/60)/60)/24)+DATE(1970,1,1)</f>
        <v>41933.291643518518</v>
      </c>
      <c r="T3231" s="10">
        <f>(((I3231/60)/60)/24)+DATE(1970,1,1)</f>
        <v>41963.333310185189</v>
      </c>
      <c r="U3231">
        <f t="shared" si="23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40</v>
      </c>
      <c r="E3232" s="8">
        <v>64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160</v>
      </c>
      <c r="P3232">
        <f>IFERROR(ROUND(E3232/L3232,2),0)</f>
        <v>1.73</v>
      </c>
      <c r="Q3232" t="s">
        <v>8315</v>
      </c>
      <c r="R3232" t="s">
        <v>8316</v>
      </c>
      <c r="S3232" s="10">
        <f>(((J3232/60)/60)/24)+DATE(1970,1,1)</f>
        <v>41898.168125000004</v>
      </c>
      <c r="T3232" s="10">
        <f>(((I3232/60)/60)/24)+DATE(1970,1,1)</f>
        <v>41913.165972222225</v>
      </c>
      <c r="U3232">
        <f t="shared" si="23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3000</v>
      </c>
      <c r="E3233" s="8">
        <v>63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2</v>
      </c>
      <c r="P3233">
        <f>IFERROR(ROUND(E3233/L3233,2),0)</f>
        <v>2.25</v>
      </c>
      <c r="Q3233" t="s">
        <v>8315</v>
      </c>
      <c r="R3233" t="s">
        <v>8316</v>
      </c>
      <c r="S3233" s="10">
        <f>(((J3233/60)/60)/24)+DATE(1970,1,1)</f>
        <v>42446.943831018521</v>
      </c>
      <c r="T3233" s="10">
        <f>(((I3233/60)/60)/24)+DATE(1970,1,1)</f>
        <v>42476.943831018521</v>
      </c>
      <c r="U3233">
        <f t="shared" si="23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20000</v>
      </c>
      <c r="E3234" s="8">
        <v>62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0</v>
      </c>
      <c r="P3234">
        <f>IFERROR(ROUND(E3234/L3234,2),0)</f>
        <v>2.38</v>
      </c>
      <c r="Q3234" t="s">
        <v>8315</v>
      </c>
      <c r="R3234" t="s">
        <v>8316</v>
      </c>
      <c r="S3234" s="10">
        <f>(((J3234/60)/60)/24)+DATE(1970,1,1)</f>
        <v>42463.81385416667</v>
      </c>
      <c r="T3234" s="10">
        <f>(((I3234/60)/60)/24)+DATE(1970,1,1)</f>
        <v>42494.165972222225</v>
      </c>
      <c r="U3234">
        <f t="shared" si="23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100000</v>
      </c>
      <c r="E3235" s="8">
        <v>61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0</v>
      </c>
      <c r="P3235">
        <f>IFERROR(ROUND(E3235/L3235,2),0)</f>
        <v>1</v>
      </c>
      <c r="Q3235" t="s">
        <v>8315</v>
      </c>
      <c r="R3235" t="s">
        <v>8316</v>
      </c>
      <c r="S3235" s="10">
        <f>(((J3235/60)/60)/24)+DATE(1970,1,1)</f>
        <v>42766.805034722223</v>
      </c>
      <c r="T3235" s="10">
        <f>(((I3235/60)/60)/24)+DATE(1970,1,1)</f>
        <v>42796.805034722223</v>
      </c>
      <c r="U3235">
        <f t="shared" si="23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15000</v>
      </c>
      <c r="E3236" s="8">
        <v>61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0</v>
      </c>
      <c r="P3236">
        <f>IFERROR(ROUND(E3236/L3236,2),0)</f>
        <v>0.53</v>
      </c>
      <c r="Q3236" t="s">
        <v>8315</v>
      </c>
      <c r="R3236" t="s">
        <v>8316</v>
      </c>
      <c r="S3236" s="10">
        <f>(((J3236/60)/60)/24)+DATE(1970,1,1)</f>
        <v>42734.789444444439</v>
      </c>
      <c r="T3236" s="10">
        <f>(((I3236/60)/60)/24)+DATE(1970,1,1)</f>
        <v>42767.979861111111</v>
      </c>
      <c r="U3236">
        <f t="shared" si="23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8888</v>
      </c>
      <c r="E3237" s="8">
        <v>61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</v>
      </c>
      <c r="P3237">
        <f>IFERROR(ROUND(E3237/L3237,2),0)</f>
        <v>0.34</v>
      </c>
      <c r="Q3237" t="s">
        <v>8315</v>
      </c>
      <c r="R3237" t="s">
        <v>8316</v>
      </c>
      <c r="S3237" s="10">
        <f>(((J3237/60)/60)/24)+DATE(1970,1,1)</f>
        <v>42522.347812499997</v>
      </c>
      <c r="T3237" s="10">
        <f>(((I3237/60)/60)/24)+DATE(1970,1,1)</f>
        <v>42552.347812499997</v>
      </c>
      <c r="U3237">
        <f t="shared" si="23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750</v>
      </c>
      <c r="E3238" s="8">
        <v>61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8</v>
      </c>
      <c r="P3238">
        <f>IFERROR(ROUND(E3238/L3238,2),0)</f>
        <v>0.55000000000000004</v>
      </c>
      <c r="Q3238" t="s">
        <v>8315</v>
      </c>
      <c r="R3238" t="s">
        <v>8316</v>
      </c>
      <c r="S3238" s="10">
        <f>(((J3238/60)/60)/24)+DATE(1970,1,1)</f>
        <v>42702.917048611111</v>
      </c>
      <c r="T3238" s="10">
        <f>(((I3238/60)/60)/24)+DATE(1970,1,1)</f>
        <v>42732.917048611111</v>
      </c>
      <c r="U3238">
        <f t="shared" si="23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15000</v>
      </c>
      <c r="E3239" s="8">
        <v>60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0</v>
      </c>
      <c r="P3239">
        <f>IFERROR(ROUND(E3239/L3239,2),0)</f>
        <v>0.22</v>
      </c>
      <c r="Q3239" t="s">
        <v>8315</v>
      </c>
      <c r="R3239" t="s">
        <v>8316</v>
      </c>
      <c r="S3239" s="10">
        <f>(((J3239/60)/60)/24)+DATE(1970,1,1)</f>
        <v>42252.474351851852</v>
      </c>
      <c r="T3239" s="10">
        <f>(((I3239/60)/60)/24)+DATE(1970,1,1)</f>
        <v>42276.165972222225</v>
      </c>
      <c r="U3239">
        <f t="shared" si="23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5000</v>
      </c>
      <c r="E3240" s="8">
        <v>60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</v>
      </c>
      <c r="P3240">
        <f>IFERROR(ROUND(E3240/L3240,2),0)</f>
        <v>0.76</v>
      </c>
      <c r="Q3240" t="s">
        <v>8315</v>
      </c>
      <c r="R3240" t="s">
        <v>8316</v>
      </c>
      <c r="S3240" s="10">
        <f>(((J3240/60)/60)/24)+DATE(1970,1,1)</f>
        <v>42156.510393518518</v>
      </c>
      <c r="T3240" s="10">
        <f>(((I3240/60)/60)/24)+DATE(1970,1,1)</f>
        <v>42186.510393518518</v>
      </c>
      <c r="U3240">
        <f t="shared" si="23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2500</v>
      </c>
      <c r="E3241" s="8">
        <v>60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2</v>
      </c>
      <c r="P3241">
        <f>IFERROR(ROUND(E3241/L3241,2),0)</f>
        <v>0.57999999999999996</v>
      </c>
      <c r="Q3241" t="s">
        <v>8315</v>
      </c>
      <c r="R3241" t="s">
        <v>8316</v>
      </c>
      <c r="S3241" s="10">
        <f>(((J3241/60)/60)/24)+DATE(1970,1,1)</f>
        <v>42278.089039351849</v>
      </c>
      <c r="T3241" s="10">
        <f>(((I3241/60)/60)/24)+DATE(1970,1,1)</f>
        <v>42302.999305555553</v>
      </c>
      <c r="U3241">
        <f t="shared" si="23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2000</v>
      </c>
      <c r="E3242" s="8">
        <v>60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3</v>
      </c>
      <c r="P3242">
        <f>IFERROR(ROUND(E3242/L3242,2),0)</f>
        <v>1.76</v>
      </c>
      <c r="Q3242" t="s">
        <v>8315</v>
      </c>
      <c r="R3242" t="s">
        <v>8316</v>
      </c>
      <c r="S3242" s="10">
        <f>(((J3242/60)/60)/24)+DATE(1970,1,1)</f>
        <v>42754.693842592591</v>
      </c>
      <c r="T3242" s="10">
        <f>(((I3242/60)/60)/24)+DATE(1970,1,1)</f>
        <v>42782.958333333328</v>
      </c>
      <c r="U3242">
        <f t="shared" si="23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1000</v>
      </c>
      <c r="E3243" s="8">
        <v>60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6</v>
      </c>
      <c r="P3243">
        <f>IFERROR(ROUND(E3243/L3243,2),0)</f>
        <v>0.36</v>
      </c>
      <c r="Q3243" t="s">
        <v>8315</v>
      </c>
      <c r="R3243" t="s">
        <v>8316</v>
      </c>
      <c r="S3243" s="10">
        <f>(((J3243/60)/60)/24)+DATE(1970,1,1)</f>
        <v>41893.324884259258</v>
      </c>
      <c r="T3243" s="10">
        <f>(((I3243/60)/60)/24)+DATE(1970,1,1)</f>
        <v>41926.290972222225</v>
      </c>
      <c r="U3243">
        <f t="shared" si="23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700</v>
      </c>
      <c r="E3244" s="8">
        <v>60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9</v>
      </c>
      <c r="P3244">
        <f>IFERROR(ROUND(E3244/L3244,2),0)</f>
        <v>0.33</v>
      </c>
      <c r="Q3244" t="s">
        <v>8315</v>
      </c>
      <c r="R3244" t="s">
        <v>8316</v>
      </c>
      <c r="S3244" s="10">
        <f>(((J3244/60)/60)/24)+DATE(1970,1,1)</f>
        <v>41871.755694444444</v>
      </c>
      <c r="T3244" s="10">
        <f>(((I3244/60)/60)/24)+DATE(1970,1,1)</f>
        <v>41901.755694444444</v>
      </c>
      <c r="U3244">
        <f t="shared" si="23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666</v>
      </c>
      <c r="E3245" s="8">
        <v>60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9</v>
      </c>
      <c r="P3245">
        <f>IFERROR(ROUND(E3245/L3245,2),0)</f>
        <v>0.85</v>
      </c>
      <c r="Q3245" t="s">
        <v>8315</v>
      </c>
      <c r="R3245" t="s">
        <v>8316</v>
      </c>
      <c r="S3245" s="10">
        <f>(((J3245/60)/60)/24)+DATE(1970,1,1)</f>
        <v>42262.096782407403</v>
      </c>
      <c r="T3245" s="10">
        <f>(((I3245/60)/60)/24)+DATE(1970,1,1)</f>
        <v>42286</v>
      </c>
      <c r="U3245">
        <f t="shared" si="23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7000</v>
      </c>
      <c r="E3246" s="8">
        <v>59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</v>
      </c>
      <c r="P3246">
        <f>IFERROR(ROUND(E3246/L3246,2),0)</f>
        <v>0.86</v>
      </c>
      <c r="Q3246" t="s">
        <v>8315</v>
      </c>
      <c r="R3246" t="s">
        <v>8316</v>
      </c>
      <c r="S3246" s="10">
        <f>(((J3246/60)/60)/24)+DATE(1970,1,1)</f>
        <v>42675.694236111114</v>
      </c>
      <c r="T3246" s="10">
        <f>(((I3246/60)/60)/24)+DATE(1970,1,1)</f>
        <v>42705.735902777778</v>
      </c>
      <c r="U3246">
        <f t="shared" si="23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3000</v>
      </c>
      <c r="E3247" s="8">
        <v>59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2</v>
      </c>
      <c r="P3247">
        <f>IFERROR(ROUND(E3247/L3247,2),0)</f>
        <v>0.22</v>
      </c>
      <c r="Q3247" t="s">
        <v>8315</v>
      </c>
      <c r="R3247" t="s">
        <v>8316</v>
      </c>
      <c r="S3247" s="10">
        <f>(((J3247/60)/60)/24)+DATE(1970,1,1)</f>
        <v>42135.60020833333</v>
      </c>
      <c r="T3247" s="10">
        <f>(((I3247/60)/60)/24)+DATE(1970,1,1)</f>
        <v>42167.083333333328</v>
      </c>
      <c r="U3247">
        <f t="shared" si="23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3000</v>
      </c>
      <c r="E3248" s="8">
        <v>57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2</v>
      </c>
      <c r="P3248">
        <f>IFERROR(ROUND(E3248/L3248,2),0)</f>
        <v>0.3</v>
      </c>
      <c r="Q3248" t="s">
        <v>8315</v>
      </c>
      <c r="R3248" t="s">
        <v>8316</v>
      </c>
      <c r="S3248" s="10">
        <f>(((J3248/60)/60)/24)+DATE(1970,1,1)</f>
        <v>42230.472222222219</v>
      </c>
      <c r="T3248" s="10">
        <f>(((I3248/60)/60)/24)+DATE(1970,1,1)</f>
        <v>42259.165972222225</v>
      </c>
      <c r="U3248">
        <f t="shared" si="23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20000</v>
      </c>
      <c r="E3249" s="8">
        <v>56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0</v>
      </c>
      <c r="P3249">
        <f>IFERROR(ROUND(E3249/L3249,2),0)</f>
        <v>0.98</v>
      </c>
      <c r="Q3249" t="s">
        <v>8315</v>
      </c>
      <c r="R3249" t="s">
        <v>8316</v>
      </c>
      <c r="S3249" s="10">
        <f>(((J3249/60)/60)/24)+DATE(1970,1,1)</f>
        <v>42167.434166666666</v>
      </c>
      <c r="T3249" s="10">
        <f>(((I3249/60)/60)/24)+DATE(1970,1,1)</f>
        <v>42197.434166666666</v>
      </c>
      <c r="U3249">
        <f t="shared" si="23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10000</v>
      </c>
      <c r="E3250" s="8">
        <v>56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</v>
      </c>
      <c r="P3250">
        <f>IFERROR(ROUND(E3250/L3250,2),0)</f>
        <v>0.28000000000000003</v>
      </c>
      <c r="Q3250" t="s">
        <v>8315</v>
      </c>
      <c r="R3250" t="s">
        <v>8316</v>
      </c>
      <c r="S3250" s="10">
        <f>(((J3250/60)/60)/24)+DATE(1970,1,1)</f>
        <v>42068.888391203705</v>
      </c>
      <c r="T3250" s="10">
        <f>(((I3250/60)/60)/24)+DATE(1970,1,1)</f>
        <v>42098.846724537041</v>
      </c>
      <c r="U3250">
        <f t="shared" si="23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10000</v>
      </c>
      <c r="E3251" s="8">
        <v>56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</v>
      </c>
      <c r="P3251">
        <f>IFERROR(ROUND(E3251/L3251,2),0)</f>
        <v>0.64</v>
      </c>
      <c r="Q3251" t="s">
        <v>8315</v>
      </c>
      <c r="R3251" t="s">
        <v>8316</v>
      </c>
      <c r="S3251" s="10">
        <f>(((J3251/60)/60)/24)+DATE(1970,1,1)</f>
        <v>42145.746689814812</v>
      </c>
      <c r="T3251" s="10">
        <f>(((I3251/60)/60)/24)+DATE(1970,1,1)</f>
        <v>42175.746689814812</v>
      </c>
      <c r="U3251">
        <f t="shared" si="23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15000</v>
      </c>
      <c r="E3252" s="8">
        <v>55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0</v>
      </c>
      <c r="P3252">
        <f>IFERROR(ROUND(E3252/L3252,2),0)</f>
        <v>0.26</v>
      </c>
      <c r="Q3252" t="s">
        <v>8315</v>
      </c>
      <c r="R3252" t="s">
        <v>8316</v>
      </c>
      <c r="S3252" s="10">
        <f>(((J3252/60)/60)/24)+DATE(1970,1,1)</f>
        <v>41918.742175925923</v>
      </c>
      <c r="T3252" s="10">
        <f>(((I3252/60)/60)/24)+DATE(1970,1,1)</f>
        <v>41948.783842592595</v>
      </c>
      <c r="U3252">
        <f t="shared" si="23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15000</v>
      </c>
      <c r="E3253" s="8">
        <v>55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0</v>
      </c>
      <c r="P3253">
        <f>IFERROR(ROUND(E3253/L3253,2),0)</f>
        <v>2.75</v>
      </c>
      <c r="Q3253" t="s">
        <v>8315</v>
      </c>
      <c r="R3253" t="s">
        <v>8316</v>
      </c>
      <c r="S3253" s="10">
        <f>(((J3253/60)/60)/24)+DATE(1970,1,1)</f>
        <v>42146.731087962966</v>
      </c>
      <c r="T3253" s="10">
        <f>(((I3253/60)/60)/24)+DATE(1970,1,1)</f>
        <v>42176.731087962966</v>
      </c>
      <c r="U3253">
        <f t="shared" si="23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12700</v>
      </c>
      <c r="E3254" s="8">
        <v>55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0</v>
      </c>
      <c r="P3254">
        <f>IFERROR(ROUND(E3254/L3254,2),0)</f>
        <v>1.1000000000000001</v>
      </c>
      <c r="Q3254" t="s">
        <v>8315</v>
      </c>
      <c r="R3254" t="s">
        <v>8316</v>
      </c>
      <c r="S3254" s="10">
        <f>(((J3254/60)/60)/24)+DATE(1970,1,1)</f>
        <v>42590.472685185188</v>
      </c>
      <c r="T3254" s="10">
        <f>(((I3254/60)/60)/24)+DATE(1970,1,1)</f>
        <v>42620.472685185188</v>
      </c>
      <c r="U3254">
        <f t="shared" si="23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10000</v>
      </c>
      <c r="E3255" s="8">
        <v>55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</v>
      </c>
      <c r="P3255">
        <f>IFERROR(ROUND(E3255/L3255,2),0)</f>
        <v>0.48</v>
      </c>
      <c r="Q3255" t="s">
        <v>8315</v>
      </c>
      <c r="R3255" t="s">
        <v>8316</v>
      </c>
      <c r="S3255" s="10">
        <f>(((J3255/60)/60)/24)+DATE(1970,1,1)</f>
        <v>42602.576712962968</v>
      </c>
      <c r="T3255" s="10">
        <f>(((I3255/60)/60)/24)+DATE(1970,1,1)</f>
        <v>42621.15625</v>
      </c>
      <c r="U3255">
        <f t="shared" si="23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8000</v>
      </c>
      <c r="E3256" s="8">
        <v>55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</v>
      </c>
      <c r="P3256">
        <f>IFERROR(ROUND(E3256/L3256,2),0)</f>
        <v>0.3</v>
      </c>
      <c r="Q3256" t="s">
        <v>8315</v>
      </c>
      <c r="R3256" t="s">
        <v>8316</v>
      </c>
      <c r="S3256" s="10">
        <f>(((J3256/60)/60)/24)+DATE(1970,1,1)</f>
        <v>42059.085752314815</v>
      </c>
      <c r="T3256" s="10">
        <f>(((I3256/60)/60)/24)+DATE(1970,1,1)</f>
        <v>42089.044085648144</v>
      </c>
      <c r="U3256">
        <f t="shared" si="23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8000</v>
      </c>
      <c r="E3257" s="8">
        <v>55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</v>
      </c>
      <c r="P3257">
        <f>IFERROR(ROUND(E3257/L3257,2),0)</f>
        <v>3.06</v>
      </c>
      <c r="Q3257" t="s">
        <v>8315</v>
      </c>
      <c r="R3257" t="s">
        <v>8316</v>
      </c>
      <c r="S3257" s="10">
        <f>(((J3257/60)/60)/24)+DATE(1970,1,1)</f>
        <v>41889.768229166664</v>
      </c>
      <c r="T3257" s="10">
        <f>(((I3257/60)/60)/24)+DATE(1970,1,1)</f>
        <v>41919.768229166664</v>
      </c>
      <c r="U3257">
        <f t="shared" si="23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4500</v>
      </c>
      <c r="E3258" s="8">
        <v>55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</v>
      </c>
      <c r="P3258">
        <f>IFERROR(ROUND(E3258/L3258,2),0)</f>
        <v>0.31</v>
      </c>
      <c r="Q3258" t="s">
        <v>8315</v>
      </c>
      <c r="R3258" t="s">
        <v>8316</v>
      </c>
      <c r="S3258" s="10">
        <f>(((J3258/60)/60)/24)+DATE(1970,1,1)</f>
        <v>42144.573807870373</v>
      </c>
      <c r="T3258" s="10">
        <f>(((I3258/60)/60)/24)+DATE(1970,1,1)</f>
        <v>42166.165972222225</v>
      </c>
      <c r="U3258">
        <f t="shared" si="23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1000</v>
      </c>
      <c r="E3259" s="8">
        <v>55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6</v>
      </c>
      <c r="P3259">
        <f>IFERROR(ROUND(E3259/L3259,2),0)</f>
        <v>1.34</v>
      </c>
      <c r="Q3259" t="s">
        <v>8315</v>
      </c>
      <c r="R3259" t="s">
        <v>8316</v>
      </c>
      <c r="S3259" s="10">
        <f>(((J3259/60)/60)/24)+DATE(1970,1,1)</f>
        <v>42758.559629629628</v>
      </c>
      <c r="T3259" s="10">
        <f>(((I3259/60)/60)/24)+DATE(1970,1,1)</f>
        <v>42788.559629629628</v>
      </c>
      <c r="U3259">
        <f t="shared" si="23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50000</v>
      </c>
      <c r="E3260" s="8">
        <v>53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0</v>
      </c>
      <c r="P3260">
        <f>IFERROR(ROUND(E3260/L3260,2),0)</f>
        <v>0.71</v>
      </c>
      <c r="Q3260" t="s">
        <v>8315</v>
      </c>
      <c r="R3260" t="s">
        <v>8316</v>
      </c>
      <c r="S3260" s="10">
        <f>(((J3260/60)/60)/24)+DATE(1970,1,1)</f>
        <v>41982.887280092589</v>
      </c>
      <c r="T3260" s="10">
        <f>(((I3260/60)/60)/24)+DATE(1970,1,1)</f>
        <v>42012.887280092589</v>
      </c>
      <c r="U3260">
        <f t="shared" si="23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40000</v>
      </c>
      <c r="E3261" s="8">
        <v>53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0</v>
      </c>
      <c r="P3261">
        <f>IFERROR(ROUND(E3261/L3261,2),0)</f>
        <v>0.55000000000000004</v>
      </c>
      <c r="Q3261" t="s">
        <v>8315</v>
      </c>
      <c r="R3261" t="s">
        <v>8316</v>
      </c>
      <c r="S3261" s="10">
        <f>(((J3261/60)/60)/24)+DATE(1970,1,1)</f>
        <v>42614.760937500003</v>
      </c>
      <c r="T3261" s="10">
        <f>(((I3261/60)/60)/24)+DATE(1970,1,1)</f>
        <v>42644.165972222225</v>
      </c>
      <c r="U3261">
        <f t="shared" si="23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53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</v>
      </c>
      <c r="P3262">
        <f>IFERROR(ROUND(E3262/L3262,2),0)</f>
        <v>0.73</v>
      </c>
      <c r="Q3262" t="s">
        <v>8315</v>
      </c>
      <c r="R3262" t="s">
        <v>8316</v>
      </c>
      <c r="S3262" s="10">
        <f>(((J3262/60)/60)/24)+DATE(1970,1,1)</f>
        <v>42303.672662037032</v>
      </c>
      <c r="T3262" s="10">
        <f>(((I3262/60)/60)/24)+DATE(1970,1,1)</f>
        <v>42338.714328703703</v>
      </c>
      <c r="U3262">
        <f t="shared" si="23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2500</v>
      </c>
      <c r="E3263" s="8">
        <v>53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2</v>
      </c>
      <c r="P3263">
        <f>IFERROR(ROUND(E3263/L3263,2),0)</f>
        <v>1.08</v>
      </c>
      <c r="Q3263" t="s">
        <v>8315</v>
      </c>
      <c r="R3263" t="s">
        <v>8316</v>
      </c>
      <c r="S3263" s="10">
        <f>(((J3263/60)/60)/24)+DATE(1970,1,1)</f>
        <v>42171.725416666668</v>
      </c>
      <c r="T3263" s="10">
        <f>(((I3263/60)/60)/24)+DATE(1970,1,1)</f>
        <v>42201.725416666668</v>
      </c>
      <c r="U3263">
        <f t="shared" si="23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60000</v>
      </c>
      <c r="E3264" s="8">
        <v>52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0</v>
      </c>
      <c r="P3264">
        <f>IFERROR(ROUND(E3264/L3264,2),0)</f>
        <v>0.39</v>
      </c>
      <c r="Q3264" t="s">
        <v>8315</v>
      </c>
      <c r="R3264" t="s">
        <v>8316</v>
      </c>
      <c r="S3264" s="10">
        <f>(((J3264/60)/60)/24)+DATE(1970,1,1)</f>
        <v>41964.315532407403</v>
      </c>
      <c r="T3264" s="10">
        <f>(((I3264/60)/60)/24)+DATE(1970,1,1)</f>
        <v>41995.166666666672</v>
      </c>
      <c r="U3264">
        <f t="shared" si="23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12000</v>
      </c>
      <c r="E3265" s="8">
        <v>52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0</v>
      </c>
      <c r="P3265">
        <f>IFERROR(ROUND(E3265/L3265,2),0)</f>
        <v>0.76</v>
      </c>
      <c r="Q3265" t="s">
        <v>8315</v>
      </c>
      <c r="R3265" t="s">
        <v>8316</v>
      </c>
      <c r="S3265" s="10">
        <f>(((J3265/60)/60)/24)+DATE(1970,1,1)</f>
        <v>42284.516064814816</v>
      </c>
      <c r="T3265" s="10">
        <f>(((I3265/60)/60)/24)+DATE(1970,1,1)</f>
        <v>42307.875</v>
      </c>
      <c r="U3265">
        <f t="shared" si="23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12000</v>
      </c>
      <c r="E3266" s="8">
        <v>52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0</v>
      </c>
      <c r="P3266">
        <f>IFERROR(ROUND(E3266/L3266,2),0)</f>
        <v>1.06</v>
      </c>
      <c r="Q3266" t="s">
        <v>8315</v>
      </c>
      <c r="R3266" t="s">
        <v>8316</v>
      </c>
      <c r="S3266" s="10">
        <f>(((J3266/60)/60)/24)+DATE(1970,1,1)</f>
        <v>42016.800208333334</v>
      </c>
      <c r="T3266" s="10">
        <f>(((I3266/60)/60)/24)+DATE(1970,1,1)</f>
        <v>42032.916666666672</v>
      </c>
      <c r="U3266">
        <f t="shared" si="23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100000</v>
      </c>
      <c r="E3267" s="8">
        <v>51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0</v>
      </c>
      <c r="P3267">
        <f>IFERROR(ROUND(E3267/L3267,2),0)</f>
        <v>0.81</v>
      </c>
      <c r="Q3267" t="s">
        <v>8315</v>
      </c>
      <c r="R3267" t="s">
        <v>8316</v>
      </c>
      <c r="S3267" s="10">
        <f>(((J3267/60)/60)/24)+DATE(1970,1,1)</f>
        <v>42311.711979166663</v>
      </c>
      <c r="T3267" s="10">
        <f>(((I3267/60)/60)/24)+DATE(1970,1,1)</f>
        <v>42341.708333333328</v>
      </c>
      <c r="U3267">
        <f t="shared" ref="U3267:U3330" si="235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75000</v>
      </c>
      <c r="E3268" s="8">
        <v>51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0</v>
      </c>
      <c r="P3268">
        <f>IFERROR(ROUND(E3268/L3268,2),0)</f>
        <v>0.31</v>
      </c>
      <c r="Q3268" t="s">
        <v>8315</v>
      </c>
      <c r="R3268" t="s">
        <v>8316</v>
      </c>
      <c r="S3268" s="10">
        <f>(((J3268/60)/60)/24)+DATE(1970,1,1)</f>
        <v>42136.536134259266</v>
      </c>
      <c r="T3268" s="10">
        <f>(((I3268/60)/60)/24)+DATE(1970,1,1)</f>
        <v>42167.875</v>
      </c>
      <c r="U3268">
        <f t="shared" si="235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10000</v>
      </c>
      <c r="E3269" s="8">
        <v>51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</v>
      </c>
      <c r="P3269">
        <f>IFERROR(ROUND(E3269/L3269,2),0)</f>
        <v>0.18</v>
      </c>
      <c r="Q3269" t="s">
        <v>8315</v>
      </c>
      <c r="R3269" t="s">
        <v>8316</v>
      </c>
      <c r="S3269" s="10">
        <f>(((J3269/60)/60)/24)+DATE(1970,1,1)</f>
        <v>42172.757638888885</v>
      </c>
      <c r="T3269" s="10">
        <f>(((I3269/60)/60)/24)+DATE(1970,1,1)</f>
        <v>42202.757638888885</v>
      </c>
      <c r="U3269">
        <f t="shared" si="235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8500</v>
      </c>
      <c r="E3270" s="8">
        <v>51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</v>
      </c>
      <c r="P3270">
        <f>IFERROR(ROUND(E3270/L3270,2),0)</f>
        <v>1.21</v>
      </c>
      <c r="Q3270" t="s">
        <v>8315</v>
      </c>
      <c r="R3270" t="s">
        <v>8316</v>
      </c>
      <c r="S3270" s="10">
        <f>(((J3270/60)/60)/24)+DATE(1970,1,1)</f>
        <v>42590.90425925926</v>
      </c>
      <c r="T3270" s="10">
        <f>(((I3270/60)/60)/24)+DATE(1970,1,1)</f>
        <v>42606.90425925926</v>
      </c>
      <c r="U3270">
        <f t="shared" si="235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5000</v>
      </c>
      <c r="E3271" s="8">
        <v>51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</v>
      </c>
      <c r="P3271">
        <f>IFERROR(ROUND(E3271/L3271,2),0)</f>
        <v>0.73</v>
      </c>
      <c r="Q3271" t="s">
        <v>8315</v>
      </c>
      <c r="R3271" t="s">
        <v>8316</v>
      </c>
      <c r="S3271" s="10">
        <f>(((J3271/60)/60)/24)+DATE(1970,1,1)</f>
        <v>42137.395798611105</v>
      </c>
      <c r="T3271" s="10">
        <f>(((I3271/60)/60)/24)+DATE(1970,1,1)</f>
        <v>42171.458333333328</v>
      </c>
      <c r="U3271">
        <f t="shared" si="235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5000</v>
      </c>
      <c r="E3272" s="8">
        <v>51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</v>
      </c>
      <c r="P3272">
        <f>IFERROR(ROUND(E3272/L3272,2),0)</f>
        <v>1.7</v>
      </c>
      <c r="Q3272" t="s">
        <v>8315</v>
      </c>
      <c r="R3272" t="s">
        <v>8316</v>
      </c>
      <c r="S3272" s="10">
        <f>(((J3272/60)/60)/24)+DATE(1970,1,1)</f>
        <v>42167.533159722225</v>
      </c>
      <c r="T3272" s="10">
        <f>(((I3272/60)/60)/24)+DATE(1970,1,1)</f>
        <v>42197.533159722225</v>
      </c>
      <c r="U3272">
        <f t="shared" si="235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1600</v>
      </c>
      <c r="E3273" s="8">
        <v>51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3</v>
      </c>
      <c r="P3273">
        <f>IFERROR(ROUND(E3273/L3273,2),0)</f>
        <v>1</v>
      </c>
      <c r="Q3273" t="s">
        <v>8315</v>
      </c>
      <c r="R3273" t="s">
        <v>8316</v>
      </c>
      <c r="S3273" s="10">
        <f>(((J3273/60)/60)/24)+DATE(1970,1,1)</f>
        <v>41915.437210648146</v>
      </c>
      <c r="T3273" s="10">
        <f>(((I3273/60)/60)/24)+DATE(1970,1,1)</f>
        <v>41945.478877314818</v>
      </c>
      <c r="U3273">
        <f t="shared" si="235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1500</v>
      </c>
      <c r="E3274" s="8">
        <v>51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3</v>
      </c>
      <c r="P3274">
        <f>IFERROR(ROUND(E3274/L3274,2),0)</f>
        <v>0.35</v>
      </c>
      <c r="Q3274" t="s">
        <v>8315</v>
      </c>
      <c r="R3274" t="s">
        <v>8316</v>
      </c>
      <c r="S3274" s="10">
        <f>(((J3274/60)/60)/24)+DATE(1970,1,1)</f>
        <v>42284.500104166669</v>
      </c>
      <c r="T3274" s="10">
        <f>(((I3274/60)/60)/24)+DATE(1970,1,1)</f>
        <v>42314.541770833333</v>
      </c>
      <c r="U3274">
        <f t="shared" si="235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600</v>
      </c>
      <c r="E3275" s="8">
        <v>51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9</v>
      </c>
      <c r="P3275">
        <f>IFERROR(ROUND(E3275/L3275,2),0)</f>
        <v>2.4300000000000002</v>
      </c>
      <c r="Q3275" t="s">
        <v>8315</v>
      </c>
      <c r="R3275" t="s">
        <v>8316</v>
      </c>
      <c r="S3275" s="10">
        <f>(((J3275/60)/60)/24)+DATE(1970,1,1)</f>
        <v>42611.801412037035</v>
      </c>
      <c r="T3275" s="10">
        <f>(((I3275/60)/60)/24)+DATE(1970,1,1)</f>
        <v>42627.791666666672</v>
      </c>
      <c r="U3275">
        <f t="shared" si="235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850000</v>
      </c>
      <c r="E3276" s="8">
        <v>50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0</v>
      </c>
      <c r="P3276">
        <f>IFERROR(ROUND(E3276/L3276,2),0)</f>
        <v>0.17</v>
      </c>
      <c r="Q3276" t="s">
        <v>8315</v>
      </c>
      <c r="R3276" t="s">
        <v>8316</v>
      </c>
      <c r="S3276" s="10">
        <f>(((J3276/60)/60)/24)+DATE(1970,1,1)</f>
        <v>42400.704537037032</v>
      </c>
      <c r="T3276" s="10">
        <f>(((I3276/60)/60)/24)+DATE(1970,1,1)</f>
        <v>42444.875</v>
      </c>
      <c r="U3276">
        <f t="shared" si="235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550000</v>
      </c>
      <c r="E3277" s="8">
        <v>50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0</v>
      </c>
      <c r="P3277">
        <f>IFERROR(ROUND(E3277/L3277,2),0)</f>
        <v>4.17</v>
      </c>
      <c r="Q3277" t="s">
        <v>8315</v>
      </c>
      <c r="R3277" t="s">
        <v>8316</v>
      </c>
      <c r="S3277" s="10">
        <f>(((J3277/60)/60)/24)+DATE(1970,1,1)</f>
        <v>42017.88045138889</v>
      </c>
      <c r="T3277" s="10">
        <f>(((I3277/60)/60)/24)+DATE(1970,1,1)</f>
        <v>42044.1875</v>
      </c>
      <c r="U3277">
        <f t="shared" si="235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240000</v>
      </c>
      <c r="E3278" s="8">
        <v>50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0</v>
      </c>
      <c r="P3278">
        <f>IFERROR(ROUND(E3278/L3278,2),0)</f>
        <v>0.5</v>
      </c>
      <c r="Q3278" t="s">
        <v>8315</v>
      </c>
      <c r="R3278" t="s">
        <v>8316</v>
      </c>
      <c r="S3278" s="10">
        <f>(((J3278/60)/60)/24)+DATE(1970,1,1)</f>
        <v>42426.949988425928</v>
      </c>
      <c r="T3278" s="10">
        <f>(((I3278/60)/60)/24)+DATE(1970,1,1)</f>
        <v>42461.165972222225</v>
      </c>
      <c r="U3278">
        <f t="shared" si="235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100000</v>
      </c>
      <c r="E3279" s="8">
        <v>50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0</v>
      </c>
      <c r="P3279">
        <f>IFERROR(ROUND(E3279/L3279,2),0)</f>
        <v>0.5</v>
      </c>
      <c r="Q3279" t="s">
        <v>8315</v>
      </c>
      <c r="R3279" t="s">
        <v>8316</v>
      </c>
      <c r="S3279" s="10">
        <f>(((J3279/60)/60)/24)+DATE(1970,1,1)</f>
        <v>41931.682939814818</v>
      </c>
      <c r="T3279" s="10">
        <f>(((I3279/60)/60)/24)+DATE(1970,1,1)</f>
        <v>41961.724606481483</v>
      </c>
      <c r="U3279">
        <f t="shared" si="235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50000</v>
      </c>
      <c r="E3280" s="8">
        <v>50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0</v>
      </c>
      <c r="P3280">
        <f>IFERROR(ROUND(E3280/L3280,2),0)</f>
        <v>1.47</v>
      </c>
      <c r="Q3280" t="s">
        <v>8315</v>
      </c>
      <c r="R3280" t="s">
        <v>8316</v>
      </c>
      <c r="S3280" s="10">
        <f>(((J3280/60)/60)/24)+DATE(1970,1,1)</f>
        <v>42124.848414351851</v>
      </c>
      <c r="T3280" s="10">
        <f>(((I3280/60)/60)/24)+DATE(1970,1,1)</f>
        <v>42154.848414351851</v>
      </c>
      <c r="U3280">
        <f t="shared" si="235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45000</v>
      </c>
      <c r="E3281" s="8">
        <v>50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0</v>
      </c>
      <c r="P3281">
        <f>IFERROR(ROUND(E3281/L3281,2),0)</f>
        <v>0.79</v>
      </c>
      <c r="Q3281" t="s">
        <v>8315</v>
      </c>
      <c r="R3281" t="s">
        <v>8316</v>
      </c>
      <c r="S3281" s="10">
        <f>(((J3281/60)/60)/24)+DATE(1970,1,1)</f>
        <v>42431.102534722217</v>
      </c>
      <c r="T3281" s="10">
        <f>(((I3281/60)/60)/24)+DATE(1970,1,1)</f>
        <v>42461.06086805556</v>
      </c>
      <c r="U3281">
        <f t="shared" si="235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30000</v>
      </c>
      <c r="E3282" s="8">
        <v>50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0</v>
      </c>
      <c r="P3282">
        <f>IFERROR(ROUND(E3282/L3282,2),0)</f>
        <v>1.67</v>
      </c>
      <c r="Q3282" t="s">
        <v>8315</v>
      </c>
      <c r="R3282" t="s">
        <v>8316</v>
      </c>
      <c r="S3282" s="10">
        <f>(((J3282/60)/60)/24)+DATE(1970,1,1)</f>
        <v>42121.756921296299</v>
      </c>
      <c r="T3282" s="10">
        <f>(((I3282/60)/60)/24)+DATE(1970,1,1)</f>
        <v>42156.208333333328</v>
      </c>
      <c r="U3282">
        <f t="shared" si="235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30000</v>
      </c>
      <c r="E3283" s="8">
        <v>50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0</v>
      </c>
      <c r="P3283">
        <f>IFERROR(ROUND(E3283/L3283,2),0)</f>
        <v>1.06</v>
      </c>
      <c r="Q3283" t="s">
        <v>8315</v>
      </c>
      <c r="R3283" t="s">
        <v>8316</v>
      </c>
      <c r="S3283" s="10">
        <f>(((J3283/60)/60)/24)+DATE(1970,1,1)</f>
        <v>42219.019733796296</v>
      </c>
      <c r="T3283" s="10">
        <f>(((I3283/60)/60)/24)+DATE(1970,1,1)</f>
        <v>42249.019733796296</v>
      </c>
      <c r="U3283">
        <f t="shared" si="235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30000</v>
      </c>
      <c r="E3284" s="8">
        <v>50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0</v>
      </c>
      <c r="P3284">
        <f>IFERROR(ROUND(E3284/L3284,2),0)</f>
        <v>0.21</v>
      </c>
      <c r="Q3284" t="s">
        <v>8315</v>
      </c>
      <c r="R3284" t="s">
        <v>8316</v>
      </c>
      <c r="S3284" s="10">
        <f>(((J3284/60)/60)/24)+DATE(1970,1,1)</f>
        <v>42445.19430555556</v>
      </c>
      <c r="T3284" s="10">
        <f>(((I3284/60)/60)/24)+DATE(1970,1,1)</f>
        <v>42489.19430555556</v>
      </c>
      <c r="U3284">
        <f t="shared" si="235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20000</v>
      </c>
      <c r="E3285" s="8">
        <v>50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0</v>
      </c>
      <c r="P3285">
        <f>IFERROR(ROUND(E3285/L3285,2),0)</f>
        <v>1.06</v>
      </c>
      <c r="Q3285" t="s">
        <v>8315</v>
      </c>
      <c r="R3285" t="s">
        <v>8316</v>
      </c>
      <c r="S3285" s="10">
        <f>(((J3285/60)/60)/24)+DATE(1970,1,1)</f>
        <v>42379.74418981481</v>
      </c>
      <c r="T3285" s="10">
        <f>(((I3285/60)/60)/24)+DATE(1970,1,1)</f>
        <v>42410.875</v>
      </c>
      <c r="U3285">
        <f t="shared" si="235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15000</v>
      </c>
      <c r="E3286" s="8">
        <v>50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0</v>
      </c>
      <c r="P3286">
        <f>IFERROR(ROUND(E3286/L3286,2),0)</f>
        <v>3.33</v>
      </c>
      <c r="Q3286" t="s">
        <v>8315</v>
      </c>
      <c r="R3286" t="s">
        <v>8316</v>
      </c>
      <c r="S3286" s="10">
        <f>(((J3286/60)/60)/24)+DATE(1970,1,1)</f>
        <v>42380.884872685187</v>
      </c>
      <c r="T3286" s="10">
        <f>(((I3286/60)/60)/24)+DATE(1970,1,1)</f>
        <v>42398.249305555553</v>
      </c>
      <c r="U3286">
        <f t="shared" si="235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15000</v>
      </c>
      <c r="E3287" s="8">
        <v>50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0</v>
      </c>
      <c r="P3287">
        <f>IFERROR(ROUND(E3287/L3287,2),0)</f>
        <v>0.62</v>
      </c>
      <c r="Q3287" t="s">
        <v>8315</v>
      </c>
      <c r="R3287" t="s">
        <v>8316</v>
      </c>
      <c r="S3287" s="10">
        <f>(((J3287/60)/60)/24)+DATE(1970,1,1)</f>
        <v>42762.942430555559</v>
      </c>
      <c r="T3287" s="10">
        <f>(((I3287/60)/60)/24)+DATE(1970,1,1)</f>
        <v>42794.208333333328</v>
      </c>
      <c r="U3287">
        <f t="shared" si="235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50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0</v>
      </c>
      <c r="P3288">
        <f>IFERROR(ROUND(E3288/L3288,2),0)</f>
        <v>0.41</v>
      </c>
      <c r="Q3288" t="s">
        <v>8315</v>
      </c>
      <c r="R3288" t="s">
        <v>8316</v>
      </c>
      <c r="S3288" s="10">
        <f>(((J3288/60)/60)/24)+DATE(1970,1,1)</f>
        <v>42567.840069444443</v>
      </c>
      <c r="T3288" s="10">
        <f>(((I3288/60)/60)/24)+DATE(1970,1,1)</f>
        <v>42597.840069444443</v>
      </c>
      <c r="U3288">
        <f t="shared" si="235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14920</v>
      </c>
      <c r="E3289" s="8">
        <v>50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0</v>
      </c>
      <c r="P3289">
        <f>IFERROR(ROUND(E3289/L3289,2),0)</f>
        <v>1.47</v>
      </c>
      <c r="Q3289" t="s">
        <v>8315</v>
      </c>
      <c r="R3289" t="s">
        <v>8316</v>
      </c>
      <c r="S3289" s="10">
        <f>(((J3289/60)/60)/24)+DATE(1970,1,1)</f>
        <v>42311.750324074077</v>
      </c>
      <c r="T3289" s="10">
        <f>(((I3289/60)/60)/24)+DATE(1970,1,1)</f>
        <v>42336.750324074077</v>
      </c>
      <c r="U3289">
        <f t="shared" si="235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12000</v>
      </c>
      <c r="E3290" s="8">
        <v>50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0</v>
      </c>
      <c r="P3290">
        <f>IFERROR(ROUND(E3290/L3290,2),0)</f>
        <v>0.24</v>
      </c>
      <c r="Q3290" t="s">
        <v>8315</v>
      </c>
      <c r="R3290" t="s">
        <v>8316</v>
      </c>
      <c r="S3290" s="10">
        <f>(((J3290/60)/60)/24)+DATE(1970,1,1)</f>
        <v>42505.774479166663</v>
      </c>
      <c r="T3290" s="10">
        <f>(((I3290/60)/60)/24)+DATE(1970,1,1)</f>
        <v>42541.958333333328</v>
      </c>
      <c r="U3290">
        <f t="shared" si="235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10000</v>
      </c>
      <c r="E3291" s="8">
        <v>50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</v>
      </c>
      <c r="P3291">
        <f>IFERROR(ROUND(E3291/L3291,2),0)</f>
        <v>2</v>
      </c>
      <c r="Q3291" t="s">
        <v>8315</v>
      </c>
      <c r="R3291" t="s">
        <v>8316</v>
      </c>
      <c r="S3291" s="10">
        <f>(((J3291/60)/60)/24)+DATE(1970,1,1)</f>
        <v>42758.368078703701</v>
      </c>
      <c r="T3291" s="10">
        <f>(((I3291/60)/60)/24)+DATE(1970,1,1)</f>
        <v>42786.368078703701</v>
      </c>
      <c r="U3291">
        <f t="shared" si="235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8000</v>
      </c>
      <c r="E3292" s="8">
        <v>50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</v>
      </c>
      <c r="P3292">
        <f>IFERROR(ROUND(E3292/L3292,2),0)</f>
        <v>0.69</v>
      </c>
      <c r="Q3292" t="s">
        <v>8315</v>
      </c>
      <c r="R3292" t="s">
        <v>8316</v>
      </c>
      <c r="S3292" s="10">
        <f>(((J3292/60)/60)/24)+DATE(1970,1,1)</f>
        <v>42775.51494212963</v>
      </c>
      <c r="T3292" s="10">
        <f>(((I3292/60)/60)/24)+DATE(1970,1,1)</f>
        <v>42805.51494212963</v>
      </c>
      <c r="U3292">
        <f t="shared" si="235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7000</v>
      </c>
      <c r="E3293" s="8">
        <v>50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</v>
      </c>
      <c r="P3293">
        <f>IFERROR(ROUND(E3293/L3293,2),0)</f>
        <v>3.57</v>
      </c>
      <c r="Q3293" t="s">
        <v>8315</v>
      </c>
      <c r="R3293" t="s">
        <v>8316</v>
      </c>
      <c r="S3293" s="10">
        <f>(((J3293/60)/60)/24)+DATE(1970,1,1)</f>
        <v>42232.702546296292</v>
      </c>
      <c r="T3293" s="10">
        <f>(((I3293/60)/60)/24)+DATE(1970,1,1)</f>
        <v>42264.165972222225</v>
      </c>
      <c r="U3293">
        <f t="shared" si="235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5500</v>
      </c>
      <c r="E3294" s="8">
        <v>50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1</v>
      </c>
      <c r="P3294">
        <f>IFERROR(ROUND(E3294/L3294,2),0)</f>
        <v>3.33</v>
      </c>
      <c r="Q3294" t="s">
        <v>8315</v>
      </c>
      <c r="R3294" t="s">
        <v>8316</v>
      </c>
      <c r="S3294" s="10">
        <f>(((J3294/60)/60)/24)+DATE(1970,1,1)</f>
        <v>42282.770231481481</v>
      </c>
      <c r="T3294" s="10">
        <f>(((I3294/60)/60)/24)+DATE(1970,1,1)</f>
        <v>42342.811898148153</v>
      </c>
      <c r="U3294">
        <f t="shared" si="235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5000</v>
      </c>
      <c r="E3295" s="8">
        <v>50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</v>
      </c>
      <c r="P3295">
        <f>IFERROR(ROUND(E3295/L3295,2),0)</f>
        <v>0.55000000000000004</v>
      </c>
      <c r="Q3295" t="s">
        <v>8315</v>
      </c>
      <c r="R3295" t="s">
        <v>8316</v>
      </c>
      <c r="S3295" s="10">
        <f>(((J3295/60)/60)/24)+DATE(1970,1,1)</f>
        <v>42768.425370370373</v>
      </c>
      <c r="T3295" s="10">
        <f>(((I3295/60)/60)/24)+DATE(1970,1,1)</f>
        <v>42798.425370370373</v>
      </c>
      <c r="U3295">
        <f t="shared" si="235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5000</v>
      </c>
      <c r="E3296" s="8">
        <v>50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</v>
      </c>
      <c r="P3296">
        <f>IFERROR(ROUND(E3296/L3296,2),0)</f>
        <v>2.08</v>
      </c>
      <c r="Q3296" t="s">
        <v>8315</v>
      </c>
      <c r="R3296" t="s">
        <v>8316</v>
      </c>
      <c r="S3296" s="10">
        <f>(((J3296/60)/60)/24)+DATE(1970,1,1)</f>
        <v>42141.541134259256</v>
      </c>
      <c r="T3296" s="10">
        <f>(((I3296/60)/60)/24)+DATE(1970,1,1)</f>
        <v>42171.541134259256</v>
      </c>
      <c r="U3296">
        <f t="shared" si="235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5000</v>
      </c>
      <c r="E3297" s="8">
        <v>50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</v>
      </c>
      <c r="P3297">
        <f>IFERROR(ROUND(E3297/L3297,2),0)</f>
        <v>1.85</v>
      </c>
      <c r="Q3297" t="s">
        <v>8315</v>
      </c>
      <c r="R3297" t="s">
        <v>8316</v>
      </c>
      <c r="S3297" s="10">
        <f>(((J3297/60)/60)/24)+DATE(1970,1,1)</f>
        <v>42609.442465277782</v>
      </c>
      <c r="T3297" s="10">
        <f>(((I3297/60)/60)/24)+DATE(1970,1,1)</f>
        <v>42639.442465277782</v>
      </c>
      <c r="U3297">
        <f t="shared" si="235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4500</v>
      </c>
      <c r="E3298" s="8">
        <v>50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</v>
      </c>
      <c r="P3298">
        <f>IFERROR(ROUND(E3298/L3298,2),0)</f>
        <v>1.06</v>
      </c>
      <c r="Q3298" t="s">
        <v>8315</v>
      </c>
      <c r="R3298" t="s">
        <v>8316</v>
      </c>
      <c r="S3298" s="10">
        <f>(((J3298/60)/60)/24)+DATE(1970,1,1)</f>
        <v>42309.756620370375</v>
      </c>
      <c r="T3298" s="10">
        <f>(((I3298/60)/60)/24)+DATE(1970,1,1)</f>
        <v>42330.916666666672</v>
      </c>
      <c r="U3298">
        <f t="shared" si="235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3500</v>
      </c>
      <c r="E3299" s="8">
        <v>50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</v>
      </c>
      <c r="P3299">
        <f>IFERROR(ROUND(E3299/L3299,2),0)</f>
        <v>1.1399999999999999</v>
      </c>
      <c r="Q3299" t="s">
        <v>8315</v>
      </c>
      <c r="R3299" t="s">
        <v>8316</v>
      </c>
      <c r="S3299" s="10">
        <f>(((J3299/60)/60)/24)+DATE(1970,1,1)</f>
        <v>42193.771481481483</v>
      </c>
      <c r="T3299" s="10">
        <f>(((I3299/60)/60)/24)+DATE(1970,1,1)</f>
        <v>42212.957638888889</v>
      </c>
      <c r="U3299">
        <f t="shared" si="235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3000</v>
      </c>
      <c r="E3300" s="8">
        <v>50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2</v>
      </c>
      <c r="P3300">
        <f>IFERROR(ROUND(E3300/L3300,2),0)</f>
        <v>0.69</v>
      </c>
      <c r="Q3300" t="s">
        <v>8315</v>
      </c>
      <c r="R3300" t="s">
        <v>8316</v>
      </c>
      <c r="S3300" s="10">
        <f>(((J3300/60)/60)/24)+DATE(1970,1,1)</f>
        <v>42239.957962962959</v>
      </c>
      <c r="T3300" s="10">
        <f>(((I3300/60)/60)/24)+DATE(1970,1,1)</f>
        <v>42260</v>
      </c>
      <c r="U3300">
        <f t="shared" si="235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1500</v>
      </c>
      <c r="E3301" s="8">
        <v>50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3</v>
      </c>
      <c r="P3301">
        <f>IFERROR(ROUND(E3301/L3301,2),0)</f>
        <v>0.79</v>
      </c>
      <c r="Q3301" t="s">
        <v>8315</v>
      </c>
      <c r="R3301" t="s">
        <v>8316</v>
      </c>
      <c r="S3301" s="10">
        <f>(((J3301/60)/60)/24)+DATE(1970,1,1)</f>
        <v>42261.917395833334</v>
      </c>
      <c r="T3301" s="10">
        <f>(((I3301/60)/60)/24)+DATE(1970,1,1)</f>
        <v>42291.917395833334</v>
      </c>
      <c r="U3301">
        <f t="shared" si="235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1500</v>
      </c>
      <c r="E3302" s="8">
        <v>50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3</v>
      </c>
      <c r="P3302">
        <f>IFERROR(ROUND(E3302/L3302,2),0)</f>
        <v>0.56999999999999995</v>
      </c>
      <c r="Q3302" t="s">
        <v>8315</v>
      </c>
      <c r="R3302" t="s">
        <v>8316</v>
      </c>
      <c r="S3302" s="10">
        <f>(((J3302/60)/60)/24)+DATE(1970,1,1)</f>
        <v>42102.743773148148</v>
      </c>
      <c r="T3302" s="10">
        <f>(((I3302/60)/60)/24)+DATE(1970,1,1)</f>
        <v>42123.743773148148</v>
      </c>
      <c r="U3302">
        <f t="shared" si="235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1500</v>
      </c>
      <c r="E3303" s="8">
        <v>50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3</v>
      </c>
      <c r="P3303">
        <f>IFERROR(ROUND(E3303/L3303,2),0)</f>
        <v>0.71</v>
      </c>
      <c r="Q3303" t="s">
        <v>8315</v>
      </c>
      <c r="R3303" t="s">
        <v>8316</v>
      </c>
      <c r="S3303" s="10">
        <f>(((J3303/60)/60)/24)+DATE(1970,1,1)</f>
        <v>42538.73583333334</v>
      </c>
      <c r="T3303" s="10">
        <f>(((I3303/60)/60)/24)+DATE(1970,1,1)</f>
        <v>42583.290972222225</v>
      </c>
      <c r="U3303">
        <f t="shared" si="235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1000</v>
      </c>
      <c r="E3304" s="8">
        <v>50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5</v>
      </c>
      <c r="P3304">
        <f>IFERROR(ROUND(E3304/L3304,2),0)</f>
        <v>1</v>
      </c>
      <c r="Q3304" t="s">
        <v>8315</v>
      </c>
      <c r="R3304" t="s">
        <v>8316</v>
      </c>
      <c r="S3304" s="10">
        <f>(((J3304/60)/60)/24)+DATE(1970,1,1)</f>
        <v>42681.35157407407</v>
      </c>
      <c r="T3304" s="10">
        <f>(((I3304/60)/60)/24)+DATE(1970,1,1)</f>
        <v>42711.35157407407</v>
      </c>
      <c r="U3304">
        <f t="shared" si="235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1000</v>
      </c>
      <c r="E3305" s="8">
        <v>50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5</v>
      </c>
      <c r="P3305">
        <f>IFERROR(ROUND(E3305/L3305,2),0)</f>
        <v>1.43</v>
      </c>
      <c r="Q3305" t="s">
        <v>8315</v>
      </c>
      <c r="R3305" t="s">
        <v>8316</v>
      </c>
      <c r="S3305" s="10">
        <f>(((J3305/60)/60)/24)+DATE(1970,1,1)</f>
        <v>42056.65143518518</v>
      </c>
      <c r="T3305" s="10">
        <f>(((I3305/60)/60)/24)+DATE(1970,1,1)</f>
        <v>42091.609768518523</v>
      </c>
      <c r="U3305">
        <f t="shared" si="235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1000</v>
      </c>
      <c r="E3306" s="8">
        <v>50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5</v>
      </c>
      <c r="P3306">
        <f>IFERROR(ROUND(E3306/L3306,2),0)</f>
        <v>0.28999999999999998</v>
      </c>
      <c r="Q3306" t="s">
        <v>8315</v>
      </c>
      <c r="R3306" t="s">
        <v>8316</v>
      </c>
      <c r="S3306" s="10">
        <f>(((J3306/60)/60)/24)+DATE(1970,1,1)</f>
        <v>42696.624444444446</v>
      </c>
      <c r="T3306" s="10">
        <f>(((I3306/60)/60)/24)+DATE(1970,1,1)</f>
        <v>42726.624444444446</v>
      </c>
      <c r="U3306">
        <f t="shared" si="235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500</v>
      </c>
      <c r="E3307" s="8">
        <v>50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</v>
      </c>
      <c r="P3307">
        <f>IFERROR(ROUND(E3307/L3307,2),0)</f>
        <v>2.5</v>
      </c>
      <c r="Q3307" t="s">
        <v>8315</v>
      </c>
      <c r="R3307" t="s">
        <v>8316</v>
      </c>
      <c r="S3307" s="10">
        <f>(((J3307/60)/60)/24)+DATE(1970,1,1)</f>
        <v>42186.855879629627</v>
      </c>
      <c r="T3307" s="10">
        <f>(((I3307/60)/60)/24)+DATE(1970,1,1)</f>
        <v>42216.855879629627</v>
      </c>
      <c r="U3307">
        <f t="shared" si="235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20000</v>
      </c>
      <c r="E3308" s="8">
        <v>48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0</v>
      </c>
      <c r="P3308">
        <f>IFERROR(ROUND(E3308/L3308,2),0)</f>
        <v>0.89</v>
      </c>
      <c r="Q3308" t="s">
        <v>8315</v>
      </c>
      <c r="R3308" t="s">
        <v>8316</v>
      </c>
      <c r="S3308" s="10">
        <f>(((J3308/60)/60)/24)+DATE(1970,1,1)</f>
        <v>42493.219236111108</v>
      </c>
      <c r="T3308" s="10">
        <f>(((I3308/60)/60)/24)+DATE(1970,1,1)</f>
        <v>42531.125</v>
      </c>
      <c r="U3308">
        <f t="shared" si="235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80000</v>
      </c>
      <c r="E3309" s="8">
        <v>47.69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0</v>
      </c>
      <c r="P3309">
        <f>IFERROR(ROUND(E3309/L3309,2),0)</f>
        <v>2.38</v>
      </c>
      <c r="Q3309" t="s">
        <v>8315</v>
      </c>
      <c r="R3309" t="s">
        <v>8316</v>
      </c>
      <c r="S3309" s="10">
        <f>(((J3309/60)/60)/24)+DATE(1970,1,1)</f>
        <v>42475.057164351849</v>
      </c>
      <c r="T3309" s="10">
        <f>(((I3309/60)/60)/24)+DATE(1970,1,1)</f>
        <v>42505.057164351849</v>
      </c>
      <c r="U3309">
        <f t="shared" si="235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100000</v>
      </c>
      <c r="E3310" s="8">
        <v>47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0</v>
      </c>
      <c r="P3310">
        <f>IFERROR(ROUND(E3310/L3310,2),0)</f>
        <v>0.82</v>
      </c>
      <c r="Q3310" t="s">
        <v>8315</v>
      </c>
      <c r="R3310" t="s">
        <v>8316</v>
      </c>
      <c r="S3310" s="10">
        <f>(((J3310/60)/60)/24)+DATE(1970,1,1)</f>
        <v>42452.876909722225</v>
      </c>
      <c r="T3310" s="10">
        <f>(((I3310/60)/60)/24)+DATE(1970,1,1)</f>
        <v>42473.876909722225</v>
      </c>
      <c r="U3310">
        <f t="shared" si="235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1000</v>
      </c>
      <c r="E3311" s="8">
        <v>47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5</v>
      </c>
      <c r="P3311">
        <f>IFERROR(ROUND(E3311/L3311,2),0)</f>
        <v>1.52</v>
      </c>
      <c r="Q3311" t="s">
        <v>8315</v>
      </c>
      <c r="R3311" t="s">
        <v>8316</v>
      </c>
      <c r="S3311" s="10">
        <f>(((J3311/60)/60)/24)+DATE(1970,1,1)</f>
        <v>42628.650208333333</v>
      </c>
      <c r="T3311" s="10">
        <f>(((I3311/60)/60)/24)+DATE(1970,1,1)</f>
        <v>42659.650208333333</v>
      </c>
      <c r="U3311">
        <f t="shared" si="235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117000</v>
      </c>
      <c r="E3312" s="8">
        <v>45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0</v>
      </c>
      <c r="P3312">
        <f>IFERROR(ROUND(E3312/L3312,2),0)</f>
        <v>1.45</v>
      </c>
      <c r="Q3312" t="s">
        <v>8315</v>
      </c>
      <c r="R3312" t="s">
        <v>8316</v>
      </c>
      <c r="S3312" s="10">
        <f>(((J3312/60)/60)/24)+DATE(1970,1,1)</f>
        <v>42253.928530092591</v>
      </c>
      <c r="T3312" s="10">
        <f>(((I3312/60)/60)/24)+DATE(1970,1,1)</f>
        <v>42283.928530092591</v>
      </c>
      <c r="U3312">
        <f t="shared" si="235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65000</v>
      </c>
      <c r="E3313" s="8">
        <v>45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0</v>
      </c>
      <c r="P3313">
        <f>IFERROR(ROUND(E3313/L3313,2),0)</f>
        <v>1</v>
      </c>
      <c r="Q3313" t="s">
        <v>8315</v>
      </c>
      <c r="R3313" t="s">
        <v>8316</v>
      </c>
      <c r="S3313" s="10">
        <f>(((J3313/60)/60)/24)+DATE(1970,1,1)</f>
        <v>42264.29178240741</v>
      </c>
      <c r="T3313" s="10">
        <f>(((I3313/60)/60)/24)+DATE(1970,1,1)</f>
        <v>42294.29178240741</v>
      </c>
      <c r="U3313">
        <f t="shared" si="235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30000</v>
      </c>
      <c r="E3314" s="8">
        <v>45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0</v>
      </c>
      <c r="P3314">
        <f>IFERROR(ROUND(E3314/L3314,2),0)</f>
        <v>1.1000000000000001</v>
      </c>
      <c r="Q3314" t="s">
        <v>8315</v>
      </c>
      <c r="R3314" t="s">
        <v>8316</v>
      </c>
      <c r="S3314" s="10">
        <f>(((J3314/60)/60)/24)+DATE(1970,1,1)</f>
        <v>42664.809560185182</v>
      </c>
      <c r="T3314" s="10">
        <f>(((I3314/60)/60)/24)+DATE(1970,1,1)</f>
        <v>42685.916666666672</v>
      </c>
      <c r="U3314">
        <f t="shared" si="235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10000</v>
      </c>
      <c r="E3315" s="8">
        <v>45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0</v>
      </c>
      <c r="P3315">
        <f>IFERROR(ROUND(E3315/L3315,2),0)</f>
        <v>1.55</v>
      </c>
      <c r="Q3315" t="s">
        <v>8315</v>
      </c>
      <c r="R3315" t="s">
        <v>8316</v>
      </c>
      <c r="S3315" s="10">
        <f>(((J3315/60)/60)/24)+DATE(1970,1,1)</f>
        <v>42382.244409722218</v>
      </c>
      <c r="T3315" s="10">
        <f>(((I3315/60)/60)/24)+DATE(1970,1,1)</f>
        <v>42396.041666666672</v>
      </c>
      <c r="U3315">
        <f t="shared" si="235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7500</v>
      </c>
      <c r="E3316" s="8">
        <v>45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1</v>
      </c>
      <c r="P3316">
        <f>IFERROR(ROUND(E3316/L3316,2),0)</f>
        <v>0.78</v>
      </c>
      <c r="Q3316" t="s">
        <v>8315</v>
      </c>
      <c r="R3316" t="s">
        <v>8316</v>
      </c>
      <c r="S3316" s="10">
        <f>(((J3316/60)/60)/24)+DATE(1970,1,1)</f>
        <v>42105.267488425925</v>
      </c>
      <c r="T3316" s="10">
        <f>(((I3316/60)/60)/24)+DATE(1970,1,1)</f>
        <v>42132.836805555555</v>
      </c>
      <c r="U3316">
        <f t="shared" si="235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5000</v>
      </c>
      <c r="E3317" s="8">
        <v>45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</v>
      </c>
      <c r="P3317">
        <f>IFERROR(ROUND(E3317/L3317,2),0)</f>
        <v>0.51</v>
      </c>
      <c r="Q3317" t="s">
        <v>8315</v>
      </c>
      <c r="R3317" t="s">
        <v>8316</v>
      </c>
      <c r="S3317" s="10">
        <f>(((J3317/60)/60)/24)+DATE(1970,1,1)</f>
        <v>42466.303715277783</v>
      </c>
      <c r="T3317" s="10">
        <f>(((I3317/60)/60)/24)+DATE(1970,1,1)</f>
        <v>42496.303715277783</v>
      </c>
      <c r="U3317">
        <f t="shared" si="235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4000</v>
      </c>
      <c r="E3318" s="8">
        <v>45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</v>
      </c>
      <c r="P3318">
        <f>IFERROR(ROUND(E3318/L3318,2),0)</f>
        <v>0.36</v>
      </c>
      <c r="Q3318" t="s">
        <v>8315</v>
      </c>
      <c r="R3318" t="s">
        <v>8316</v>
      </c>
      <c r="S3318" s="10">
        <f>(((J3318/60)/60)/24)+DATE(1970,1,1)</f>
        <v>41826.871238425927</v>
      </c>
      <c r="T3318" s="10">
        <f>(((I3318/60)/60)/24)+DATE(1970,1,1)</f>
        <v>41859.57916666667</v>
      </c>
      <c r="U3318">
        <f t="shared" si="235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3500</v>
      </c>
      <c r="E3319" s="8">
        <v>45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</v>
      </c>
      <c r="P3319">
        <f>IFERROR(ROUND(E3319/L3319,2),0)</f>
        <v>2.5</v>
      </c>
      <c r="Q3319" t="s">
        <v>8315</v>
      </c>
      <c r="R3319" t="s">
        <v>8316</v>
      </c>
      <c r="S3319" s="10">
        <f>(((J3319/60)/60)/24)+DATE(1970,1,1)</f>
        <v>42499.039629629624</v>
      </c>
      <c r="T3319" s="10">
        <f>(((I3319/60)/60)/24)+DATE(1970,1,1)</f>
        <v>42529.039629629624</v>
      </c>
      <c r="U3319">
        <f t="shared" si="235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3000</v>
      </c>
      <c r="E3320" s="8">
        <v>45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2</v>
      </c>
      <c r="P3320">
        <f>IFERROR(ROUND(E3320/L3320,2),0)</f>
        <v>1.41</v>
      </c>
      <c r="Q3320" t="s">
        <v>8315</v>
      </c>
      <c r="R3320" t="s">
        <v>8316</v>
      </c>
      <c r="S3320" s="10">
        <f>(((J3320/60)/60)/24)+DATE(1970,1,1)</f>
        <v>42431.302002314813</v>
      </c>
      <c r="T3320" s="10">
        <f>(((I3320/60)/60)/24)+DATE(1970,1,1)</f>
        <v>42471.104166666672</v>
      </c>
      <c r="U3320">
        <f t="shared" si="235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2750</v>
      </c>
      <c r="E3321" s="8">
        <v>45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2</v>
      </c>
      <c r="P3321">
        <f>IFERROR(ROUND(E3321/L3321,2),0)</f>
        <v>2.81</v>
      </c>
      <c r="Q3321" t="s">
        <v>8315</v>
      </c>
      <c r="R3321" t="s">
        <v>8316</v>
      </c>
      <c r="S3321" s="10">
        <f>(((J3321/60)/60)/24)+DATE(1970,1,1)</f>
        <v>41990.585486111115</v>
      </c>
      <c r="T3321" s="10">
        <f>(((I3321/60)/60)/24)+DATE(1970,1,1)</f>
        <v>42035.585486111115</v>
      </c>
      <c r="U3321">
        <f t="shared" si="235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2200</v>
      </c>
      <c r="E3322" s="8">
        <v>45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2</v>
      </c>
      <c r="P3322">
        <f>IFERROR(ROUND(E3322/L3322,2),0)</f>
        <v>1.18</v>
      </c>
      <c r="Q3322" t="s">
        <v>8315</v>
      </c>
      <c r="R3322" t="s">
        <v>8316</v>
      </c>
      <c r="S3322" s="10">
        <f>(((J3322/60)/60)/24)+DATE(1970,1,1)</f>
        <v>42513.045798611114</v>
      </c>
      <c r="T3322" s="10">
        <f>(((I3322/60)/60)/24)+DATE(1970,1,1)</f>
        <v>42543.045798611114</v>
      </c>
      <c r="U3322">
        <f t="shared" si="235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2000</v>
      </c>
      <c r="E3323" s="8">
        <v>45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2</v>
      </c>
      <c r="P3323">
        <f>IFERROR(ROUND(E3323/L3323,2),0)</f>
        <v>3</v>
      </c>
      <c r="Q3323" t="s">
        <v>8315</v>
      </c>
      <c r="R3323" t="s">
        <v>8316</v>
      </c>
      <c r="S3323" s="10">
        <f>(((J3323/60)/60)/24)+DATE(1970,1,1)</f>
        <v>41914.100289351853</v>
      </c>
      <c r="T3323" s="10">
        <f>(((I3323/60)/60)/24)+DATE(1970,1,1)</f>
        <v>41928.165972222225</v>
      </c>
      <c r="U3323">
        <f t="shared" si="235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1400</v>
      </c>
      <c r="E3324" s="8">
        <v>45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3</v>
      </c>
      <c r="P3324">
        <f>IFERROR(ROUND(E3324/L3324,2),0)</f>
        <v>1.96</v>
      </c>
      <c r="Q3324" t="s">
        <v>8315</v>
      </c>
      <c r="R3324" t="s">
        <v>8316</v>
      </c>
      <c r="S3324" s="10">
        <f>(((J3324/60)/60)/24)+DATE(1970,1,1)</f>
        <v>42521.010370370372</v>
      </c>
      <c r="T3324" s="10">
        <f>(((I3324/60)/60)/24)+DATE(1970,1,1)</f>
        <v>42543.163194444445</v>
      </c>
      <c r="U3324">
        <f t="shared" si="235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45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5</v>
      </c>
      <c r="P3325">
        <f>IFERROR(ROUND(E3325/L3325,2),0)</f>
        <v>0.92</v>
      </c>
      <c r="Q3325" t="s">
        <v>8315</v>
      </c>
      <c r="R3325" t="s">
        <v>8316</v>
      </c>
      <c r="S3325" s="10">
        <f>(((J3325/60)/60)/24)+DATE(1970,1,1)</f>
        <v>42608.36583333333</v>
      </c>
      <c r="T3325" s="10">
        <f>(((I3325/60)/60)/24)+DATE(1970,1,1)</f>
        <v>42638.36583333333</v>
      </c>
      <c r="U3325">
        <f t="shared" si="235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1000</v>
      </c>
      <c r="E3326" s="8">
        <v>45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5</v>
      </c>
      <c r="P3326">
        <f>IFERROR(ROUND(E3326/L3326,2),0)</f>
        <v>4.5</v>
      </c>
      <c r="Q3326" t="s">
        <v>8315</v>
      </c>
      <c r="R3326" t="s">
        <v>8316</v>
      </c>
      <c r="S3326" s="10">
        <f>(((J3326/60)/60)/24)+DATE(1970,1,1)</f>
        <v>42512.58321759259</v>
      </c>
      <c r="T3326" s="10">
        <f>(((I3326/60)/60)/24)+DATE(1970,1,1)</f>
        <v>42526.58321759259</v>
      </c>
      <c r="U3326">
        <f t="shared" si="235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600</v>
      </c>
      <c r="E3327" s="8">
        <v>45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8</v>
      </c>
      <c r="P3327">
        <f>IFERROR(ROUND(E3327/L3327,2),0)</f>
        <v>3</v>
      </c>
      <c r="Q3327" t="s">
        <v>8315</v>
      </c>
      <c r="R3327" t="s">
        <v>8316</v>
      </c>
      <c r="S3327" s="10">
        <f>(((J3327/60)/60)/24)+DATE(1970,1,1)</f>
        <v>42064.785613425927</v>
      </c>
      <c r="T3327" s="10">
        <f>(((I3327/60)/60)/24)+DATE(1970,1,1)</f>
        <v>42099.743946759263</v>
      </c>
      <c r="U3327">
        <f t="shared" si="235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300</v>
      </c>
      <c r="E3328" s="8">
        <v>42.25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14</v>
      </c>
      <c r="P3328">
        <f>IFERROR(ROUND(E3328/L3328,2),0)</f>
        <v>0.74</v>
      </c>
      <c r="Q3328" t="s">
        <v>8315</v>
      </c>
      <c r="R3328" t="s">
        <v>8316</v>
      </c>
      <c r="S3328" s="10">
        <f>(((J3328/60)/60)/24)+DATE(1970,1,1)</f>
        <v>42041.714178240742</v>
      </c>
      <c r="T3328" s="10">
        <f>(((I3328/60)/60)/24)+DATE(1970,1,1)</f>
        <v>42071.67251157407</v>
      </c>
      <c r="U3328">
        <f t="shared" si="235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25000</v>
      </c>
      <c r="E3329" s="8">
        <v>42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0</v>
      </c>
      <c r="P3329">
        <f>IFERROR(ROUND(E3329/L3329,2),0)</f>
        <v>1.27</v>
      </c>
      <c r="Q3329" t="s">
        <v>8315</v>
      </c>
      <c r="R3329" t="s">
        <v>8316</v>
      </c>
      <c r="S3329" s="10">
        <f>(((J3329/60)/60)/24)+DATE(1970,1,1)</f>
        <v>42468.374606481477</v>
      </c>
      <c r="T3329" s="10">
        <f>(((I3329/60)/60)/24)+DATE(1970,1,1)</f>
        <v>42498.374606481477</v>
      </c>
      <c r="U3329">
        <f t="shared" si="235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1000</v>
      </c>
      <c r="E3330" s="8">
        <v>42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4</v>
      </c>
      <c r="P3330">
        <f>IFERROR(ROUND(E3330/L3330,2),0)</f>
        <v>4.67</v>
      </c>
      <c r="Q3330" t="s">
        <v>8315</v>
      </c>
      <c r="R3330" t="s">
        <v>8316</v>
      </c>
      <c r="S3330" s="10">
        <f>(((J3330/60)/60)/24)+DATE(1970,1,1)</f>
        <v>41822.57503472222</v>
      </c>
      <c r="T3330" s="10">
        <f>(((I3330/60)/60)/24)+DATE(1970,1,1)</f>
        <v>41825.041666666664</v>
      </c>
      <c r="U3330">
        <f t="shared" si="235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100000</v>
      </c>
      <c r="E3331" s="8">
        <v>41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0</v>
      </c>
      <c r="P3331">
        <f>IFERROR(ROUND(E3331/L3331,2),0)</f>
        <v>1.58</v>
      </c>
      <c r="Q3331" t="s">
        <v>8315</v>
      </c>
      <c r="R3331" t="s">
        <v>8316</v>
      </c>
      <c r="S3331" s="10">
        <f>(((J3331/60)/60)/24)+DATE(1970,1,1)</f>
        <v>41837.323009259257</v>
      </c>
      <c r="T3331" s="10">
        <f>(((I3331/60)/60)/24)+DATE(1970,1,1)</f>
        <v>41847.958333333336</v>
      </c>
      <c r="U3331">
        <f t="shared" ref="U3331:U3394" si="236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2000</v>
      </c>
      <c r="E3332" s="8">
        <v>41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2</v>
      </c>
      <c r="P3332">
        <f>IFERROR(ROUND(E3332/L3332,2),0)</f>
        <v>0.59</v>
      </c>
      <c r="Q3332" t="s">
        <v>8315</v>
      </c>
      <c r="R3332" t="s">
        <v>8316</v>
      </c>
      <c r="S3332" s="10">
        <f>(((J3332/60)/60)/24)+DATE(1970,1,1)</f>
        <v>42065.887361111112</v>
      </c>
      <c r="T3332" s="10">
        <f>(((I3332/60)/60)/24)+DATE(1970,1,1)</f>
        <v>42095.845694444448</v>
      </c>
      <c r="U3332">
        <f t="shared" si="236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1000</v>
      </c>
      <c r="E3333" s="8">
        <v>41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4</v>
      </c>
      <c r="P3333">
        <f>IFERROR(ROUND(E3333/L3333,2),0)</f>
        <v>0.63</v>
      </c>
      <c r="Q3333" t="s">
        <v>8315</v>
      </c>
      <c r="R3333" t="s">
        <v>8316</v>
      </c>
      <c r="S3333" s="10">
        <f>(((J3333/60)/60)/24)+DATE(1970,1,1)</f>
        <v>42248.697754629626</v>
      </c>
      <c r="T3333" s="10">
        <f>(((I3333/60)/60)/24)+DATE(1970,1,1)</f>
        <v>42283.697754629626</v>
      </c>
      <c r="U3333">
        <f t="shared" si="236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54000</v>
      </c>
      <c r="E3334" s="8">
        <v>40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0</v>
      </c>
      <c r="P3334">
        <f>IFERROR(ROUND(E3334/L3334,2),0)</f>
        <v>0.48</v>
      </c>
      <c r="Q3334" t="s">
        <v>8315</v>
      </c>
      <c r="R3334" t="s">
        <v>8316</v>
      </c>
      <c r="S3334" s="10">
        <f>(((J3334/60)/60)/24)+DATE(1970,1,1)</f>
        <v>41809.860300925924</v>
      </c>
      <c r="T3334" s="10">
        <f>(((I3334/60)/60)/24)+DATE(1970,1,1)</f>
        <v>41839.860300925924</v>
      </c>
      <c r="U3334">
        <f t="shared" si="236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50000</v>
      </c>
      <c r="E3335" s="8">
        <v>40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0</v>
      </c>
      <c r="P3335">
        <f>IFERROR(ROUND(E3335/L3335,2),0)</f>
        <v>0.36</v>
      </c>
      <c r="Q3335" t="s">
        <v>8315</v>
      </c>
      <c r="R3335" t="s">
        <v>8316</v>
      </c>
      <c r="S3335" s="10">
        <f>(((J3335/60)/60)/24)+DATE(1970,1,1)</f>
        <v>42148.676851851851</v>
      </c>
      <c r="T3335" s="10">
        <f>(((I3335/60)/60)/24)+DATE(1970,1,1)</f>
        <v>42170.676851851851</v>
      </c>
      <c r="U3335">
        <f t="shared" si="236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10000</v>
      </c>
      <c r="E3336" s="8">
        <v>40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0</v>
      </c>
      <c r="P3336">
        <f>IFERROR(ROUND(E3336/L3336,2),0)</f>
        <v>0.87</v>
      </c>
      <c r="Q3336" t="s">
        <v>8315</v>
      </c>
      <c r="R3336" t="s">
        <v>8316</v>
      </c>
      <c r="S3336" s="10">
        <f>(((J3336/60)/60)/24)+DATE(1970,1,1)</f>
        <v>42185.521087962959</v>
      </c>
      <c r="T3336" s="10">
        <f>(((I3336/60)/60)/24)+DATE(1970,1,1)</f>
        <v>42215.521087962959</v>
      </c>
      <c r="U3336">
        <f t="shared" si="236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8000</v>
      </c>
      <c r="E3337" s="8">
        <v>40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</v>
      </c>
      <c r="P3337">
        <f>IFERROR(ROUND(E3337/L3337,2),0)</f>
        <v>0.63</v>
      </c>
      <c r="Q3337" t="s">
        <v>8315</v>
      </c>
      <c r="R3337" t="s">
        <v>8316</v>
      </c>
      <c r="S3337" s="10">
        <f>(((J3337/60)/60)/24)+DATE(1970,1,1)</f>
        <v>41827.674143518518</v>
      </c>
      <c r="T3337" s="10">
        <f>(((I3337/60)/60)/24)+DATE(1970,1,1)</f>
        <v>41854.958333333336</v>
      </c>
      <c r="U3337">
        <f t="shared" si="236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5000</v>
      </c>
      <c r="E3338" s="8">
        <v>40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</v>
      </c>
      <c r="P3338">
        <f>IFERROR(ROUND(E3338/L3338,2),0)</f>
        <v>4.4400000000000004</v>
      </c>
      <c r="Q3338" t="s">
        <v>8315</v>
      </c>
      <c r="R3338" t="s">
        <v>8316</v>
      </c>
      <c r="S3338" s="10">
        <f>(((J3338/60)/60)/24)+DATE(1970,1,1)</f>
        <v>42437.398680555561</v>
      </c>
      <c r="T3338" s="10">
        <f>(((I3338/60)/60)/24)+DATE(1970,1,1)</f>
        <v>42465.35701388889</v>
      </c>
      <c r="U3338">
        <f t="shared" si="236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5000</v>
      </c>
      <c r="E3339" s="8">
        <v>40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</v>
      </c>
      <c r="P3339">
        <f>IFERROR(ROUND(E3339/L3339,2),0)</f>
        <v>1.18</v>
      </c>
      <c r="Q3339" t="s">
        <v>8315</v>
      </c>
      <c r="R3339" t="s">
        <v>8316</v>
      </c>
      <c r="S3339" s="10">
        <f>(((J3339/60)/60)/24)+DATE(1970,1,1)</f>
        <v>41901.282025462962</v>
      </c>
      <c r="T3339" s="10">
        <f>(((I3339/60)/60)/24)+DATE(1970,1,1)</f>
        <v>41922.875</v>
      </c>
      <c r="U3339">
        <f t="shared" si="236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3500</v>
      </c>
      <c r="E3340" s="8">
        <v>40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</v>
      </c>
      <c r="P3340">
        <f>IFERROR(ROUND(E3340/L3340,2),0)</f>
        <v>0.36</v>
      </c>
      <c r="Q3340" t="s">
        <v>8315</v>
      </c>
      <c r="R3340" t="s">
        <v>8316</v>
      </c>
      <c r="S3340" s="10">
        <f>(((J3340/60)/60)/24)+DATE(1970,1,1)</f>
        <v>42769.574999999997</v>
      </c>
      <c r="T3340" s="10">
        <f>(((I3340/60)/60)/24)+DATE(1970,1,1)</f>
        <v>42790.574999999997</v>
      </c>
      <c r="U3340">
        <f t="shared" si="236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3000</v>
      </c>
      <c r="E3341" s="8">
        <v>40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</v>
      </c>
      <c r="P3341">
        <f>IFERROR(ROUND(E3341/L3341,2),0)</f>
        <v>0.85</v>
      </c>
      <c r="Q3341" t="s">
        <v>8315</v>
      </c>
      <c r="R3341" t="s">
        <v>8316</v>
      </c>
      <c r="S3341" s="10">
        <f>(((J3341/60)/60)/24)+DATE(1970,1,1)</f>
        <v>42549.665717592594</v>
      </c>
      <c r="T3341" s="10">
        <f>(((I3341/60)/60)/24)+DATE(1970,1,1)</f>
        <v>42579.665717592594</v>
      </c>
      <c r="U3341">
        <f t="shared" si="236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40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</v>
      </c>
      <c r="P3342">
        <f>IFERROR(ROUND(E3342/L3342,2),0)</f>
        <v>1.05</v>
      </c>
      <c r="Q3342" t="s">
        <v>8315</v>
      </c>
      <c r="R3342" t="s">
        <v>8316</v>
      </c>
      <c r="S3342" s="10">
        <f>(((J3342/60)/60)/24)+DATE(1970,1,1)</f>
        <v>42685.974004629628</v>
      </c>
      <c r="T3342" s="10">
        <f>(((I3342/60)/60)/24)+DATE(1970,1,1)</f>
        <v>42710.974004629628</v>
      </c>
      <c r="U3342">
        <f t="shared" si="236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2750</v>
      </c>
      <c r="E3343" s="8">
        <v>40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</v>
      </c>
      <c r="P3343">
        <f>IFERROR(ROUND(E3343/L3343,2),0)</f>
        <v>1.43</v>
      </c>
      <c r="Q3343" t="s">
        <v>8315</v>
      </c>
      <c r="R3343" t="s">
        <v>8316</v>
      </c>
      <c r="S3343" s="10">
        <f>(((J3343/60)/60)/24)+DATE(1970,1,1)</f>
        <v>42510.798854166671</v>
      </c>
      <c r="T3343" s="10">
        <f>(((I3343/60)/60)/24)+DATE(1970,1,1)</f>
        <v>42533.708333333328</v>
      </c>
      <c r="U3343">
        <f t="shared" si="236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2500</v>
      </c>
      <c r="E3344" s="8">
        <v>40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2</v>
      </c>
      <c r="P3344">
        <f>IFERROR(ROUND(E3344/L3344,2),0)</f>
        <v>0.51</v>
      </c>
      <c r="Q3344" t="s">
        <v>8315</v>
      </c>
      <c r="R3344" t="s">
        <v>8316</v>
      </c>
      <c r="S3344" s="10">
        <f>(((J3344/60)/60)/24)+DATE(1970,1,1)</f>
        <v>42062.296412037031</v>
      </c>
      <c r="T3344" s="10">
        <f>(((I3344/60)/60)/24)+DATE(1970,1,1)</f>
        <v>42095.207638888889</v>
      </c>
      <c r="U3344">
        <f t="shared" si="236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1500</v>
      </c>
      <c r="E3345" s="8">
        <v>40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3</v>
      </c>
      <c r="P3345">
        <f>IFERROR(ROUND(E3345/L3345,2),0)</f>
        <v>1.74</v>
      </c>
      <c r="Q3345" t="s">
        <v>8315</v>
      </c>
      <c r="R3345" t="s">
        <v>8316</v>
      </c>
      <c r="S3345" s="10">
        <f>(((J3345/60)/60)/24)+DATE(1970,1,1)</f>
        <v>42452.916481481487</v>
      </c>
      <c r="T3345" s="10">
        <f>(((I3345/60)/60)/24)+DATE(1970,1,1)</f>
        <v>42473.554166666669</v>
      </c>
      <c r="U3345">
        <f t="shared" si="236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1500</v>
      </c>
      <c r="E3346" s="8">
        <v>40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3</v>
      </c>
      <c r="P3346">
        <f>IFERROR(ROUND(E3346/L3346,2),0)</f>
        <v>1</v>
      </c>
      <c r="Q3346" t="s">
        <v>8315</v>
      </c>
      <c r="R3346" t="s">
        <v>8316</v>
      </c>
      <c r="S3346" s="10">
        <f>(((J3346/60)/60)/24)+DATE(1970,1,1)</f>
        <v>41851.200150462959</v>
      </c>
      <c r="T3346" s="10">
        <f>(((I3346/60)/60)/24)+DATE(1970,1,1)</f>
        <v>41881.200150462959</v>
      </c>
      <c r="U3346">
        <f t="shared" si="236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60000</v>
      </c>
      <c r="E3347" s="8">
        <v>39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0</v>
      </c>
      <c r="P3347">
        <f>IFERROR(ROUND(E3347/L3347,2),0)</f>
        <v>3</v>
      </c>
      <c r="Q3347" t="s">
        <v>8315</v>
      </c>
      <c r="R3347" t="s">
        <v>8316</v>
      </c>
      <c r="S3347" s="10">
        <f>(((J3347/60)/60)/24)+DATE(1970,1,1)</f>
        <v>42053.106111111112</v>
      </c>
      <c r="T3347" s="10">
        <f>(((I3347/60)/60)/24)+DATE(1970,1,1)</f>
        <v>42112.025694444441</v>
      </c>
      <c r="U3347">
        <f t="shared" si="236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5000</v>
      </c>
      <c r="E3348" s="8">
        <v>39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</v>
      </c>
      <c r="P3348">
        <f>IFERROR(ROUND(E3348/L3348,2),0)</f>
        <v>2.17</v>
      </c>
      <c r="Q3348" t="s">
        <v>8315</v>
      </c>
      <c r="R3348" t="s">
        <v>8316</v>
      </c>
      <c r="S3348" s="10">
        <f>(((J3348/60)/60)/24)+DATE(1970,1,1)</f>
        <v>42054.024421296301</v>
      </c>
      <c r="T3348" s="10">
        <f>(((I3348/60)/60)/24)+DATE(1970,1,1)</f>
        <v>42061.024421296301</v>
      </c>
      <c r="U3348">
        <f t="shared" si="236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1000</v>
      </c>
      <c r="E3349" s="8">
        <v>38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4</v>
      </c>
      <c r="P3349">
        <f>IFERROR(ROUND(E3349/L3349,2),0)</f>
        <v>1.73</v>
      </c>
      <c r="Q3349" t="s">
        <v>8315</v>
      </c>
      <c r="R3349" t="s">
        <v>8316</v>
      </c>
      <c r="S3349" s="10">
        <f>(((J3349/60)/60)/24)+DATE(1970,1,1)</f>
        <v>42484.551550925928</v>
      </c>
      <c r="T3349" s="10">
        <f>(((I3349/60)/60)/24)+DATE(1970,1,1)</f>
        <v>42498.875</v>
      </c>
      <c r="U3349">
        <f t="shared" si="236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3500</v>
      </c>
      <c r="E3350" s="8">
        <v>37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</v>
      </c>
      <c r="P3350">
        <f>IFERROR(ROUND(E3350/L3350,2),0)</f>
        <v>0.47</v>
      </c>
      <c r="Q3350" t="s">
        <v>8315</v>
      </c>
      <c r="R3350" t="s">
        <v>8316</v>
      </c>
      <c r="S3350" s="10">
        <f>(((J3350/60)/60)/24)+DATE(1970,1,1)</f>
        <v>42466.558796296296</v>
      </c>
      <c r="T3350" s="10">
        <f>(((I3350/60)/60)/24)+DATE(1970,1,1)</f>
        <v>42490.165972222225</v>
      </c>
      <c r="U3350">
        <f t="shared" si="236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15000</v>
      </c>
      <c r="E3351" s="8">
        <v>36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0</v>
      </c>
      <c r="P3351">
        <f>IFERROR(ROUND(E3351/L3351,2),0)</f>
        <v>2.57</v>
      </c>
      <c r="Q3351" t="s">
        <v>8315</v>
      </c>
      <c r="R3351" t="s">
        <v>8316</v>
      </c>
      <c r="S3351" s="10">
        <f>(((J3351/60)/60)/24)+DATE(1970,1,1)</f>
        <v>42513.110787037032</v>
      </c>
      <c r="T3351" s="10">
        <f>(((I3351/60)/60)/24)+DATE(1970,1,1)</f>
        <v>42534.708333333328</v>
      </c>
      <c r="U3351">
        <f t="shared" si="236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8000</v>
      </c>
      <c r="E3352" s="8">
        <v>36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0</v>
      </c>
      <c r="P3352">
        <f>IFERROR(ROUND(E3352/L3352,2),0)</f>
        <v>0.71</v>
      </c>
      <c r="Q3352" t="s">
        <v>8315</v>
      </c>
      <c r="R3352" t="s">
        <v>8316</v>
      </c>
      <c r="S3352" s="10">
        <f>(((J3352/60)/60)/24)+DATE(1970,1,1)</f>
        <v>42302.701516203699</v>
      </c>
      <c r="T3352" s="10">
        <f>(((I3352/60)/60)/24)+DATE(1970,1,1)</f>
        <v>42337.958333333328</v>
      </c>
      <c r="U3352">
        <f t="shared" si="236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36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</v>
      </c>
      <c r="P3353">
        <f>IFERROR(ROUND(E3353/L3353,2),0)</f>
        <v>0.67</v>
      </c>
      <c r="Q3353" t="s">
        <v>8315</v>
      </c>
      <c r="R3353" t="s">
        <v>8316</v>
      </c>
      <c r="S3353" s="10">
        <f>(((J3353/60)/60)/24)+DATE(1970,1,1)</f>
        <v>41806.395428240743</v>
      </c>
      <c r="T3353" s="10">
        <f>(((I3353/60)/60)/24)+DATE(1970,1,1)</f>
        <v>41843.458333333336</v>
      </c>
      <c r="U3353">
        <f t="shared" si="236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2500</v>
      </c>
      <c r="E3354" s="8">
        <v>36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</v>
      </c>
      <c r="P3354">
        <f>IFERROR(ROUND(E3354/L3354,2),0)</f>
        <v>0.51</v>
      </c>
      <c r="Q3354" t="s">
        <v>8315</v>
      </c>
      <c r="R3354" t="s">
        <v>8316</v>
      </c>
      <c r="S3354" s="10">
        <f>(((J3354/60)/60)/24)+DATE(1970,1,1)</f>
        <v>42495.992800925931</v>
      </c>
      <c r="T3354" s="10">
        <f>(((I3354/60)/60)/24)+DATE(1970,1,1)</f>
        <v>42552.958333333328</v>
      </c>
      <c r="U3354">
        <f t="shared" si="236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65000</v>
      </c>
      <c r="E3355" s="8">
        <v>35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0</v>
      </c>
      <c r="P3355">
        <f>IFERROR(ROUND(E3355/L3355,2),0)</f>
        <v>0.8</v>
      </c>
      <c r="Q3355" t="s">
        <v>8315</v>
      </c>
      <c r="R3355" t="s">
        <v>8316</v>
      </c>
      <c r="S3355" s="10">
        <f>(((J3355/60)/60)/24)+DATE(1970,1,1)</f>
        <v>42479.432291666672</v>
      </c>
      <c r="T3355" s="10">
        <f>(((I3355/60)/60)/24)+DATE(1970,1,1)</f>
        <v>42492.958333333328</v>
      </c>
      <c r="U3355">
        <f t="shared" si="236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60000</v>
      </c>
      <c r="E3356" s="8">
        <v>35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0</v>
      </c>
      <c r="P3356">
        <f>IFERROR(ROUND(E3356/L3356,2),0)</f>
        <v>0.64</v>
      </c>
      <c r="Q3356" t="s">
        <v>8315</v>
      </c>
      <c r="R3356" t="s">
        <v>8316</v>
      </c>
      <c r="S3356" s="10">
        <f>(((J3356/60)/60)/24)+DATE(1970,1,1)</f>
        <v>42270.7269212963</v>
      </c>
      <c r="T3356" s="10">
        <f>(((I3356/60)/60)/24)+DATE(1970,1,1)</f>
        <v>42306.167361111111</v>
      </c>
      <c r="U3356">
        <f t="shared" si="236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12500</v>
      </c>
      <c r="E3357" s="8">
        <v>35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0</v>
      </c>
      <c r="P3357">
        <f>IFERROR(ROUND(E3357/L3357,2),0)</f>
        <v>2.33</v>
      </c>
      <c r="Q3357" t="s">
        <v>8315</v>
      </c>
      <c r="R3357" t="s">
        <v>8316</v>
      </c>
      <c r="S3357" s="10">
        <f>(((J3357/60)/60)/24)+DATE(1970,1,1)</f>
        <v>42489.619525462964</v>
      </c>
      <c r="T3357" s="10">
        <f>(((I3357/60)/60)/24)+DATE(1970,1,1)</f>
        <v>42500.470138888893</v>
      </c>
      <c r="U3357">
        <f t="shared" si="236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8000</v>
      </c>
      <c r="E3358" s="8">
        <v>35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0</v>
      </c>
      <c r="P3358">
        <f>IFERROR(ROUND(E3358/L3358,2),0)</f>
        <v>1.3</v>
      </c>
      <c r="Q3358" t="s">
        <v>8315</v>
      </c>
      <c r="R3358" t="s">
        <v>8316</v>
      </c>
      <c r="S3358" s="10">
        <f>(((J3358/60)/60)/24)+DATE(1970,1,1)</f>
        <v>42536.815648148149</v>
      </c>
      <c r="T3358" s="10">
        <f>(((I3358/60)/60)/24)+DATE(1970,1,1)</f>
        <v>42566.815648148149</v>
      </c>
      <c r="U3358">
        <f t="shared" si="236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7500</v>
      </c>
      <c r="E3359" s="8">
        <v>35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0</v>
      </c>
      <c r="P3359">
        <f>IFERROR(ROUND(E3359/L3359,2),0)</f>
        <v>1.67</v>
      </c>
      <c r="Q3359" t="s">
        <v>8315</v>
      </c>
      <c r="R3359" t="s">
        <v>8316</v>
      </c>
      <c r="S3359" s="10">
        <f>(((J3359/60)/60)/24)+DATE(1970,1,1)</f>
        <v>41822.417939814812</v>
      </c>
      <c r="T3359" s="10">
        <f>(((I3359/60)/60)/24)+DATE(1970,1,1)</f>
        <v>41852.417939814812</v>
      </c>
      <c r="U3359">
        <f t="shared" si="236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6000</v>
      </c>
      <c r="E3360" s="8">
        <v>35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</v>
      </c>
      <c r="P3360">
        <f>IFERROR(ROUND(E3360/L3360,2),0)</f>
        <v>0.22</v>
      </c>
      <c r="Q3360" t="s">
        <v>8315</v>
      </c>
      <c r="R3360" t="s">
        <v>8316</v>
      </c>
      <c r="S3360" s="10">
        <f>(((J3360/60)/60)/24)+DATE(1970,1,1)</f>
        <v>41932.311099537037</v>
      </c>
      <c r="T3360" s="10">
        <f>(((I3360/60)/60)/24)+DATE(1970,1,1)</f>
        <v>41962.352766203709</v>
      </c>
      <c r="U3360">
        <f t="shared" si="236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5000</v>
      </c>
      <c r="E3361" s="8">
        <v>35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</v>
      </c>
      <c r="P3361">
        <f>IFERROR(ROUND(E3361/L3361,2),0)</f>
        <v>1.52</v>
      </c>
      <c r="Q3361" t="s">
        <v>8315</v>
      </c>
      <c r="R3361" t="s">
        <v>8316</v>
      </c>
      <c r="S3361" s="10">
        <f>(((J3361/60)/60)/24)+DATE(1970,1,1)</f>
        <v>42746.057106481487</v>
      </c>
      <c r="T3361" s="10">
        <f>(((I3361/60)/60)/24)+DATE(1970,1,1)</f>
        <v>42791.057106481487</v>
      </c>
      <c r="U3361">
        <f t="shared" si="236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4000</v>
      </c>
      <c r="E3362" s="8">
        <v>35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</v>
      </c>
      <c r="P3362">
        <f>IFERROR(ROUND(E3362/L3362,2),0)</f>
        <v>0.49</v>
      </c>
      <c r="Q3362" t="s">
        <v>8315</v>
      </c>
      <c r="R3362" t="s">
        <v>8316</v>
      </c>
      <c r="S3362" s="10">
        <f>(((J3362/60)/60)/24)+DATE(1970,1,1)</f>
        <v>42697.082673611112</v>
      </c>
      <c r="T3362" s="10">
        <f>(((I3362/60)/60)/24)+DATE(1970,1,1)</f>
        <v>42718.665972222225</v>
      </c>
      <c r="U3362">
        <f t="shared" si="236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2000</v>
      </c>
      <c r="E3363" s="8">
        <v>35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2</v>
      </c>
      <c r="P3363">
        <f>IFERROR(ROUND(E3363/L3363,2),0)</f>
        <v>0.51</v>
      </c>
      <c r="Q3363" t="s">
        <v>8315</v>
      </c>
      <c r="R3363" t="s">
        <v>8316</v>
      </c>
      <c r="S3363" s="10">
        <f>(((J3363/60)/60)/24)+DATE(1970,1,1)</f>
        <v>41866.025347222225</v>
      </c>
      <c r="T3363" s="10">
        <f>(((I3363/60)/60)/24)+DATE(1970,1,1)</f>
        <v>41883.665972222225</v>
      </c>
      <c r="U3363">
        <f t="shared" si="236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2000</v>
      </c>
      <c r="E3364" s="8">
        <v>35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</v>
      </c>
      <c r="P3364">
        <f>IFERROR(ROUND(E3364/L3364,2),0)</f>
        <v>1.75</v>
      </c>
      <c r="Q3364" t="s">
        <v>8315</v>
      </c>
      <c r="R3364" t="s">
        <v>8316</v>
      </c>
      <c r="S3364" s="10">
        <f>(((J3364/60)/60)/24)+DATE(1970,1,1)</f>
        <v>42056.091631944444</v>
      </c>
      <c r="T3364" s="10">
        <f>(((I3364/60)/60)/24)+DATE(1970,1,1)</f>
        <v>42070.204861111109</v>
      </c>
      <c r="U3364">
        <f t="shared" si="236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750</v>
      </c>
      <c r="E3365" s="8">
        <v>35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5</v>
      </c>
      <c r="P3365">
        <f>IFERROR(ROUND(E3365/L3365,2),0)</f>
        <v>1.35</v>
      </c>
      <c r="Q3365" t="s">
        <v>8315</v>
      </c>
      <c r="R3365" t="s">
        <v>8316</v>
      </c>
      <c r="S3365" s="10">
        <f>(((J3365/60)/60)/24)+DATE(1970,1,1)</f>
        <v>41851.771354166667</v>
      </c>
      <c r="T3365" s="10">
        <f>(((I3365/60)/60)/24)+DATE(1970,1,1)</f>
        <v>41870.666666666664</v>
      </c>
      <c r="U3365">
        <f t="shared" si="236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3495</v>
      </c>
      <c r="E3366" s="8">
        <v>34.950000000000003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</v>
      </c>
      <c r="P3366">
        <f>IFERROR(ROUND(E3366/L3366,2),0)</f>
        <v>0.49</v>
      </c>
      <c r="Q3366" t="s">
        <v>8315</v>
      </c>
      <c r="R3366" t="s">
        <v>8316</v>
      </c>
      <c r="S3366" s="10">
        <f>(((J3366/60)/60)/24)+DATE(1970,1,1)</f>
        <v>42422.977418981478</v>
      </c>
      <c r="T3366" s="10">
        <f>(((I3366/60)/60)/24)+DATE(1970,1,1)</f>
        <v>42444.875</v>
      </c>
      <c r="U3366">
        <f t="shared" si="236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372625</v>
      </c>
      <c r="E3367" s="8">
        <v>34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0</v>
      </c>
      <c r="P3367">
        <f>IFERROR(ROUND(E3367/L3367,2),0)</f>
        <v>11.33</v>
      </c>
      <c r="Q3367" t="s">
        <v>8315</v>
      </c>
      <c r="R3367" t="s">
        <v>8316</v>
      </c>
      <c r="S3367" s="10">
        <f>(((J3367/60)/60)/24)+DATE(1970,1,1)</f>
        <v>42321.101759259262</v>
      </c>
      <c r="T3367" s="10">
        <f>(((I3367/60)/60)/24)+DATE(1970,1,1)</f>
        <v>42351.101759259262</v>
      </c>
      <c r="U3367">
        <f t="shared" si="236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5000</v>
      </c>
      <c r="E3368" s="8">
        <v>34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1</v>
      </c>
      <c r="P3368">
        <f>IFERROR(ROUND(E3368/L3368,2),0)</f>
        <v>1.89</v>
      </c>
      <c r="Q3368" t="s">
        <v>8315</v>
      </c>
      <c r="R3368" t="s">
        <v>8316</v>
      </c>
      <c r="S3368" s="10">
        <f>(((J3368/60)/60)/24)+DATE(1970,1,1)</f>
        <v>42107.067557870367</v>
      </c>
      <c r="T3368" s="10">
        <f>(((I3368/60)/60)/24)+DATE(1970,1,1)</f>
        <v>42137.067557870367</v>
      </c>
      <c r="U3368">
        <f t="shared" si="236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4000</v>
      </c>
      <c r="E3369" s="8">
        <v>34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</v>
      </c>
      <c r="P3369">
        <f>IFERROR(ROUND(E3369/L3369,2),0)</f>
        <v>1.1299999999999999</v>
      </c>
      <c r="Q3369" t="s">
        <v>8315</v>
      </c>
      <c r="R3369" t="s">
        <v>8316</v>
      </c>
      <c r="S3369" s="10">
        <f>(((J3369/60)/60)/24)+DATE(1970,1,1)</f>
        <v>42192.933958333335</v>
      </c>
      <c r="T3369" s="10">
        <f>(((I3369/60)/60)/24)+DATE(1970,1,1)</f>
        <v>42217.933958333335</v>
      </c>
      <c r="U3369">
        <f t="shared" si="236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3759</v>
      </c>
      <c r="E3370" s="8">
        <v>32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</v>
      </c>
      <c r="P3370">
        <f>IFERROR(ROUND(E3370/L3370,2),0)</f>
        <v>1.39</v>
      </c>
      <c r="Q3370" t="s">
        <v>8315</v>
      </c>
      <c r="R3370" t="s">
        <v>8316</v>
      </c>
      <c r="S3370" s="10">
        <f>(((J3370/60)/60)/24)+DATE(1970,1,1)</f>
        <v>41969.199756944443</v>
      </c>
      <c r="T3370" s="10">
        <f>(((I3370/60)/60)/24)+DATE(1970,1,1)</f>
        <v>42005.208333333328</v>
      </c>
      <c r="U3370">
        <f t="shared" si="236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1500</v>
      </c>
      <c r="E3371" s="8">
        <v>32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2</v>
      </c>
      <c r="P3371">
        <f>IFERROR(ROUND(E3371/L3371,2),0)</f>
        <v>0.59</v>
      </c>
      <c r="Q3371" t="s">
        <v>8315</v>
      </c>
      <c r="R3371" t="s">
        <v>8316</v>
      </c>
      <c r="S3371" s="10">
        <f>(((J3371/60)/60)/24)+DATE(1970,1,1)</f>
        <v>42690.041435185187</v>
      </c>
      <c r="T3371" s="10">
        <f>(((I3371/60)/60)/24)+DATE(1970,1,1)</f>
        <v>42750.041435185187</v>
      </c>
      <c r="U3371">
        <f t="shared" si="236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1000</v>
      </c>
      <c r="E3372" s="8">
        <v>32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3</v>
      </c>
      <c r="P3372">
        <f>IFERROR(ROUND(E3372/L3372,2),0)</f>
        <v>1.23</v>
      </c>
      <c r="Q3372" t="s">
        <v>8315</v>
      </c>
      <c r="R3372" t="s">
        <v>8316</v>
      </c>
      <c r="S3372" s="10">
        <f>(((J3372/60)/60)/24)+DATE(1970,1,1)</f>
        <v>42690.334317129629</v>
      </c>
      <c r="T3372" s="10">
        <f>(((I3372/60)/60)/24)+DATE(1970,1,1)</f>
        <v>42721.333333333328</v>
      </c>
      <c r="U3372">
        <f t="shared" si="236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50000</v>
      </c>
      <c r="E3373" s="8">
        <v>31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0</v>
      </c>
      <c r="P3373">
        <f>IFERROR(ROUND(E3373/L3373,2),0)</f>
        <v>3.44</v>
      </c>
      <c r="Q3373" t="s">
        <v>8315</v>
      </c>
      <c r="R3373" t="s">
        <v>8316</v>
      </c>
      <c r="S3373" s="10">
        <f>(((J3373/60)/60)/24)+DATE(1970,1,1)</f>
        <v>42312.874594907407</v>
      </c>
      <c r="T3373" s="10">
        <f>(((I3373/60)/60)/24)+DATE(1970,1,1)</f>
        <v>42340.874594907407</v>
      </c>
      <c r="U3373">
        <f t="shared" si="236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20000</v>
      </c>
      <c r="E3374" s="8">
        <v>31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0</v>
      </c>
      <c r="P3374">
        <f>IFERROR(ROUND(E3374/L3374,2),0)</f>
        <v>1.1499999999999999</v>
      </c>
      <c r="Q3374" t="s">
        <v>8315</v>
      </c>
      <c r="R3374" t="s">
        <v>8316</v>
      </c>
      <c r="S3374" s="10">
        <f>(((J3374/60)/60)/24)+DATE(1970,1,1)</f>
        <v>41855.548101851848</v>
      </c>
      <c r="T3374" s="10">
        <f>(((I3374/60)/60)/24)+DATE(1970,1,1)</f>
        <v>41876.207638888889</v>
      </c>
      <c r="U3374">
        <f t="shared" si="236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380000</v>
      </c>
      <c r="E3375" s="8">
        <v>30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0</v>
      </c>
      <c r="P3375">
        <f>IFERROR(ROUND(E3375/L3375,2),0)</f>
        <v>1</v>
      </c>
      <c r="Q3375" t="s">
        <v>8315</v>
      </c>
      <c r="R3375" t="s">
        <v>8316</v>
      </c>
      <c r="S3375" s="10">
        <f>(((J3375/60)/60)/24)+DATE(1970,1,1)</f>
        <v>42179.854629629626</v>
      </c>
      <c r="T3375" s="10">
        <f>(((I3375/60)/60)/24)+DATE(1970,1,1)</f>
        <v>42203.666666666672</v>
      </c>
      <c r="U3375">
        <f t="shared" si="236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125000</v>
      </c>
      <c r="E3376" s="8">
        <v>30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0</v>
      </c>
      <c r="P3376">
        <f>IFERROR(ROUND(E3376/L3376,2),0)</f>
        <v>0.57999999999999996</v>
      </c>
      <c r="Q3376" t="s">
        <v>8315</v>
      </c>
      <c r="R3376" t="s">
        <v>8316</v>
      </c>
      <c r="S3376" s="10">
        <f>(((J3376/60)/60)/24)+DATE(1970,1,1)</f>
        <v>42275.731666666667</v>
      </c>
      <c r="T3376" s="10">
        <f>(((I3376/60)/60)/24)+DATE(1970,1,1)</f>
        <v>42305.731666666667</v>
      </c>
      <c r="U3376">
        <f t="shared" si="236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16000</v>
      </c>
      <c r="E3377" s="8">
        <v>30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0</v>
      </c>
      <c r="P3377">
        <f>IFERROR(ROUND(E3377/L3377,2),0)</f>
        <v>1.76</v>
      </c>
      <c r="Q3377" t="s">
        <v>8315</v>
      </c>
      <c r="R3377" t="s">
        <v>8316</v>
      </c>
      <c r="S3377" s="10">
        <f>(((J3377/60)/60)/24)+DATE(1970,1,1)</f>
        <v>41765.610798611109</v>
      </c>
      <c r="T3377" s="10">
        <f>(((I3377/60)/60)/24)+DATE(1970,1,1)</f>
        <v>41777.610798611109</v>
      </c>
      <c r="U3377">
        <f t="shared" si="236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15000</v>
      </c>
      <c r="E3378" s="8">
        <v>30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0</v>
      </c>
      <c r="P3378">
        <f>IFERROR(ROUND(E3378/L3378,2),0)</f>
        <v>1.58</v>
      </c>
      <c r="Q3378" t="s">
        <v>8315</v>
      </c>
      <c r="R3378" t="s">
        <v>8316</v>
      </c>
      <c r="S3378" s="10">
        <f>(((J3378/60)/60)/24)+DATE(1970,1,1)</f>
        <v>42059.701319444444</v>
      </c>
      <c r="T3378" s="10">
        <f>(((I3378/60)/60)/24)+DATE(1970,1,1)</f>
        <v>42119.659652777773</v>
      </c>
      <c r="U3378">
        <f t="shared" si="236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5000</v>
      </c>
      <c r="E3379" s="8">
        <v>30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</v>
      </c>
      <c r="P3379">
        <f>IFERROR(ROUND(E3379/L3379,2),0)</f>
        <v>0.39</v>
      </c>
      <c r="Q3379" t="s">
        <v>8315</v>
      </c>
      <c r="R3379" t="s">
        <v>8316</v>
      </c>
      <c r="S3379" s="10">
        <f>(((J3379/60)/60)/24)+DATE(1970,1,1)</f>
        <v>42053.732627314821</v>
      </c>
      <c r="T3379" s="10">
        <f>(((I3379/60)/60)/24)+DATE(1970,1,1)</f>
        <v>42083.705555555556</v>
      </c>
      <c r="U3379">
        <f t="shared" si="236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5000</v>
      </c>
      <c r="E3380" s="8">
        <v>30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</v>
      </c>
      <c r="P3380">
        <f>IFERROR(ROUND(E3380/L3380,2),0)</f>
        <v>1.43</v>
      </c>
      <c r="Q3380" t="s">
        <v>8315</v>
      </c>
      <c r="R3380" t="s">
        <v>8316</v>
      </c>
      <c r="S3380" s="10">
        <f>(((J3380/60)/60)/24)+DATE(1970,1,1)</f>
        <v>41858.355393518519</v>
      </c>
      <c r="T3380" s="10">
        <f>(((I3380/60)/60)/24)+DATE(1970,1,1)</f>
        <v>41882.547222222223</v>
      </c>
      <c r="U3380">
        <f t="shared" si="236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4480</v>
      </c>
      <c r="E3381" s="8">
        <v>30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</v>
      </c>
      <c r="P3381">
        <f>IFERROR(ROUND(E3381/L3381,2),0)</f>
        <v>0.79</v>
      </c>
      <c r="Q3381" t="s">
        <v>8315</v>
      </c>
      <c r="R3381" t="s">
        <v>8316</v>
      </c>
      <c r="S3381" s="10">
        <f>(((J3381/60)/60)/24)+DATE(1970,1,1)</f>
        <v>42225.513888888891</v>
      </c>
      <c r="T3381" s="10">
        <f>(((I3381/60)/60)/24)+DATE(1970,1,1)</f>
        <v>42242.958333333328</v>
      </c>
      <c r="U3381">
        <f t="shared" si="236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4000</v>
      </c>
      <c r="E3382" s="8">
        <v>30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</v>
      </c>
      <c r="P3382">
        <f>IFERROR(ROUND(E3382/L3382,2),0)</f>
        <v>1.07</v>
      </c>
      <c r="Q3382" t="s">
        <v>8315</v>
      </c>
      <c r="R3382" t="s">
        <v>8316</v>
      </c>
      <c r="S3382" s="10">
        <f>(((J3382/60)/60)/24)+DATE(1970,1,1)</f>
        <v>41937.95344907407</v>
      </c>
      <c r="T3382" s="10">
        <f>(((I3382/60)/60)/24)+DATE(1970,1,1)</f>
        <v>41972.995115740734</v>
      </c>
      <c r="U3382">
        <f t="shared" si="236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3750</v>
      </c>
      <c r="E3383" s="8">
        <v>30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</v>
      </c>
      <c r="P3383">
        <f>IFERROR(ROUND(E3383/L3383,2),0)</f>
        <v>0.63</v>
      </c>
      <c r="Q3383" t="s">
        <v>8315</v>
      </c>
      <c r="R3383" t="s">
        <v>8316</v>
      </c>
      <c r="S3383" s="10">
        <f>(((J3383/60)/60)/24)+DATE(1970,1,1)</f>
        <v>42044.184988425928</v>
      </c>
      <c r="T3383" s="10">
        <f>(((I3383/60)/60)/24)+DATE(1970,1,1)</f>
        <v>42074.143321759257</v>
      </c>
      <c r="U3383">
        <f t="shared" si="236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30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</v>
      </c>
      <c r="P3384">
        <f>IFERROR(ROUND(E3384/L3384,2),0)</f>
        <v>0.65</v>
      </c>
      <c r="Q3384" t="s">
        <v>8315</v>
      </c>
      <c r="R3384" t="s">
        <v>8316</v>
      </c>
      <c r="S3384" s="10">
        <f>(((J3384/60)/60)/24)+DATE(1970,1,1)</f>
        <v>42559.431203703702</v>
      </c>
      <c r="T3384" s="10">
        <f>(((I3384/60)/60)/24)+DATE(1970,1,1)</f>
        <v>42583.957638888889</v>
      </c>
      <c r="U3384">
        <f t="shared" si="236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550</v>
      </c>
      <c r="E3385" s="8">
        <v>30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5</v>
      </c>
      <c r="P3385">
        <f>IFERROR(ROUND(E3385/L3385,2),0)</f>
        <v>1</v>
      </c>
      <c r="Q3385" t="s">
        <v>8315</v>
      </c>
      <c r="R3385" t="s">
        <v>8316</v>
      </c>
      <c r="S3385" s="10">
        <f>(((J3385/60)/60)/24)+DATE(1970,1,1)</f>
        <v>42524.782638888893</v>
      </c>
      <c r="T3385" s="10">
        <f>(((I3385/60)/60)/24)+DATE(1970,1,1)</f>
        <v>42544.782638888893</v>
      </c>
      <c r="U3385">
        <f t="shared" si="236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500</v>
      </c>
      <c r="E3386" s="8">
        <v>30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6</v>
      </c>
      <c r="P3386">
        <f>IFERROR(ROUND(E3386/L3386,2),0)</f>
        <v>0.47</v>
      </c>
      <c r="Q3386" t="s">
        <v>8315</v>
      </c>
      <c r="R3386" t="s">
        <v>8316</v>
      </c>
      <c r="S3386" s="10">
        <f>(((J3386/60)/60)/24)+DATE(1970,1,1)</f>
        <v>42292.087592592594</v>
      </c>
      <c r="T3386" s="10">
        <f>(((I3386/60)/60)/24)+DATE(1970,1,1)</f>
        <v>42329.125</v>
      </c>
      <c r="U3386">
        <f t="shared" si="236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120</v>
      </c>
      <c r="P3387">
        <f>IFERROR(ROUND(E3387/L3387,2),0)</f>
        <v>2</v>
      </c>
      <c r="Q3387" t="s">
        <v>8315</v>
      </c>
      <c r="R3387" t="s">
        <v>8316</v>
      </c>
      <c r="S3387" s="10">
        <f>(((J3387/60)/60)/24)+DATE(1970,1,1)</f>
        <v>41953.8675</v>
      </c>
      <c r="T3387" s="10">
        <f>(((I3387/60)/60)/24)+DATE(1970,1,1)</f>
        <v>41983.8675</v>
      </c>
      <c r="U3387">
        <f t="shared" si="236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250000</v>
      </c>
      <c r="E3388" s="8">
        <v>29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0</v>
      </c>
      <c r="P3388">
        <f>IFERROR(ROUND(E3388/L3388,2),0)</f>
        <v>0.71</v>
      </c>
      <c r="Q3388" t="s">
        <v>8315</v>
      </c>
      <c r="R3388" t="s">
        <v>8316</v>
      </c>
      <c r="S3388" s="10">
        <f>(((J3388/60)/60)/24)+DATE(1970,1,1)</f>
        <v>41946.644745370373</v>
      </c>
      <c r="T3388" s="10">
        <f>(((I3388/60)/60)/24)+DATE(1970,1,1)</f>
        <v>41976.644745370373</v>
      </c>
      <c r="U3388">
        <f t="shared" si="236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11200</v>
      </c>
      <c r="E3389" s="8">
        <v>29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0</v>
      </c>
      <c r="P3389">
        <f>IFERROR(ROUND(E3389/L3389,2),0)</f>
        <v>0.83</v>
      </c>
      <c r="Q3389" t="s">
        <v>8315</v>
      </c>
      <c r="R3389" t="s">
        <v>8316</v>
      </c>
      <c r="S3389" s="10">
        <f>(((J3389/60)/60)/24)+DATE(1970,1,1)</f>
        <v>41947.762592592589</v>
      </c>
      <c r="T3389" s="10">
        <f>(((I3389/60)/60)/24)+DATE(1970,1,1)</f>
        <v>41987.762592592597</v>
      </c>
      <c r="U3389">
        <f t="shared" si="236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3500</v>
      </c>
      <c r="E3390" s="8">
        <v>29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</v>
      </c>
      <c r="P3390">
        <f>IFERROR(ROUND(E3390/L3390,2),0)</f>
        <v>0.64</v>
      </c>
      <c r="Q3390" t="s">
        <v>8315</v>
      </c>
      <c r="R3390" t="s">
        <v>8316</v>
      </c>
      <c r="S3390" s="10">
        <f>(((J3390/60)/60)/24)+DATE(1970,1,1)</f>
        <v>42143.461122685185</v>
      </c>
      <c r="T3390" s="10">
        <f>(((I3390/60)/60)/24)+DATE(1970,1,1)</f>
        <v>42173.461122685185</v>
      </c>
      <c r="U3390">
        <f t="shared" si="236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116</v>
      </c>
      <c r="P3391">
        <f>IFERROR(ROUND(E3391/L3391,2),0)</f>
        <v>0.47</v>
      </c>
      <c r="Q3391" t="s">
        <v>8315</v>
      </c>
      <c r="R3391" t="s">
        <v>8316</v>
      </c>
      <c r="S3391" s="10">
        <f>(((J3391/60)/60)/24)+DATE(1970,1,1)</f>
        <v>42494.563449074078</v>
      </c>
      <c r="T3391" s="10">
        <f>(((I3391/60)/60)/24)+DATE(1970,1,1)</f>
        <v>42524.563449074078</v>
      </c>
      <c r="U3391">
        <f t="shared" si="236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4600</v>
      </c>
      <c r="E3392" s="8">
        <v>28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</v>
      </c>
      <c r="P3392">
        <f>IFERROR(ROUND(E3392/L3392,2),0)</f>
        <v>1.27</v>
      </c>
      <c r="Q3392" t="s">
        <v>8315</v>
      </c>
      <c r="R3392" t="s">
        <v>8316</v>
      </c>
      <c r="S3392" s="10">
        <f>(((J3392/60)/60)/24)+DATE(1970,1,1)</f>
        <v>41815.774826388886</v>
      </c>
      <c r="T3392" s="10">
        <f>(((I3392/60)/60)/24)+DATE(1970,1,1)</f>
        <v>41830.774826388886</v>
      </c>
      <c r="U3392">
        <f t="shared" si="236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3333</v>
      </c>
      <c r="E3393" s="8">
        <v>28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1</v>
      </c>
      <c r="P3393">
        <f>IFERROR(ROUND(E3393/L3393,2),0)</f>
        <v>1.56</v>
      </c>
      <c r="Q3393" t="s">
        <v>8315</v>
      </c>
      <c r="R3393" t="s">
        <v>8316</v>
      </c>
      <c r="S3393" s="10">
        <f>(((J3393/60)/60)/24)+DATE(1970,1,1)</f>
        <v>41830.545694444445</v>
      </c>
      <c r="T3393" s="10">
        <f>(((I3393/60)/60)/24)+DATE(1970,1,1)</f>
        <v>41859.936111111114</v>
      </c>
      <c r="U3393">
        <f t="shared" si="236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4000</v>
      </c>
      <c r="E3394" s="8">
        <v>27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</v>
      </c>
      <c r="P3394">
        <f>IFERROR(ROUND(E3394/L3394,2),0)</f>
        <v>2.25</v>
      </c>
      <c r="Q3394" t="s">
        <v>8315</v>
      </c>
      <c r="R3394" t="s">
        <v>8316</v>
      </c>
      <c r="S3394" s="10">
        <f>(((J3394/60)/60)/24)+DATE(1970,1,1)</f>
        <v>42446.845543981486</v>
      </c>
      <c r="T3394" s="10">
        <f>(((I3394/60)/60)/24)+DATE(1970,1,1)</f>
        <v>42496.845543981486</v>
      </c>
      <c r="U3394">
        <f t="shared" si="236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8000</v>
      </c>
      <c r="E3395" s="8">
        <v>26.01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0</v>
      </c>
      <c r="P3395">
        <f>IFERROR(ROUND(E3395/L3395,2),0)</f>
        <v>0.59</v>
      </c>
      <c r="Q3395" t="s">
        <v>8315</v>
      </c>
      <c r="R3395" t="s">
        <v>8316</v>
      </c>
      <c r="S3395" s="10">
        <f>(((J3395/60)/60)/24)+DATE(1970,1,1)</f>
        <v>41923.921643518523</v>
      </c>
      <c r="T3395" s="10">
        <f>(((I3395/60)/60)/24)+DATE(1970,1,1)</f>
        <v>41949.031944444447</v>
      </c>
      <c r="U3395">
        <f t="shared" ref="U3395:U3458" si="237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800000</v>
      </c>
      <c r="E3396" s="8">
        <v>26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0</v>
      </c>
      <c r="P3396">
        <f>IFERROR(ROUND(E3396/L3396,2),0)</f>
        <v>0.96</v>
      </c>
      <c r="Q3396" t="s">
        <v>8315</v>
      </c>
      <c r="R3396" t="s">
        <v>8316</v>
      </c>
      <c r="S3396" s="10">
        <f>(((J3396/60)/60)/24)+DATE(1970,1,1)</f>
        <v>41817.59542824074</v>
      </c>
      <c r="T3396" s="10">
        <f>(((I3396/60)/60)/24)+DATE(1970,1,1)</f>
        <v>41847.59542824074</v>
      </c>
      <c r="U3396">
        <f t="shared" si="237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160000</v>
      </c>
      <c r="E3397" s="8">
        <v>26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0</v>
      </c>
      <c r="P3397">
        <f>IFERROR(ROUND(E3397/L3397,2),0)</f>
        <v>0.68</v>
      </c>
      <c r="Q3397" t="s">
        <v>8315</v>
      </c>
      <c r="R3397" t="s">
        <v>8316</v>
      </c>
      <c r="S3397" s="10">
        <f>(((J3397/60)/60)/24)+DATE(1970,1,1)</f>
        <v>42140.712314814817</v>
      </c>
      <c r="T3397" s="10">
        <f>(((I3397/60)/60)/24)+DATE(1970,1,1)</f>
        <v>42154.756944444445</v>
      </c>
      <c r="U3397">
        <f t="shared" si="237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100000</v>
      </c>
      <c r="E3398" s="8">
        <v>26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0</v>
      </c>
      <c r="P3398">
        <f>IFERROR(ROUND(E3398/L3398,2),0)</f>
        <v>0.93</v>
      </c>
      <c r="Q3398" t="s">
        <v>8315</v>
      </c>
      <c r="R3398" t="s">
        <v>8316</v>
      </c>
      <c r="S3398" s="10">
        <f>(((J3398/60)/60)/24)+DATE(1970,1,1)</f>
        <v>41764.44663194444</v>
      </c>
      <c r="T3398" s="10">
        <f>(((I3398/60)/60)/24)+DATE(1970,1,1)</f>
        <v>41791.165972222225</v>
      </c>
      <c r="U3398">
        <f t="shared" si="237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94875</v>
      </c>
      <c r="E3399" s="8">
        <v>26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0</v>
      </c>
      <c r="P3399">
        <f>IFERROR(ROUND(E3399/L3399,2),0)</f>
        <v>1.08</v>
      </c>
      <c r="Q3399" t="s">
        <v>8315</v>
      </c>
      <c r="R3399" t="s">
        <v>8316</v>
      </c>
      <c r="S3399" s="10">
        <f>(((J3399/60)/60)/24)+DATE(1970,1,1)</f>
        <v>42378.478344907402</v>
      </c>
      <c r="T3399" s="10">
        <f>(((I3399/60)/60)/24)+DATE(1970,1,1)</f>
        <v>42418.916666666672</v>
      </c>
      <c r="U3399">
        <f t="shared" si="237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50000</v>
      </c>
      <c r="E3400" s="8">
        <v>26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0</v>
      </c>
      <c r="P3400">
        <f>IFERROR(ROUND(E3400/L3400,2),0)</f>
        <v>0.4</v>
      </c>
      <c r="Q3400" t="s">
        <v>8315</v>
      </c>
      <c r="R3400" t="s">
        <v>8316</v>
      </c>
      <c r="S3400" s="10">
        <f>(((J3400/60)/60)/24)+DATE(1970,1,1)</f>
        <v>41941.75203703704</v>
      </c>
      <c r="T3400" s="10">
        <f>(((I3400/60)/60)/24)+DATE(1970,1,1)</f>
        <v>41964.708333333328</v>
      </c>
      <c r="U3400">
        <f t="shared" si="237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25000</v>
      </c>
      <c r="E3401" s="8">
        <v>26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0</v>
      </c>
      <c r="P3401">
        <f>IFERROR(ROUND(E3401/L3401,2),0)</f>
        <v>0.56999999999999995</v>
      </c>
      <c r="Q3401" t="s">
        <v>8315</v>
      </c>
      <c r="R3401" t="s">
        <v>8316</v>
      </c>
      <c r="S3401" s="10">
        <f>(((J3401/60)/60)/24)+DATE(1970,1,1)</f>
        <v>42026.920428240745</v>
      </c>
      <c r="T3401" s="10">
        <f>(((I3401/60)/60)/24)+DATE(1970,1,1)</f>
        <v>42056.920428240745</v>
      </c>
      <c r="U3401">
        <f t="shared" si="237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25000</v>
      </c>
      <c r="E3402" s="8">
        <v>26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0</v>
      </c>
      <c r="P3402">
        <f>IFERROR(ROUND(E3402/L3402,2),0)</f>
        <v>0.31</v>
      </c>
      <c r="Q3402" t="s">
        <v>8315</v>
      </c>
      <c r="R3402" t="s">
        <v>8316</v>
      </c>
      <c r="S3402" s="10">
        <f>(((J3402/60)/60)/24)+DATE(1970,1,1)</f>
        <v>41834.953865740739</v>
      </c>
      <c r="T3402" s="10">
        <f>(((I3402/60)/60)/24)+DATE(1970,1,1)</f>
        <v>41879.953865740739</v>
      </c>
      <c r="U3402">
        <f t="shared" si="237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25000</v>
      </c>
      <c r="E3403" s="8">
        <v>26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0</v>
      </c>
      <c r="P3403">
        <f>IFERROR(ROUND(E3403/L3403,2),0)</f>
        <v>0.39</v>
      </c>
      <c r="Q3403" t="s">
        <v>8315</v>
      </c>
      <c r="R3403" t="s">
        <v>8316</v>
      </c>
      <c r="S3403" s="10">
        <f>(((J3403/60)/60)/24)+DATE(1970,1,1)</f>
        <v>42193.723912037036</v>
      </c>
      <c r="T3403" s="10">
        <f>(((I3403/60)/60)/24)+DATE(1970,1,1)</f>
        <v>42223.723912037036</v>
      </c>
      <c r="U3403">
        <f t="shared" si="237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20000</v>
      </c>
      <c r="E3404" s="8">
        <v>26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0</v>
      </c>
      <c r="P3404">
        <f>IFERROR(ROUND(E3404/L3404,2),0)</f>
        <v>0.16</v>
      </c>
      <c r="Q3404" t="s">
        <v>8315</v>
      </c>
      <c r="R3404" t="s">
        <v>8316</v>
      </c>
      <c r="S3404" s="10">
        <f>(((J3404/60)/60)/24)+DATE(1970,1,1)</f>
        <v>42290.61855324074</v>
      </c>
      <c r="T3404" s="10">
        <f>(((I3404/60)/60)/24)+DATE(1970,1,1)</f>
        <v>42320.104861111111</v>
      </c>
      <c r="U3404">
        <f t="shared" si="237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3600</v>
      </c>
      <c r="E3405" s="8">
        <v>26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</v>
      </c>
      <c r="P3405">
        <f>IFERROR(ROUND(E3405/L3405,2),0)</f>
        <v>1.53</v>
      </c>
      <c r="Q3405" t="s">
        <v>8315</v>
      </c>
      <c r="R3405" t="s">
        <v>8316</v>
      </c>
      <c r="S3405" s="10">
        <f>(((J3405/60)/60)/24)+DATE(1970,1,1)</f>
        <v>42150.462083333332</v>
      </c>
      <c r="T3405" s="10">
        <f>(((I3405/60)/60)/24)+DATE(1970,1,1)</f>
        <v>42180.462083333332</v>
      </c>
      <c r="U3405">
        <f t="shared" si="237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2000</v>
      </c>
      <c r="E3406" s="8">
        <v>26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</v>
      </c>
      <c r="P3406">
        <f>IFERROR(ROUND(E3406/L3406,2),0)</f>
        <v>8.67</v>
      </c>
      <c r="Q3406" t="s">
        <v>8315</v>
      </c>
      <c r="R3406" t="s">
        <v>8316</v>
      </c>
      <c r="S3406" s="10">
        <f>(((J3406/60)/60)/24)+DATE(1970,1,1)</f>
        <v>42152.503495370373</v>
      </c>
      <c r="T3406" s="10">
        <f>(((I3406/60)/60)/24)+DATE(1970,1,1)</f>
        <v>42172.503495370373</v>
      </c>
      <c r="U3406">
        <f t="shared" si="237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1500</v>
      </c>
      <c r="E3407" s="8">
        <v>26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2</v>
      </c>
      <c r="P3407">
        <f>IFERROR(ROUND(E3407/L3407,2),0)</f>
        <v>1.53</v>
      </c>
      <c r="Q3407" t="s">
        <v>8315</v>
      </c>
      <c r="R3407" t="s">
        <v>8316</v>
      </c>
      <c r="S3407" s="10">
        <f>(((J3407/60)/60)/24)+DATE(1970,1,1)</f>
        <v>42410.017199074078</v>
      </c>
      <c r="T3407" s="10">
        <f>(((I3407/60)/60)/24)+DATE(1970,1,1)</f>
        <v>42430.999305555553</v>
      </c>
      <c r="U3407">
        <f t="shared" si="237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150000</v>
      </c>
      <c r="E3408" s="8">
        <v>25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0</v>
      </c>
      <c r="P3408">
        <f>IFERROR(ROUND(E3408/L3408,2),0)</f>
        <v>0.27</v>
      </c>
      <c r="Q3408" t="s">
        <v>8315</v>
      </c>
      <c r="R3408" t="s">
        <v>8316</v>
      </c>
      <c r="S3408" s="10">
        <f>(((J3408/60)/60)/24)+DATE(1970,1,1)</f>
        <v>41791.492777777778</v>
      </c>
      <c r="T3408" s="10">
        <f>(((I3408/60)/60)/24)+DATE(1970,1,1)</f>
        <v>41836.492777777778</v>
      </c>
      <c r="U3408">
        <f t="shared" si="237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100000</v>
      </c>
      <c r="E3409" s="8">
        <v>25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0</v>
      </c>
      <c r="P3409">
        <f>IFERROR(ROUND(E3409/L3409,2),0)</f>
        <v>0.37</v>
      </c>
      <c r="Q3409" t="s">
        <v>8315</v>
      </c>
      <c r="R3409" t="s">
        <v>8316</v>
      </c>
      <c r="S3409" s="10">
        <f>(((J3409/60)/60)/24)+DATE(1970,1,1)</f>
        <v>41796.422326388885</v>
      </c>
      <c r="T3409" s="10">
        <f>(((I3409/60)/60)/24)+DATE(1970,1,1)</f>
        <v>41826.422326388885</v>
      </c>
      <c r="U3409">
        <f t="shared" si="237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39000</v>
      </c>
      <c r="E3410" s="8">
        <v>25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0</v>
      </c>
      <c r="P3410">
        <f>IFERROR(ROUND(E3410/L3410,2),0)</f>
        <v>1.39</v>
      </c>
      <c r="Q3410" t="s">
        <v>8315</v>
      </c>
      <c r="R3410" t="s">
        <v>8316</v>
      </c>
      <c r="S3410" s="10">
        <f>(((J3410/60)/60)/24)+DATE(1970,1,1)</f>
        <v>41808.991944444446</v>
      </c>
      <c r="T3410" s="10">
        <f>(((I3410/60)/60)/24)+DATE(1970,1,1)</f>
        <v>41838.991944444446</v>
      </c>
      <c r="U3410">
        <f t="shared" si="237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35000</v>
      </c>
      <c r="E3411" s="8">
        <v>25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0</v>
      </c>
      <c r="P3411">
        <f>IFERROR(ROUND(E3411/L3411,2),0)</f>
        <v>1.19</v>
      </c>
      <c r="Q3411" t="s">
        <v>8315</v>
      </c>
      <c r="R3411" t="s">
        <v>8316</v>
      </c>
      <c r="S3411" s="10">
        <f>(((J3411/60)/60)/24)+DATE(1970,1,1)</f>
        <v>42544.814328703709</v>
      </c>
      <c r="T3411" s="10">
        <f>(((I3411/60)/60)/24)+DATE(1970,1,1)</f>
        <v>42582.873611111107</v>
      </c>
      <c r="U3411">
        <f t="shared" si="237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26000</v>
      </c>
      <c r="E3412" s="8">
        <v>25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0</v>
      </c>
      <c r="P3412">
        <f>IFERROR(ROUND(E3412/L3412,2),0)</f>
        <v>0.63</v>
      </c>
      <c r="Q3412" t="s">
        <v>8315</v>
      </c>
      <c r="R3412" t="s">
        <v>8316</v>
      </c>
      <c r="S3412" s="10">
        <f>(((J3412/60)/60)/24)+DATE(1970,1,1)</f>
        <v>42500.041550925926</v>
      </c>
      <c r="T3412" s="10">
        <f>(((I3412/60)/60)/24)+DATE(1970,1,1)</f>
        <v>42527.291666666672</v>
      </c>
      <c r="U3412">
        <f t="shared" si="237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25000</v>
      </c>
      <c r="E3413" s="8">
        <v>25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0</v>
      </c>
      <c r="P3413">
        <f>IFERROR(ROUND(E3413/L3413,2),0)</f>
        <v>0.32</v>
      </c>
      <c r="Q3413" t="s">
        <v>8315</v>
      </c>
      <c r="R3413" t="s">
        <v>8316</v>
      </c>
      <c r="S3413" s="10">
        <f>(((J3413/60)/60)/24)+DATE(1970,1,1)</f>
        <v>42265.022824074069</v>
      </c>
      <c r="T3413" s="10">
        <f>(((I3413/60)/60)/24)+DATE(1970,1,1)</f>
        <v>42285.022824074069</v>
      </c>
      <c r="U3413">
        <f t="shared" si="237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20000</v>
      </c>
      <c r="E3414" s="8">
        <v>25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0</v>
      </c>
      <c r="P3414">
        <f>IFERROR(ROUND(E3414/L3414,2),0)</f>
        <v>0.96</v>
      </c>
      <c r="Q3414" t="s">
        <v>8315</v>
      </c>
      <c r="R3414" t="s">
        <v>8316</v>
      </c>
      <c r="S3414" s="10">
        <f>(((J3414/60)/60)/24)+DATE(1970,1,1)</f>
        <v>41879.959050925929</v>
      </c>
      <c r="T3414" s="10">
        <f>(((I3414/60)/60)/24)+DATE(1970,1,1)</f>
        <v>41909.959050925929</v>
      </c>
      <c r="U3414">
        <f t="shared" si="237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15000</v>
      </c>
      <c r="E3415" s="8">
        <v>25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0</v>
      </c>
      <c r="P3415">
        <f>IFERROR(ROUND(E3415/L3415,2),0)</f>
        <v>1.79</v>
      </c>
      <c r="Q3415" t="s">
        <v>8315</v>
      </c>
      <c r="R3415" t="s">
        <v>8316</v>
      </c>
      <c r="S3415" s="10">
        <f>(((J3415/60)/60)/24)+DATE(1970,1,1)</f>
        <v>42053.733078703706</v>
      </c>
      <c r="T3415" s="10">
        <f>(((I3415/60)/60)/24)+DATE(1970,1,1)</f>
        <v>42063.207638888889</v>
      </c>
      <c r="U3415">
        <f t="shared" si="237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15000</v>
      </c>
      <c r="E3416" s="8">
        <v>25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0</v>
      </c>
      <c r="P3416">
        <f>IFERROR(ROUND(E3416/L3416,2),0)</f>
        <v>0.56999999999999995</v>
      </c>
      <c r="Q3416" t="s">
        <v>8315</v>
      </c>
      <c r="R3416" t="s">
        <v>8316</v>
      </c>
      <c r="S3416" s="10">
        <f>(((J3416/60)/60)/24)+DATE(1970,1,1)</f>
        <v>42675.832465277781</v>
      </c>
      <c r="T3416" s="10">
        <f>(((I3416/60)/60)/24)+DATE(1970,1,1)</f>
        <v>42705.332638888889</v>
      </c>
      <c r="U3416">
        <f t="shared" si="237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8500</v>
      </c>
      <c r="E3417" s="8">
        <v>25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0</v>
      </c>
      <c r="P3417">
        <f>IFERROR(ROUND(E3417/L3417,2),0)</f>
        <v>2.78</v>
      </c>
      <c r="Q3417" t="s">
        <v>8315</v>
      </c>
      <c r="R3417" t="s">
        <v>8316</v>
      </c>
      <c r="S3417" s="10">
        <f>(((J3417/60)/60)/24)+DATE(1970,1,1)</f>
        <v>42467.144166666665</v>
      </c>
      <c r="T3417" s="10">
        <f>(((I3417/60)/60)/24)+DATE(1970,1,1)</f>
        <v>42477.979166666672</v>
      </c>
      <c r="U3417">
        <f t="shared" si="237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7000</v>
      </c>
      <c r="E3418" s="8">
        <v>25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0</v>
      </c>
      <c r="P3418">
        <f>IFERROR(ROUND(E3418/L3418,2),0)</f>
        <v>0.83</v>
      </c>
      <c r="Q3418" t="s">
        <v>8315</v>
      </c>
      <c r="R3418" t="s">
        <v>8316</v>
      </c>
      <c r="S3418" s="10">
        <f>(((J3418/60)/60)/24)+DATE(1970,1,1)</f>
        <v>42089.412557870368</v>
      </c>
      <c r="T3418" s="10">
        <f>(((I3418/60)/60)/24)+DATE(1970,1,1)</f>
        <v>42117.770833333328</v>
      </c>
      <c r="U3418">
        <f t="shared" si="237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6000</v>
      </c>
      <c r="E3419" s="8">
        <v>25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0</v>
      </c>
      <c r="P3419">
        <f>IFERROR(ROUND(E3419/L3419,2),0)</f>
        <v>0.56000000000000005</v>
      </c>
      <c r="Q3419" t="s">
        <v>8315</v>
      </c>
      <c r="R3419" t="s">
        <v>8316</v>
      </c>
      <c r="S3419" s="10">
        <f>(((J3419/60)/60)/24)+DATE(1970,1,1)</f>
        <v>41894.91375</v>
      </c>
      <c r="T3419" s="10">
        <f>(((I3419/60)/60)/24)+DATE(1970,1,1)</f>
        <v>41938.029861111114</v>
      </c>
      <c r="U3419">
        <f t="shared" si="237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5000</v>
      </c>
      <c r="E3420" s="8">
        <v>25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</v>
      </c>
      <c r="P3420">
        <f>IFERROR(ROUND(E3420/L3420,2),0)</f>
        <v>0.45</v>
      </c>
      <c r="Q3420" t="s">
        <v>8315</v>
      </c>
      <c r="R3420" t="s">
        <v>8316</v>
      </c>
      <c r="S3420" s="10">
        <f>(((J3420/60)/60)/24)+DATE(1970,1,1)</f>
        <v>41752.83457175926</v>
      </c>
      <c r="T3420" s="10">
        <f>(((I3420/60)/60)/24)+DATE(1970,1,1)</f>
        <v>41782.83457175926</v>
      </c>
      <c r="U3420">
        <f t="shared" si="237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5000</v>
      </c>
      <c r="E3421" s="8">
        <v>25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</v>
      </c>
      <c r="P3421">
        <f>IFERROR(ROUND(E3421/L3421,2),0)</f>
        <v>0.54</v>
      </c>
      <c r="Q3421" t="s">
        <v>8315</v>
      </c>
      <c r="R3421" t="s">
        <v>8316</v>
      </c>
      <c r="S3421" s="10">
        <f>(((J3421/60)/60)/24)+DATE(1970,1,1)</f>
        <v>42448.821585648147</v>
      </c>
      <c r="T3421" s="10">
        <f>(((I3421/60)/60)/24)+DATE(1970,1,1)</f>
        <v>42466.895833333328</v>
      </c>
      <c r="U3421">
        <f t="shared" si="237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4500</v>
      </c>
      <c r="E3422" s="8">
        <v>25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</v>
      </c>
      <c r="P3422">
        <f>IFERROR(ROUND(E3422/L3422,2),0)</f>
        <v>0.74</v>
      </c>
      <c r="Q3422" t="s">
        <v>8315</v>
      </c>
      <c r="R3422" t="s">
        <v>8316</v>
      </c>
      <c r="S3422" s="10">
        <f>(((J3422/60)/60)/24)+DATE(1970,1,1)</f>
        <v>42405.090300925927</v>
      </c>
      <c r="T3422" s="10">
        <f>(((I3422/60)/60)/24)+DATE(1970,1,1)</f>
        <v>42414</v>
      </c>
      <c r="U3422">
        <f t="shared" si="237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4000</v>
      </c>
      <c r="E3423" s="8">
        <v>25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</v>
      </c>
      <c r="P3423">
        <f>IFERROR(ROUND(E3423/L3423,2),0)</f>
        <v>0.26</v>
      </c>
      <c r="Q3423" t="s">
        <v>8315</v>
      </c>
      <c r="R3423" t="s">
        <v>8316</v>
      </c>
      <c r="S3423" s="10">
        <f>(((J3423/60)/60)/24)+DATE(1970,1,1)</f>
        <v>42037.791238425925</v>
      </c>
      <c r="T3423" s="10">
        <f>(((I3423/60)/60)/24)+DATE(1970,1,1)</f>
        <v>42067.791238425925</v>
      </c>
      <c r="U3423">
        <f t="shared" si="237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3500</v>
      </c>
      <c r="E3424" s="8">
        <v>25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</v>
      </c>
      <c r="P3424">
        <f>IFERROR(ROUND(E3424/L3424,2),0)</f>
        <v>0.54</v>
      </c>
      <c r="Q3424" t="s">
        <v>8315</v>
      </c>
      <c r="R3424" t="s">
        <v>8316</v>
      </c>
      <c r="S3424" s="10">
        <f>(((J3424/60)/60)/24)+DATE(1970,1,1)</f>
        <v>42323.562222222223</v>
      </c>
      <c r="T3424" s="10">
        <f>(((I3424/60)/60)/24)+DATE(1970,1,1)</f>
        <v>42352</v>
      </c>
      <c r="U3424">
        <f t="shared" si="237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3250</v>
      </c>
      <c r="E3425" s="8">
        <v>25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</v>
      </c>
      <c r="P3425">
        <f>IFERROR(ROUND(E3425/L3425,2),0)</f>
        <v>2.5</v>
      </c>
      <c r="Q3425" t="s">
        <v>8315</v>
      </c>
      <c r="R3425" t="s">
        <v>8316</v>
      </c>
      <c r="S3425" s="10">
        <f>(((J3425/60)/60)/24)+DATE(1970,1,1)</f>
        <v>42088.911354166667</v>
      </c>
      <c r="T3425" s="10">
        <f>(((I3425/60)/60)/24)+DATE(1970,1,1)</f>
        <v>42118.911354166667</v>
      </c>
      <c r="U3425">
        <f t="shared" si="237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3000</v>
      </c>
      <c r="E3426" s="8">
        <v>25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</v>
      </c>
      <c r="P3426">
        <f>IFERROR(ROUND(E3426/L3426,2),0)</f>
        <v>0.33</v>
      </c>
      <c r="Q3426" t="s">
        <v>8315</v>
      </c>
      <c r="R3426" t="s">
        <v>8316</v>
      </c>
      <c r="S3426" s="10">
        <f>(((J3426/60)/60)/24)+DATE(1970,1,1)</f>
        <v>42018.676898148144</v>
      </c>
      <c r="T3426" s="10">
        <f>(((I3426/60)/60)/24)+DATE(1970,1,1)</f>
        <v>42040.290972222225</v>
      </c>
      <c r="U3426">
        <f t="shared" si="237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</v>
      </c>
      <c r="E3427" s="8">
        <v>25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</v>
      </c>
      <c r="P3427">
        <f>IFERROR(ROUND(E3427/L3427,2),0)</f>
        <v>0.24</v>
      </c>
      <c r="Q3427" t="s">
        <v>8315</v>
      </c>
      <c r="R3427" t="s">
        <v>8316</v>
      </c>
      <c r="S3427" s="10">
        <f>(((J3427/60)/60)/24)+DATE(1970,1,1)</f>
        <v>41884.617314814815</v>
      </c>
      <c r="T3427" s="10">
        <f>(((I3427/60)/60)/24)+DATE(1970,1,1)</f>
        <v>41916.617314814815</v>
      </c>
      <c r="U3427">
        <f t="shared" si="237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2750</v>
      </c>
      <c r="E3428" s="8">
        <v>25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</v>
      </c>
      <c r="P3428">
        <f>IFERROR(ROUND(E3428/L3428,2),0)</f>
        <v>0.28999999999999998</v>
      </c>
      <c r="Q3428" t="s">
        <v>8315</v>
      </c>
      <c r="R3428" t="s">
        <v>8316</v>
      </c>
      <c r="S3428" s="10">
        <f>(((J3428/60)/60)/24)+DATE(1970,1,1)</f>
        <v>41884.056747685187</v>
      </c>
      <c r="T3428" s="10">
        <f>(((I3428/60)/60)/24)+DATE(1970,1,1)</f>
        <v>41903.083333333336</v>
      </c>
      <c r="U3428">
        <f t="shared" si="237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2500</v>
      </c>
      <c r="E3429" s="8">
        <v>25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</v>
      </c>
      <c r="P3429">
        <f>IFERROR(ROUND(E3429/L3429,2),0)</f>
        <v>0.86</v>
      </c>
      <c r="Q3429" t="s">
        <v>8315</v>
      </c>
      <c r="R3429" t="s">
        <v>8316</v>
      </c>
      <c r="S3429" s="10">
        <f>(((J3429/60)/60)/24)+DATE(1970,1,1)</f>
        <v>41792.645277777774</v>
      </c>
      <c r="T3429" s="10">
        <f>(((I3429/60)/60)/24)+DATE(1970,1,1)</f>
        <v>41822.645277777774</v>
      </c>
      <c r="U3429">
        <f t="shared" si="237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2500</v>
      </c>
      <c r="E3430" s="8">
        <v>25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</v>
      </c>
      <c r="P3430">
        <f>IFERROR(ROUND(E3430/L3430,2),0)</f>
        <v>0.49</v>
      </c>
      <c r="Q3430" t="s">
        <v>8315</v>
      </c>
      <c r="R3430" t="s">
        <v>8316</v>
      </c>
      <c r="S3430" s="10">
        <f>(((J3430/60)/60)/24)+DATE(1970,1,1)</f>
        <v>42038.720451388886</v>
      </c>
      <c r="T3430" s="10">
        <f>(((I3430/60)/60)/24)+DATE(1970,1,1)</f>
        <v>42063.708333333328</v>
      </c>
      <c r="U3430">
        <f t="shared" si="237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2000</v>
      </c>
      <c r="E3431" s="8">
        <v>25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</v>
      </c>
      <c r="P3431">
        <f>IFERROR(ROUND(E3431/L3431,2),0)</f>
        <v>2.08</v>
      </c>
      <c r="Q3431" t="s">
        <v>8315</v>
      </c>
      <c r="R3431" t="s">
        <v>8316</v>
      </c>
      <c r="S3431" s="10">
        <f>(((J3431/60)/60)/24)+DATE(1970,1,1)</f>
        <v>42662.021539351852</v>
      </c>
      <c r="T3431" s="10">
        <f>(((I3431/60)/60)/24)+DATE(1970,1,1)</f>
        <v>42676.021539351852</v>
      </c>
      <c r="U3431">
        <f t="shared" si="237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1200</v>
      </c>
      <c r="E3432" s="8">
        <v>25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2</v>
      </c>
      <c r="P3432">
        <f>IFERROR(ROUND(E3432/L3432,2),0)</f>
        <v>0.35</v>
      </c>
      <c r="Q3432" t="s">
        <v>8315</v>
      </c>
      <c r="R3432" t="s">
        <v>8316</v>
      </c>
      <c r="S3432" s="10">
        <f>(((J3432/60)/60)/24)+DATE(1970,1,1)</f>
        <v>41820.945613425924</v>
      </c>
      <c r="T3432" s="10">
        <f>(((I3432/60)/60)/24)+DATE(1970,1,1)</f>
        <v>41850.945613425924</v>
      </c>
      <c r="U3432">
        <f t="shared" si="237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1000</v>
      </c>
      <c r="E3433" s="8">
        <v>25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3</v>
      </c>
      <c r="P3433">
        <f>IFERROR(ROUND(E3433/L3433,2),0)</f>
        <v>1.19</v>
      </c>
      <c r="Q3433" t="s">
        <v>8315</v>
      </c>
      <c r="R3433" t="s">
        <v>8316</v>
      </c>
      <c r="S3433" s="10">
        <f>(((J3433/60)/60)/24)+DATE(1970,1,1)</f>
        <v>41839.730937500004</v>
      </c>
      <c r="T3433" s="10">
        <f>(((I3433/60)/60)/24)+DATE(1970,1,1)</f>
        <v>41869.730937500004</v>
      </c>
      <c r="U3433">
        <f t="shared" si="237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1000</v>
      </c>
      <c r="E3434" s="8">
        <v>25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3</v>
      </c>
      <c r="P3434">
        <f>IFERROR(ROUND(E3434/L3434,2),0)</f>
        <v>0.6</v>
      </c>
      <c r="Q3434" t="s">
        <v>8315</v>
      </c>
      <c r="R3434" t="s">
        <v>8316</v>
      </c>
      <c r="S3434" s="10">
        <f>(((J3434/60)/60)/24)+DATE(1970,1,1)</f>
        <v>42380.581180555557</v>
      </c>
      <c r="T3434" s="10">
        <f>(((I3434/60)/60)/24)+DATE(1970,1,1)</f>
        <v>42405.916666666672</v>
      </c>
      <c r="U3434">
        <f t="shared" si="237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500</v>
      </c>
      <c r="E3435" s="8">
        <v>25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5</v>
      </c>
      <c r="P3435">
        <f>IFERROR(ROUND(E3435/L3435,2),0)</f>
        <v>0.35</v>
      </c>
      <c r="Q3435" t="s">
        <v>8315</v>
      </c>
      <c r="R3435" t="s">
        <v>8316</v>
      </c>
      <c r="S3435" s="10">
        <f>(((J3435/60)/60)/24)+DATE(1970,1,1)</f>
        <v>41776.063136574077</v>
      </c>
      <c r="T3435" s="10">
        <f>(((I3435/60)/60)/24)+DATE(1970,1,1)</f>
        <v>41807.125</v>
      </c>
      <c r="U3435">
        <f t="shared" si="237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500</v>
      </c>
      <c r="E3436" s="8">
        <v>25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5</v>
      </c>
      <c r="P3436">
        <f>IFERROR(ROUND(E3436/L3436,2),0)</f>
        <v>0.15</v>
      </c>
      <c r="Q3436" t="s">
        <v>8315</v>
      </c>
      <c r="R3436" t="s">
        <v>8316</v>
      </c>
      <c r="S3436" s="10">
        <f>(((J3436/60)/60)/24)+DATE(1970,1,1)</f>
        <v>41800.380428240744</v>
      </c>
      <c r="T3436" s="10">
        <f>(((I3436/60)/60)/24)+DATE(1970,1,1)</f>
        <v>41830.380428240744</v>
      </c>
      <c r="U3436">
        <f t="shared" si="237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200</v>
      </c>
      <c r="E3437" s="8">
        <v>25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13</v>
      </c>
      <c r="P3437">
        <f>IFERROR(ROUND(E3437/L3437,2),0)</f>
        <v>1.32</v>
      </c>
      <c r="Q3437" t="s">
        <v>8315</v>
      </c>
      <c r="R3437" t="s">
        <v>8316</v>
      </c>
      <c r="S3437" s="10">
        <f>(((J3437/60)/60)/24)+DATE(1970,1,1)</f>
        <v>42572.61681712963</v>
      </c>
      <c r="T3437" s="10">
        <f>(((I3437/60)/60)/24)+DATE(1970,1,1)</f>
        <v>42589.125</v>
      </c>
      <c r="U3437">
        <f t="shared" si="237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500000</v>
      </c>
      <c r="E3438" s="8">
        <v>24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0</v>
      </c>
      <c r="P3438">
        <f>IFERROR(ROUND(E3438/L3438,2),0)</f>
        <v>0.65</v>
      </c>
      <c r="Q3438" t="s">
        <v>8315</v>
      </c>
      <c r="R3438" t="s">
        <v>8316</v>
      </c>
      <c r="S3438" s="10">
        <f>(((J3438/60)/60)/24)+DATE(1970,1,1)</f>
        <v>41851.541585648149</v>
      </c>
      <c r="T3438" s="10">
        <f>(((I3438/60)/60)/24)+DATE(1970,1,1)</f>
        <v>41872.686111111114</v>
      </c>
      <c r="U3438">
        <f t="shared" si="237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1000</v>
      </c>
      <c r="E3439" s="8">
        <v>24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2</v>
      </c>
      <c r="P3439">
        <f>IFERROR(ROUND(E3439/L3439,2),0)</f>
        <v>0.67</v>
      </c>
      <c r="Q3439" t="s">
        <v>8315</v>
      </c>
      <c r="R3439" t="s">
        <v>8316</v>
      </c>
      <c r="S3439" s="10">
        <f>(((J3439/60)/60)/24)+DATE(1970,1,1)</f>
        <v>42205.710879629631</v>
      </c>
      <c r="T3439" s="10">
        <f>(((I3439/60)/60)/24)+DATE(1970,1,1)</f>
        <v>42235.710879629631</v>
      </c>
      <c r="U3439">
        <f t="shared" si="237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1250</v>
      </c>
      <c r="E3440" s="8">
        <v>23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2</v>
      </c>
      <c r="P3440">
        <f>IFERROR(ROUND(E3440/L3440,2),0)</f>
        <v>1.64</v>
      </c>
      <c r="Q3440" t="s">
        <v>8315</v>
      </c>
      <c r="R3440" t="s">
        <v>8316</v>
      </c>
      <c r="S3440" s="10">
        <f>(((J3440/60)/60)/24)+DATE(1970,1,1)</f>
        <v>42100.927858796291</v>
      </c>
      <c r="T3440" s="10">
        <f>(((I3440/60)/60)/24)+DATE(1970,1,1)</f>
        <v>42126.875</v>
      </c>
      <c r="U3440">
        <f t="shared" si="237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500</v>
      </c>
      <c r="E3441" s="8">
        <v>23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5</v>
      </c>
      <c r="P3441">
        <f>IFERROR(ROUND(E3441/L3441,2),0)</f>
        <v>1.28</v>
      </c>
      <c r="Q3441" t="s">
        <v>8315</v>
      </c>
      <c r="R3441" t="s">
        <v>8316</v>
      </c>
      <c r="S3441" s="10">
        <f>(((J3441/60)/60)/24)+DATE(1970,1,1)</f>
        <v>42374.911226851851</v>
      </c>
      <c r="T3441" s="10">
        <f>(((I3441/60)/60)/24)+DATE(1970,1,1)</f>
        <v>42388.207638888889</v>
      </c>
      <c r="U3441">
        <f t="shared" si="237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25000</v>
      </c>
      <c r="E3442" s="8">
        <v>22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0</v>
      </c>
      <c r="P3442">
        <f>IFERROR(ROUND(E3442/L3442,2),0)</f>
        <v>0.27</v>
      </c>
      <c r="Q3442" t="s">
        <v>8315</v>
      </c>
      <c r="R3442" t="s">
        <v>8316</v>
      </c>
      <c r="S3442" s="10">
        <f>(((J3442/60)/60)/24)+DATE(1970,1,1)</f>
        <v>41809.12300925926</v>
      </c>
      <c r="T3442" s="10">
        <f>(((I3442/60)/60)/24)+DATE(1970,1,1)</f>
        <v>41831.677083333336</v>
      </c>
      <c r="U3442">
        <f t="shared" si="237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3000</v>
      </c>
      <c r="E3443" s="8">
        <v>22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</v>
      </c>
      <c r="P3443">
        <f>IFERROR(ROUND(E3443/L3443,2),0)</f>
        <v>0.51</v>
      </c>
      <c r="Q3443" t="s">
        <v>8315</v>
      </c>
      <c r="R3443" t="s">
        <v>8316</v>
      </c>
      <c r="S3443" s="10">
        <f>(((J3443/60)/60)/24)+DATE(1970,1,1)</f>
        <v>42294.429641203707</v>
      </c>
      <c r="T3443" s="10">
        <f>(((I3443/60)/60)/24)+DATE(1970,1,1)</f>
        <v>42321.845138888893</v>
      </c>
      <c r="U3443">
        <f t="shared" si="237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20000</v>
      </c>
      <c r="E3444" s="8">
        <v>21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0</v>
      </c>
      <c r="P3444">
        <f>IFERROR(ROUND(E3444/L3444,2),0)</f>
        <v>2.63</v>
      </c>
      <c r="Q3444" t="s">
        <v>8315</v>
      </c>
      <c r="R3444" t="s">
        <v>8316</v>
      </c>
      <c r="S3444" s="10">
        <f>(((J3444/60)/60)/24)+DATE(1970,1,1)</f>
        <v>42124.841111111105</v>
      </c>
      <c r="T3444" s="10">
        <f>(((I3444/60)/60)/24)+DATE(1970,1,1)</f>
        <v>42154.841111111105</v>
      </c>
      <c r="U3444">
        <f t="shared" si="237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10000</v>
      </c>
      <c r="E3445" s="8">
        <v>21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0</v>
      </c>
      <c r="P3445">
        <f>IFERROR(ROUND(E3445/L3445,2),0)</f>
        <v>0.47</v>
      </c>
      <c r="Q3445" t="s">
        <v>8315</v>
      </c>
      <c r="R3445" t="s">
        <v>8316</v>
      </c>
      <c r="S3445" s="10">
        <f>(((J3445/60)/60)/24)+DATE(1970,1,1)</f>
        <v>41861.524837962963</v>
      </c>
      <c r="T3445" s="10">
        <f>(((I3445/60)/60)/24)+DATE(1970,1,1)</f>
        <v>41891.524837962963</v>
      </c>
      <c r="U3445">
        <f t="shared" si="237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5000</v>
      </c>
      <c r="E3446" s="8">
        <v>21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0</v>
      </c>
      <c r="P3446">
        <f>IFERROR(ROUND(E3446/L3446,2),0)</f>
        <v>1.05</v>
      </c>
      <c r="Q3446" t="s">
        <v>8315</v>
      </c>
      <c r="R3446" t="s">
        <v>8316</v>
      </c>
      <c r="S3446" s="10">
        <f>(((J3446/60)/60)/24)+DATE(1970,1,1)</f>
        <v>42521.291504629626</v>
      </c>
      <c r="T3446" s="10">
        <f>(((I3446/60)/60)/24)+DATE(1970,1,1)</f>
        <v>42529.582638888889</v>
      </c>
      <c r="U3446">
        <f t="shared" si="237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5000</v>
      </c>
      <c r="E3447" s="8">
        <v>21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0</v>
      </c>
      <c r="P3447">
        <f>IFERROR(ROUND(E3447/L3447,2),0)</f>
        <v>0.68</v>
      </c>
      <c r="Q3447" t="s">
        <v>8315</v>
      </c>
      <c r="R3447" t="s">
        <v>8316</v>
      </c>
      <c r="S3447" s="10">
        <f>(((J3447/60)/60)/24)+DATE(1970,1,1)</f>
        <v>42272.530509259261</v>
      </c>
      <c r="T3447" s="10">
        <f>(((I3447/60)/60)/24)+DATE(1970,1,1)</f>
        <v>42300.530509259261</v>
      </c>
      <c r="U3447">
        <f t="shared" si="237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5000</v>
      </c>
      <c r="E3448" s="8">
        <v>21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0</v>
      </c>
      <c r="P3448">
        <f>IFERROR(ROUND(E3448/L3448,2),0)</f>
        <v>0.84</v>
      </c>
      <c r="Q3448" t="s">
        <v>8315</v>
      </c>
      <c r="R3448" t="s">
        <v>8316</v>
      </c>
      <c r="S3448" s="10">
        <f>(((J3448/60)/60)/24)+DATE(1970,1,1)</f>
        <v>42016.832465277781</v>
      </c>
      <c r="T3448" s="10">
        <f>(((I3448/60)/60)/24)+DATE(1970,1,1)</f>
        <v>42040.513888888891</v>
      </c>
      <c r="U3448">
        <f t="shared" si="237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3000</v>
      </c>
      <c r="E3449" s="8">
        <v>21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</v>
      </c>
      <c r="P3449">
        <f>IFERROR(ROUND(E3449/L3449,2),0)</f>
        <v>1.5</v>
      </c>
      <c r="Q3449" t="s">
        <v>8315</v>
      </c>
      <c r="R3449" t="s">
        <v>8316</v>
      </c>
      <c r="S3449" s="10">
        <f>(((J3449/60)/60)/24)+DATE(1970,1,1)</f>
        <v>42402.889027777783</v>
      </c>
      <c r="T3449" s="10">
        <f>(((I3449/60)/60)/24)+DATE(1970,1,1)</f>
        <v>42447.847361111111</v>
      </c>
      <c r="U3449">
        <f t="shared" si="237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3000</v>
      </c>
      <c r="E3450" s="8">
        <v>21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</v>
      </c>
      <c r="P3450">
        <f>IFERROR(ROUND(E3450/L3450,2),0)</f>
        <v>0.47</v>
      </c>
      <c r="Q3450" t="s">
        <v>8315</v>
      </c>
      <c r="R3450" t="s">
        <v>8316</v>
      </c>
      <c r="S3450" s="10">
        <f>(((J3450/60)/60)/24)+DATE(1970,1,1)</f>
        <v>41960.119085648148</v>
      </c>
      <c r="T3450" s="10">
        <f>(((I3450/60)/60)/24)+DATE(1970,1,1)</f>
        <v>41990.119085648148</v>
      </c>
      <c r="U3450">
        <f t="shared" si="237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2000</v>
      </c>
      <c r="E3451" s="8">
        <v>21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</v>
      </c>
      <c r="P3451">
        <f>IFERROR(ROUND(E3451/L3451,2),0)</f>
        <v>1.05</v>
      </c>
      <c r="Q3451" t="s">
        <v>8315</v>
      </c>
      <c r="R3451" t="s">
        <v>8316</v>
      </c>
      <c r="S3451" s="10">
        <f>(((J3451/60)/60)/24)+DATE(1970,1,1)</f>
        <v>42532.052523148144</v>
      </c>
      <c r="T3451" s="10">
        <f>(((I3451/60)/60)/24)+DATE(1970,1,1)</f>
        <v>42560.166666666672</v>
      </c>
      <c r="U3451">
        <f t="shared" si="237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2000</v>
      </c>
      <c r="E3452" s="8">
        <v>21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</v>
      </c>
      <c r="P3452">
        <f>IFERROR(ROUND(E3452/L3452,2),0)</f>
        <v>0.54</v>
      </c>
      <c r="Q3452" t="s">
        <v>8315</v>
      </c>
      <c r="R3452" t="s">
        <v>8316</v>
      </c>
      <c r="S3452" s="10">
        <f>(((J3452/60)/60)/24)+DATE(1970,1,1)</f>
        <v>42036.704525462963</v>
      </c>
      <c r="T3452" s="10">
        <f>(((I3452/60)/60)/24)+DATE(1970,1,1)</f>
        <v>42096.662858796291</v>
      </c>
      <c r="U3452">
        <f t="shared" si="237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180000</v>
      </c>
      <c r="E3453" s="8">
        <v>20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0</v>
      </c>
      <c r="P3453">
        <f>IFERROR(ROUND(E3453/L3453,2),0)</f>
        <v>1.25</v>
      </c>
      <c r="Q3453" t="s">
        <v>8315</v>
      </c>
      <c r="R3453" t="s">
        <v>8316</v>
      </c>
      <c r="S3453" s="10">
        <f>(((J3453/60)/60)/24)+DATE(1970,1,1)</f>
        <v>42088.723692129628</v>
      </c>
      <c r="T3453" s="10">
        <f>(((I3453/60)/60)/24)+DATE(1970,1,1)</f>
        <v>42115.723692129628</v>
      </c>
      <c r="U3453">
        <f t="shared" si="237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110000</v>
      </c>
      <c r="E3454" s="8">
        <v>20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0</v>
      </c>
      <c r="P3454">
        <f>IFERROR(ROUND(E3454/L3454,2),0)</f>
        <v>0.54</v>
      </c>
      <c r="Q3454" t="s">
        <v>8315</v>
      </c>
      <c r="R3454" t="s">
        <v>8316</v>
      </c>
      <c r="S3454" s="10">
        <f>(((J3454/60)/60)/24)+DATE(1970,1,1)</f>
        <v>41820.639189814814</v>
      </c>
      <c r="T3454" s="10">
        <f>(((I3454/60)/60)/24)+DATE(1970,1,1)</f>
        <v>41843.165972222225</v>
      </c>
      <c r="U3454">
        <f t="shared" si="237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50000</v>
      </c>
      <c r="E3455" s="8">
        <v>20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0</v>
      </c>
      <c r="P3455">
        <f>IFERROR(ROUND(E3455/L3455,2),0)</f>
        <v>1.43</v>
      </c>
      <c r="Q3455" t="s">
        <v>8315</v>
      </c>
      <c r="R3455" t="s">
        <v>8316</v>
      </c>
      <c r="S3455" s="10">
        <f>(((J3455/60)/60)/24)+DATE(1970,1,1)</f>
        <v>42535.97865740741</v>
      </c>
      <c r="T3455" s="10">
        <f>(((I3455/60)/60)/24)+DATE(1970,1,1)</f>
        <v>42595.97865740741</v>
      </c>
      <c r="U3455">
        <f t="shared" si="237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50000</v>
      </c>
      <c r="E3456" s="8">
        <v>20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0</v>
      </c>
      <c r="P3456">
        <f>IFERROR(ROUND(E3456/L3456,2),0)</f>
        <v>0.95</v>
      </c>
      <c r="Q3456" t="s">
        <v>8315</v>
      </c>
      <c r="R3456" t="s">
        <v>8316</v>
      </c>
      <c r="S3456" s="10">
        <f>(((J3456/60)/60)/24)+DATE(1970,1,1)</f>
        <v>41821.698599537034</v>
      </c>
      <c r="T3456" s="10">
        <f>(((I3456/60)/60)/24)+DATE(1970,1,1)</f>
        <v>41851.698599537034</v>
      </c>
      <c r="U3456">
        <f t="shared" si="237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20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0</v>
      </c>
      <c r="P3457">
        <f>IFERROR(ROUND(E3457/L3457,2),0)</f>
        <v>0.28999999999999998</v>
      </c>
      <c r="Q3457" t="s">
        <v>8315</v>
      </c>
      <c r="R3457" t="s">
        <v>8316</v>
      </c>
      <c r="S3457" s="10">
        <f>(((J3457/60)/60)/24)+DATE(1970,1,1)</f>
        <v>42626.7503125</v>
      </c>
      <c r="T3457" s="10">
        <f>(((I3457/60)/60)/24)+DATE(1970,1,1)</f>
        <v>42656.7503125</v>
      </c>
      <c r="U3457">
        <f t="shared" si="237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7500</v>
      </c>
      <c r="E3458" s="8">
        <v>20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0</v>
      </c>
      <c r="P3458">
        <f>IFERROR(ROUND(E3458/L3458,2),0)</f>
        <v>1.25</v>
      </c>
      <c r="Q3458" t="s">
        <v>8315</v>
      </c>
      <c r="R3458" t="s">
        <v>8316</v>
      </c>
      <c r="S3458" s="10">
        <f>(((J3458/60)/60)/24)+DATE(1970,1,1)</f>
        <v>41821.205636574072</v>
      </c>
      <c r="T3458" s="10">
        <f>(((I3458/60)/60)/24)+DATE(1970,1,1)</f>
        <v>41852.290972222225</v>
      </c>
      <c r="U3458">
        <f t="shared" si="237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5000</v>
      </c>
      <c r="E3459" s="8">
        <v>20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0</v>
      </c>
      <c r="P3459">
        <f>IFERROR(ROUND(E3459/L3459,2),0)</f>
        <v>0.36</v>
      </c>
      <c r="Q3459" t="s">
        <v>8315</v>
      </c>
      <c r="R3459" t="s">
        <v>8316</v>
      </c>
      <c r="S3459" s="10">
        <f>(((J3459/60)/60)/24)+DATE(1970,1,1)</f>
        <v>42016.706678240742</v>
      </c>
      <c r="T3459" s="10">
        <f>(((I3459/60)/60)/24)+DATE(1970,1,1)</f>
        <v>42047.249305555553</v>
      </c>
      <c r="U3459">
        <f t="shared" ref="U3459:U3522" si="238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3000</v>
      </c>
      <c r="E3460" s="8">
        <v>20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</v>
      </c>
      <c r="P3460">
        <f>IFERROR(ROUND(E3460/L3460,2),0)</f>
        <v>0.74</v>
      </c>
      <c r="Q3460" t="s">
        <v>8315</v>
      </c>
      <c r="R3460" t="s">
        <v>8316</v>
      </c>
      <c r="S3460" s="10">
        <f>(((J3460/60)/60)/24)+DATE(1970,1,1)</f>
        <v>42011.202581018515</v>
      </c>
      <c r="T3460" s="10">
        <f>(((I3460/60)/60)/24)+DATE(1970,1,1)</f>
        <v>42038.185416666667</v>
      </c>
      <c r="U3460">
        <f t="shared" si="238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2500</v>
      </c>
      <c r="E3461" s="8">
        <v>20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</v>
      </c>
      <c r="P3461">
        <f>IFERROR(ROUND(E3461/L3461,2),0)</f>
        <v>0.56000000000000005</v>
      </c>
      <c r="Q3461" t="s">
        <v>8315</v>
      </c>
      <c r="R3461" t="s">
        <v>8316</v>
      </c>
      <c r="S3461" s="10">
        <f>(((J3461/60)/60)/24)+DATE(1970,1,1)</f>
        <v>42480.479861111111</v>
      </c>
      <c r="T3461" s="10">
        <f>(((I3461/60)/60)/24)+DATE(1970,1,1)</f>
        <v>42510.479861111111</v>
      </c>
      <c r="U3461">
        <f t="shared" si="238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2000</v>
      </c>
      <c r="E3462" s="8">
        <v>20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</v>
      </c>
      <c r="P3462">
        <f>IFERROR(ROUND(E3462/L3462,2),0)</f>
        <v>1.05</v>
      </c>
      <c r="Q3462" t="s">
        <v>8315</v>
      </c>
      <c r="R3462" t="s">
        <v>8316</v>
      </c>
      <c r="S3462" s="10">
        <f>(((J3462/60)/60)/24)+DATE(1970,1,1)</f>
        <v>41852.527222222219</v>
      </c>
      <c r="T3462" s="10">
        <f>(((I3462/60)/60)/24)+DATE(1970,1,1)</f>
        <v>41866.527222222219</v>
      </c>
      <c r="U3462">
        <f t="shared" si="238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20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4</v>
      </c>
      <c r="P3463">
        <f>IFERROR(ROUND(E3463/L3463,2),0)</f>
        <v>1.67</v>
      </c>
      <c r="Q3463" t="s">
        <v>8315</v>
      </c>
      <c r="R3463" t="s">
        <v>8316</v>
      </c>
      <c r="S3463" s="10">
        <f>(((J3463/60)/60)/24)+DATE(1970,1,1)</f>
        <v>42643.632858796293</v>
      </c>
      <c r="T3463" s="10">
        <f>(((I3463/60)/60)/24)+DATE(1970,1,1)</f>
        <v>42672.125</v>
      </c>
      <c r="U3463">
        <f t="shared" si="238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150</v>
      </c>
      <c r="E3464" s="8">
        <v>20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13</v>
      </c>
      <c r="P3464">
        <f>IFERROR(ROUND(E3464/L3464,2),0)</f>
        <v>1.18</v>
      </c>
      <c r="Q3464" t="s">
        <v>8315</v>
      </c>
      <c r="R3464" t="s">
        <v>8316</v>
      </c>
      <c r="S3464" s="10">
        <f>(((J3464/60)/60)/24)+DATE(1970,1,1)</f>
        <v>42179.898472222223</v>
      </c>
      <c r="T3464" s="10">
        <f>(((I3464/60)/60)/24)+DATE(1970,1,1)</f>
        <v>42195.75</v>
      </c>
      <c r="U3464">
        <f t="shared" si="238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20000</v>
      </c>
      <c r="E3465" s="8">
        <v>19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0</v>
      </c>
      <c r="P3465">
        <f>IFERROR(ROUND(E3465/L3465,2),0)</f>
        <v>0.17</v>
      </c>
      <c r="Q3465" t="s">
        <v>8315</v>
      </c>
      <c r="R3465" t="s">
        <v>8316</v>
      </c>
      <c r="S3465" s="10">
        <f>(((J3465/60)/60)/24)+DATE(1970,1,1)</f>
        <v>42612.918807870374</v>
      </c>
      <c r="T3465" s="10">
        <f>(((I3465/60)/60)/24)+DATE(1970,1,1)</f>
        <v>42654.165972222225</v>
      </c>
      <c r="U3465">
        <f t="shared" si="238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250</v>
      </c>
      <c r="E3466" s="8">
        <v>19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8</v>
      </c>
      <c r="P3466">
        <f>IFERROR(ROUND(E3466/L3466,2),0)</f>
        <v>0.2</v>
      </c>
      <c r="Q3466" t="s">
        <v>8315</v>
      </c>
      <c r="R3466" t="s">
        <v>8316</v>
      </c>
      <c r="S3466" s="10">
        <f>(((J3466/60)/60)/24)+DATE(1970,1,1)</f>
        <v>42575.130057870367</v>
      </c>
      <c r="T3466" s="10">
        <f>(((I3466/60)/60)/24)+DATE(1970,1,1)</f>
        <v>42605.130057870367</v>
      </c>
      <c r="U3466">
        <f t="shared" si="238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200000</v>
      </c>
      <c r="E3467" s="8">
        <v>18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0</v>
      </c>
      <c r="P3467">
        <f>IFERROR(ROUND(E3467/L3467,2),0)</f>
        <v>0.5</v>
      </c>
      <c r="Q3467" t="s">
        <v>8315</v>
      </c>
      <c r="R3467" t="s">
        <v>8316</v>
      </c>
      <c r="S3467" s="10">
        <f>(((J3467/60)/60)/24)+DATE(1970,1,1)</f>
        <v>42200.625833333332</v>
      </c>
      <c r="T3467" s="10">
        <f>(((I3467/60)/60)/24)+DATE(1970,1,1)</f>
        <v>42225.666666666672</v>
      </c>
      <c r="U3467">
        <f t="shared" si="238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5000</v>
      </c>
      <c r="E3468" s="8">
        <v>18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0</v>
      </c>
      <c r="P3468">
        <f>IFERROR(ROUND(E3468/L3468,2),0)</f>
        <v>0.3</v>
      </c>
      <c r="Q3468" t="s">
        <v>8315</v>
      </c>
      <c r="R3468" t="s">
        <v>8316</v>
      </c>
      <c r="S3468" s="10">
        <f>(((J3468/60)/60)/24)+DATE(1970,1,1)</f>
        <v>42420.019097222219</v>
      </c>
      <c r="T3468" s="10">
        <f>(((I3468/60)/60)/24)+DATE(1970,1,1)</f>
        <v>42479.977430555555</v>
      </c>
      <c r="U3468">
        <f t="shared" si="238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1000000</v>
      </c>
      <c r="E3469" s="8">
        <v>17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0</v>
      </c>
      <c r="P3469">
        <f>IFERROR(ROUND(E3469/L3469,2),0)</f>
        <v>0.36</v>
      </c>
      <c r="Q3469" t="s">
        <v>8315</v>
      </c>
      <c r="R3469" t="s">
        <v>8316</v>
      </c>
      <c r="S3469" s="10">
        <f>(((J3469/60)/60)/24)+DATE(1970,1,1)</f>
        <v>42053.671666666662</v>
      </c>
      <c r="T3469" s="10">
        <f>(((I3469/60)/60)/24)+DATE(1970,1,1)</f>
        <v>42083.630000000005</v>
      </c>
      <c r="U3469">
        <f t="shared" si="238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17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0</v>
      </c>
      <c r="P3470">
        <f>IFERROR(ROUND(E3470/L3470,2),0)</f>
        <v>1</v>
      </c>
      <c r="Q3470" t="s">
        <v>8315</v>
      </c>
      <c r="R3470" t="s">
        <v>8316</v>
      </c>
      <c r="S3470" s="10">
        <f>(((J3470/60)/60)/24)+DATE(1970,1,1)</f>
        <v>42605.765381944439</v>
      </c>
      <c r="T3470" s="10">
        <f>(((I3470/60)/60)/24)+DATE(1970,1,1)</f>
        <v>42634.125</v>
      </c>
      <c r="U3470">
        <f t="shared" si="238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20000</v>
      </c>
      <c r="E3471" s="8">
        <v>16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0</v>
      </c>
      <c r="P3471">
        <f>IFERROR(ROUND(E3471/L3471,2),0)</f>
        <v>0.25</v>
      </c>
      <c r="Q3471" t="s">
        <v>8315</v>
      </c>
      <c r="R3471" t="s">
        <v>8316</v>
      </c>
      <c r="S3471" s="10">
        <f>(((J3471/60)/60)/24)+DATE(1970,1,1)</f>
        <v>42458.641724537039</v>
      </c>
      <c r="T3471" s="10">
        <f>(((I3471/60)/60)/24)+DATE(1970,1,1)</f>
        <v>42488.641724537039</v>
      </c>
      <c r="U3471">
        <f t="shared" si="238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1000</v>
      </c>
      <c r="E3472" s="8">
        <v>16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2</v>
      </c>
      <c r="P3472">
        <f>IFERROR(ROUND(E3472/L3472,2),0)</f>
        <v>1.78</v>
      </c>
      <c r="Q3472" t="s">
        <v>8315</v>
      </c>
      <c r="R3472" t="s">
        <v>8316</v>
      </c>
      <c r="S3472" s="10">
        <f>(((J3472/60)/60)/24)+DATE(1970,1,1)</f>
        <v>42529.022013888884</v>
      </c>
      <c r="T3472" s="10">
        <f>(((I3472/60)/60)/24)+DATE(1970,1,1)</f>
        <v>42566.901388888888</v>
      </c>
      <c r="U3472">
        <f t="shared" si="238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50000</v>
      </c>
      <c r="E3473" s="8">
        <v>15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0</v>
      </c>
      <c r="P3473">
        <f>IFERROR(ROUND(E3473/L3473,2),0)</f>
        <v>0.5</v>
      </c>
      <c r="Q3473" t="s">
        <v>8315</v>
      </c>
      <c r="R3473" t="s">
        <v>8316</v>
      </c>
      <c r="S3473" s="10">
        <f>(((J3473/60)/60)/24)+DATE(1970,1,1)</f>
        <v>41841.820486111108</v>
      </c>
      <c r="T3473" s="10">
        <f>(((I3473/60)/60)/24)+DATE(1970,1,1)</f>
        <v>41882.833333333336</v>
      </c>
      <c r="U3473">
        <f t="shared" si="238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20000</v>
      </c>
      <c r="E3474" s="8">
        <v>15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0</v>
      </c>
      <c r="P3474">
        <f>IFERROR(ROUND(E3474/L3474,2),0)</f>
        <v>0.65</v>
      </c>
      <c r="Q3474" t="s">
        <v>8315</v>
      </c>
      <c r="R3474" t="s">
        <v>8316</v>
      </c>
      <c r="S3474" s="10">
        <f>(((J3474/60)/60)/24)+DATE(1970,1,1)</f>
        <v>41928.170497685183</v>
      </c>
      <c r="T3474" s="10">
        <f>(((I3474/60)/60)/24)+DATE(1970,1,1)</f>
        <v>41949.249305555553</v>
      </c>
      <c r="U3474">
        <f t="shared" si="238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18000</v>
      </c>
      <c r="E3475" s="8">
        <v>15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0</v>
      </c>
      <c r="P3475">
        <f>IFERROR(ROUND(E3475/L3475,2),0)</f>
        <v>0.45</v>
      </c>
      <c r="Q3475" t="s">
        <v>8315</v>
      </c>
      <c r="R3475" t="s">
        <v>8316</v>
      </c>
      <c r="S3475" s="10">
        <f>(((J3475/60)/60)/24)+DATE(1970,1,1)</f>
        <v>42062.834444444445</v>
      </c>
      <c r="T3475" s="10">
        <f>(((I3475/60)/60)/24)+DATE(1970,1,1)</f>
        <v>42083.852083333331</v>
      </c>
      <c r="U3475">
        <f t="shared" si="238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15000</v>
      </c>
      <c r="E3476" s="8">
        <v>15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0</v>
      </c>
      <c r="P3476">
        <f>IFERROR(ROUND(E3476/L3476,2),0)</f>
        <v>0.38</v>
      </c>
      <c r="Q3476" t="s">
        <v>8315</v>
      </c>
      <c r="R3476" t="s">
        <v>8316</v>
      </c>
      <c r="S3476" s="10">
        <f>(((J3476/60)/60)/24)+DATE(1970,1,1)</f>
        <v>42541.501516203702</v>
      </c>
      <c r="T3476" s="10">
        <f>(((I3476/60)/60)/24)+DATE(1970,1,1)</f>
        <v>42571.501516203702</v>
      </c>
      <c r="U3476">
        <f t="shared" si="238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12000</v>
      </c>
      <c r="E3477" s="8">
        <v>15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0</v>
      </c>
      <c r="P3477">
        <f>IFERROR(ROUND(E3477/L3477,2),0)</f>
        <v>0.88</v>
      </c>
      <c r="Q3477" t="s">
        <v>8315</v>
      </c>
      <c r="R3477" t="s">
        <v>8316</v>
      </c>
      <c r="S3477" s="10">
        <f>(((J3477/60)/60)/24)+DATE(1970,1,1)</f>
        <v>41918.880833333329</v>
      </c>
      <c r="T3477" s="10">
        <f>(((I3477/60)/60)/24)+DATE(1970,1,1)</f>
        <v>41946</v>
      </c>
      <c r="U3477">
        <f t="shared" si="238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5000</v>
      </c>
      <c r="E3478" s="8">
        <v>15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0</v>
      </c>
      <c r="P3478">
        <f>IFERROR(ROUND(E3478/L3478,2),0)</f>
        <v>2.5</v>
      </c>
      <c r="Q3478" t="s">
        <v>8315</v>
      </c>
      <c r="R3478" t="s">
        <v>8316</v>
      </c>
      <c r="S3478" s="10">
        <f>(((J3478/60)/60)/24)+DATE(1970,1,1)</f>
        <v>41921.279976851853</v>
      </c>
      <c r="T3478" s="10">
        <f>(((I3478/60)/60)/24)+DATE(1970,1,1)</f>
        <v>41939.125</v>
      </c>
      <c r="U3478">
        <f t="shared" si="238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3000</v>
      </c>
      <c r="E3479" s="8">
        <v>15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</v>
      </c>
      <c r="P3479">
        <f>IFERROR(ROUND(E3479/L3479,2),0)</f>
        <v>0.38</v>
      </c>
      <c r="Q3479" t="s">
        <v>8315</v>
      </c>
      <c r="R3479" t="s">
        <v>8316</v>
      </c>
      <c r="S3479" s="10">
        <f>(((J3479/60)/60)/24)+DATE(1970,1,1)</f>
        <v>42128.736608796295</v>
      </c>
      <c r="T3479" s="10">
        <f>(((I3479/60)/60)/24)+DATE(1970,1,1)</f>
        <v>42141.125</v>
      </c>
      <c r="U3479">
        <f t="shared" si="238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1750</v>
      </c>
      <c r="E3480" s="8">
        <v>15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</v>
      </c>
      <c r="P3480">
        <f>IFERROR(ROUND(E3480/L3480,2),0)</f>
        <v>0.26</v>
      </c>
      <c r="Q3480" t="s">
        <v>8315</v>
      </c>
      <c r="R3480" t="s">
        <v>8316</v>
      </c>
      <c r="S3480" s="10">
        <f>(((J3480/60)/60)/24)+DATE(1970,1,1)</f>
        <v>42053.916921296302</v>
      </c>
      <c r="T3480" s="10">
        <f>(((I3480/60)/60)/24)+DATE(1970,1,1)</f>
        <v>42079.875</v>
      </c>
      <c r="U3480">
        <f t="shared" si="238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15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</v>
      </c>
      <c r="P3481">
        <f>IFERROR(ROUND(E3481/L3481,2),0)</f>
        <v>0.27</v>
      </c>
      <c r="Q3481" t="s">
        <v>8315</v>
      </c>
      <c r="R3481" t="s">
        <v>8316</v>
      </c>
      <c r="S3481" s="10">
        <f>(((J3481/60)/60)/24)+DATE(1970,1,1)</f>
        <v>41781.855092592588</v>
      </c>
      <c r="T3481" s="10">
        <f>(((I3481/60)/60)/24)+DATE(1970,1,1)</f>
        <v>41811.855092592588</v>
      </c>
      <c r="U3481">
        <f t="shared" si="238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15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</v>
      </c>
      <c r="P3482">
        <f>IFERROR(ROUND(E3482/L3482,2),0)</f>
        <v>1.1499999999999999</v>
      </c>
      <c r="Q3482" t="s">
        <v>8315</v>
      </c>
      <c r="R3482" t="s">
        <v>8316</v>
      </c>
      <c r="S3482" s="10">
        <f>(((J3482/60)/60)/24)+DATE(1970,1,1)</f>
        <v>42171.317442129628</v>
      </c>
      <c r="T3482" s="10">
        <f>(((I3482/60)/60)/24)+DATE(1970,1,1)</f>
        <v>42195.875</v>
      </c>
      <c r="U3482">
        <f t="shared" si="238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</v>
      </c>
      <c r="E3483" s="8">
        <v>15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2</v>
      </c>
      <c r="P3483">
        <f>IFERROR(ROUND(E3483/L3483,2),0)</f>
        <v>0.16</v>
      </c>
      <c r="Q3483" t="s">
        <v>8315</v>
      </c>
      <c r="R3483" t="s">
        <v>8316</v>
      </c>
      <c r="S3483" s="10">
        <f>(((J3483/60)/60)/24)+DATE(1970,1,1)</f>
        <v>41989.24754629629</v>
      </c>
      <c r="T3483" s="10">
        <f>(((I3483/60)/60)/24)+DATE(1970,1,1)</f>
        <v>42006.24754629629</v>
      </c>
      <c r="U3483">
        <f t="shared" si="238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700</v>
      </c>
      <c r="E3484" s="8">
        <v>15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2</v>
      </c>
      <c r="P3484">
        <f>IFERROR(ROUND(E3484/L3484,2),0)</f>
        <v>0.19</v>
      </c>
      <c r="Q3484" t="s">
        <v>8315</v>
      </c>
      <c r="R3484" t="s">
        <v>8316</v>
      </c>
      <c r="S3484" s="10">
        <f>(((J3484/60)/60)/24)+DATE(1970,1,1)</f>
        <v>41796.771597222221</v>
      </c>
      <c r="T3484" s="10">
        <f>(((I3484/60)/60)/24)+DATE(1970,1,1)</f>
        <v>41826.771597222221</v>
      </c>
      <c r="U3484">
        <f t="shared" si="238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450</v>
      </c>
      <c r="E3485" s="8">
        <v>15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3</v>
      </c>
      <c r="P3485">
        <f>IFERROR(ROUND(E3485/L3485,2),0)</f>
        <v>0.11</v>
      </c>
      <c r="Q3485" t="s">
        <v>8315</v>
      </c>
      <c r="R3485" t="s">
        <v>8316</v>
      </c>
      <c r="S3485" s="10">
        <f>(((J3485/60)/60)/24)+DATE(1970,1,1)</f>
        <v>41793.668761574074</v>
      </c>
      <c r="T3485" s="10">
        <f>(((I3485/60)/60)/24)+DATE(1970,1,1)</f>
        <v>41823.668761574074</v>
      </c>
      <c r="U3485">
        <f t="shared" si="238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150</v>
      </c>
      <c r="E3486" s="8">
        <v>15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10</v>
      </c>
      <c r="P3486">
        <f>IFERROR(ROUND(E3486/L3486,2),0)</f>
        <v>0.34</v>
      </c>
      <c r="Q3486" t="s">
        <v>8315</v>
      </c>
      <c r="R3486" t="s">
        <v>8316</v>
      </c>
      <c r="S3486" s="10">
        <f>(((J3486/60)/60)/24)+DATE(1970,1,1)</f>
        <v>42506.760405092587</v>
      </c>
      <c r="T3486" s="10">
        <f>(((I3486/60)/60)/24)+DATE(1970,1,1)</f>
        <v>42536.760405092587</v>
      </c>
      <c r="U3486">
        <f t="shared" si="238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3300</v>
      </c>
      <c r="E3487" s="8">
        <v>14.5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0</v>
      </c>
      <c r="P3487">
        <f>IFERROR(ROUND(E3487/L3487,2),0)</f>
        <v>0.48</v>
      </c>
      <c r="Q3487" t="s">
        <v>8315</v>
      </c>
      <c r="R3487" t="s">
        <v>8316</v>
      </c>
      <c r="S3487" s="10">
        <f>(((J3487/60)/60)/24)+DATE(1970,1,1)</f>
        <v>42372.693055555559</v>
      </c>
      <c r="T3487" s="10">
        <f>(((I3487/60)/60)/24)+DATE(1970,1,1)</f>
        <v>42402.693055555559</v>
      </c>
      <c r="U3487">
        <f t="shared" si="238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125000</v>
      </c>
      <c r="E3488" s="8">
        <v>14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0</v>
      </c>
      <c r="P3488">
        <f>IFERROR(ROUND(E3488/L3488,2),0)</f>
        <v>0.25</v>
      </c>
      <c r="Q3488" t="s">
        <v>8315</v>
      </c>
      <c r="R3488" t="s">
        <v>8316</v>
      </c>
      <c r="S3488" s="10">
        <f>(((J3488/60)/60)/24)+DATE(1970,1,1)</f>
        <v>42126.87501157407</v>
      </c>
      <c r="T3488" s="10">
        <f>(((I3488/60)/60)/24)+DATE(1970,1,1)</f>
        <v>42158.290972222225</v>
      </c>
      <c r="U3488">
        <f t="shared" si="238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13</v>
      </c>
      <c r="E3489" s="8">
        <v>13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100</v>
      </c>
      <c r="P3489">
        <f>IFERROR(ROUND(E3489/L3489,2),0)</f>
        <v>0.2</v>
      </c>
      <c r="Q3489" t="s">
        <v>8315</v>
      </c>
      <c r="R3489" t="s">
        <v>8316</v>
      </c>
      <c r="S3489" s="10">
        <f>(((J3489/60)/60)/24)+DATE(1970,1,1)</f>
        <v>42149.940416666665</v>
      </c>
      <c r="T3489" s="10">
        <f>(((I3489/60)/60)/24)+DATE(1970,1,1)</f>
        <v>42179.940416666665</v>
      </c>
      <c r="U3489">
        <f t="shared" si="238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130</v>
      </c>
      <c r="P3490">
        <f>IFERROR(ROUND(E3490/L3490,2),0)</f>
        <v>0.45</v>
      </c>
      <c r="Q3490" t="s">
        <v>8315</v>
      </c>
      <c r="R3490" t="s">
        <v>8316</v>
      </c>
      <c r="S3490" s="10">
        <f>(((J3490/60)/60)/24)+DATE(1970,1,1)</f>
        <v>42087.768055555556</v>
      </c>
      <c r="T3490" s="10">
        <f>(((I3490/60)/60)/24)+DATE(1970,1,1)</f>
        <v>42111.666666666672</v>
      </c>
      <c r="U3490">
        <f t="shared" si="238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100000</v>
      </c>
      <c r="E3491" s="8">
        <v>12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0</v>
      </c>
      <c r="P3491">
        <f>IFERROR(ROUND(E3491/L3491,2),0)</f>
        <v>0.17</v>
      </c>
      <c r="Q3491" t="s">
        <v>8315</v>
      </c>
      <c r="R3491" t="s">
        <v>8316</v>
      </c>
      <c r="S3491" s="10">
        <f>(((J3491/60)/60)/24)+DATE(1970,1,1)</f>
        <v>41753.635775462964</v>
      </c>
      <c r="T3491" s="10">
        <f>(((I3491/60)/60)/24)+DATE(1970,1,1)</f>
        <v>41783.875</v>
      </c>
      <c r="U3491">
        <f t="shared" si="238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68000</v>
      </c>
      <c r="E3492" s="8">
        <v>12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0</v>
      </c>
      <c r="P3492">
        <f>IFERROR(ROUND(E3492/L3492,2),0)</f>
        <v>0.44</v>
      </c>
      <c r="Q3492" t="s">
        <v>8315</v>
      </c>
      <c r="R3492" t="s">
        <v>8316</v>
      </c>
      <c r="S3492" s="10">
        <f>(((J3492/60)/60)/24)+DATE(1970,1,1)</f>
        <v>42443.802361111113</v>
      </c>
      <c r="T3492" s="10">
        <f>(((I3492/60)/60)/24)+DATE(1970,1,1)</f>
        <v>42473.802361111113</v>
      </c>
      <c r="U3492">
        <f t="shared" si="238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1000</v>
      </c>
      <c r="E3493" s="8">
        <v>12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</v>
      </c>
      <c r="P3493">
        <f>IFERROR(ROUND(E3493/L3493,2),0)</f>
        <v>1.2</v>
      </c>
      <c r="Q3493" t="s">
        <v>8315</v>
      </c>
      <c r="R3493" t="s">
        <v>8316</v>
      </c>
      <c r="S3493" s="10">
        <f>(((J3493/60)/60)/24)+DATE(1970,1,1)</f>
        <v>42121.249814814815</v>
      </c>
      <c r="T3493" s="10">
        <f>(((I3493/60)/60)/24)+DATE(1970,1,1)</f>
        <v>42142.249814814815</v>
      </c>
      <c r="U3493">
        <f t="shared" si="238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110000</v>
      </c>
      <c r="E3494" s="8">
        <v>11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0</v>
      </c>
      <c r="P3494">
        <f>IFERROR(ROUND(E3494/L3494,2),0)</f>
        <v>0.31</v>
      </c>
      <c r="Q3494" t="s">
        <v>8315</v>
      </c>
      <c r="R3494" t="s">
        <v>8316</v>
      </c>
      <c r="S3494" s="10">
        <f>(((J3494/60)/60)/24)+DATE(1970,1,1)</f>
        <v>42268.009224537032</v>
      </c>
      <c r="T3494" s="10">
        <f>(((I3494/60)/60)/24)+DATE(1970,1,1)</f>
        <v>42303.009224537032</v>
      </c>
      <c r="U3494">
        <f t="shared" si="238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88888</v>
      </c>
      <c r="E3495" s="8">
        <v>11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0</v>
      </c>
      <c r="P3495">
        <f>IFERROR(ROUND(E3495/L3495,2),0)</f>
        <v>0.38</v>
      </c>
      <c r="Q3495" t="s">
        <v>8315</v>
      </c>
      <c r="R3495" t="s">
        <v>8316</v>
      </c>
      <c r="S3495" s="10">
        <f>(((J3495/60)/60)/24)+DATE(1970,1,1)</f>
        <v>41848.866157407407</v>
      </c>
      <c r="T3495" s="10">
        <f>(((I3495/60)/60)/24)+DATE(1970,1,1)</f>
        <v>41868.21597222222</v>
      </c>
      <c r="U3495">
        <f t="shared" si="238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15000</v>
      </c>
      <c r="E3496" s="8">
        <v>11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0</v>
      </c>
      <c r="P3496">
        <f>IFERROR(ROUND(E3496/L3496,2),0)</f>
        <v>0.85</v>
      </c>
      <c r="Q3496" t="s">
        <v>8315</v>
      </c>
      <c r="R3496" t="s">
        <v>8316</v>
      </c>
      <c r="S3496" s="10">
        <f>(((J3496/60)/60)/24)+DATE(1970,1,1)</f>
        <v>42689.214988425927</v>
      </c>
      <c r="T3496" s="10">
        <f>(((I3496/60)/60)/24)+DATE(1970,1,1)</f>
        <v>42700.25</v>
      </c>
      <c r="U3496">
        <f t="shared" si="238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8000</v>
      </c>
      <c r="E3497" s="8">
        <v>11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0</v>
      </c>
      <c r="P3497">
        <f>IFERROR(ROUND(E3497/L3497,2),0)</f>
        <v>0.15</v>
      </c>
      <c r="Q3497" t="s">
        <v>8315</v>
      </c>
      <c r="R3497" t="s">
        <v>8316</v>
      </c>
      <c r="S3497" s="10">
        <f>(((J3497/60)/60)/24)+DATE(1970,1,1)</f>
        <v>41915.762835648151</v>
      </c>
      <c r="T3497" s="10">
        <f>(((I3497/60)/60)/24)+DATE(1970,1,1)</f>
        <v>41944.720833333333</v>
      </c>
      <c r="U3497">
        <f t="shared" si="238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5000</v>
      </c>
      <c r="E3498" s="8">
        <v>11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0</v>
      </c>
      <c r="P3498">
        <f>IFERROR(ROUND(E3498/L3498,2),0)</f>
        <v>0.14000000000000001</v>
      </c>
      <c r="Q3498" t="s">
        <v>8315</v>
      </c>
      <c r="R3498" t="s">
        <v>8316</v>
      </c>
      <c r="S3498" s="10">
        <f>(((J3498/60)/60)/24)+DATE(1970,1,1)</f>
        <v>42584.846828703703</v>
      </c>
      <c r="T3498" s="10">
        <f>(((I3498/60)/60)/24)+DATE(1970,1,1)</f>
        <v>42624.846828703703</v>
      </c>
      <c r="U3498">
        <f t="shared" si="238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5000</v>
      </c>
      <c r="E3499" s="8">
        <v>11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0</v>
      </c>
      <c r="P3499">
        <f>IFERROR(ROUND(E3499/L3499,2),0)</f>
        <v>0.22</v>
      </c>
      <c r="Q3499" t="s">
        <v>8315</v>
      </c>
      <c r="R3499" t="s">
        <v>8316</v>
      </c>
      <c r="S3499" s="10">
        <f>(((J3499/60)/60)/24)+DATE(1970,1,1)</f>
        <v>42511.741944444439</v>
      </c>
      <c r="T3499" s="10">
        <f>(((I3499/60)/60)/24)+DATE(1970,1,1)</f>
        <v>42523.916666666672</v>
      </c>
      <c r="U3499">
        <f t="shared" si="238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5000</v>
      </c>
      <c r="E3500" s="8">
        <v>11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0</v>
      </c>
      <c r="P3500">
        <f>IFERROR(ROUND(E3500/L3500,2),0)</f>
        <v>0.26</v>
      </c>
      <c r="Q3500" t="s">
        <v>8315</v>
      </c>
      <c r="R3500" t="s">
        <v>8316</v>
      </c>
      <c r="S3500" s="10">
        <f>(((J3500/60)/60)/24)+DATE(1970,1,1)</f>
        <v>42459.15861111111</v>
      </c>
      <c r="T3500" s="10">
        <f>(((I3500/60)/60)/24)+DATE(1970,1,1)</f>
        <v>42518.905555555553</v>
      </c>
      <c r="U3500">
        <f t="shared" si="238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5000</v>
      </c>
      <c r="E3501" s="8">
        <v>11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0</v>
      </c>
      <c r="P3501">
        <f>IFERROR(ROUND(E3501/L3501,2),0)</f>
        <v>0.31</v>
      </c>
      <c r="Q3501" t="s">
        <v>8315</v>
      </c>
      <c r="R3501" t="s">
        <v>8316</v>
      </c>
      <c r="S3501" s="10">
        <f>(((J3501/60)/60)/24)+DATE(1970,1,1)</f>
        <v>42132.036168981482</v>
      </c>
      <c r="T3501" s="10">
        <f>(((I3501/60)/60)/24)+DATE(1970,1,1)</f>
        <v>42186.290972222225</v>
      </c>
      <c r="U3501">
        <f t="shared" si="238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4100</v>
      </c>
      <c r="E3502" s="8">
        <v>11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0</v>
      </c>
      <c r="P3502">
        <f>IFERROR(ROUND(E3502/L3502,2),0)</f>
        <v>0.26</v>
      </c>
      <c r="Q3502" t="s">
        <v>8315</v>
      </c>
      <c r="R3502" t="s">
        <v>8316</v>
      </c>
      <c r="S3502" s="10">
        <f>(((J3502/60)/60)/24)+DATE(1970,1,1)</f>
        <v>42419.91942129629</v>
      </c>
      <c r="T3502" s="10">
        <f>(((I3502/60)/60)/24)+DATE(1970,1,1)</f>
        <v>42436.207638888889</v>
      </c>
      <c r="U3502">
        <f t="shared" si="238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2000</v>
      </c>
      <c r="E3503" s="8">
        <v>11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</v>
      </c>
      <c r="P3503">
        <f>IFERROR(ROUND(E3503/L3503,2),0)</f>
        <v>0.26</v>
      </c>
      <c r="Q3503" t="s">
        <v>8315</v>
      </c>
      <c r="R3503" t="s">
        <v>8316</v>
      </c>
      <c r="S3503" s="10">
        <f>(((J3503/60)/60)/24)+DATE(1970,1,1)</f>
        <v>42233.763831018514</v>
      </c>
      <c r="T3503" s="10">
        <f>(((I3503/60)/60)/24)+DATE(1970,1,1)</f>
        <v>42258.763831018514</v>
      </c>
      <c r="U3503">
        <f t="shared" si="238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500000</v>
      </c>
      <c r="E3504" s="8">
        <v>10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0</v>
      </c>
      <c r="P3504">
        <f>IFERROR(ROUND(E3504/L3504,2),0)</f>
        <v>0.32</v>
      </c>
      <c r="Q3504" t="s">
        <v>8315</v>
      </c>
      <c r="R3504" t="s">
        <v>8316</v>
      </c>
      <c r="S3504" s="10">
        <f>(((J3504/60)/60)/24)+DATE(1970,1,1)</f>
        <v>42430.839398148149</v>
      </c>
      <c r="T3504" s="10">
        <f>(((I3504/60)/60)/24)+DATE(1970,1,1)</f>
        <v>42445.165972222225</v>
      </c>
      <c r="U3504">
        <f t="shared" si="238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175000</v>
      </c>
      <c r="E3505" s="8">
        <v>10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0</v>
      </c>
      <c r="P3505">
        <f>IFERROR(ROUND(E3505/L3505,2),0)</f>
        <v>0.26</v>
      </c>
      <c r="Q3505" t="s">
        <v>8315</v>
      </c>
      <c r="R3505" t="s">
        <v>8316</v>
      </c>
      <c r="S3505" s="10">
        <f>(((J3505/60)/60)/24)+DATE(1970,1,1)</f>
        <v>42545.478333333333</v>
      </c>
      <c r="T3505" s="10">
        <f>(((I3505/60)/60)/24)+DATE(1970,1,1)</f>
        <v>42575.478333333333</v>
      </c>
      <c r="U3505">
        <f t="shared" si="238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70000</v>
      </c>
      <c r="E3506" s="8">
        <v>10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0</v>
      </c>
      <c r="P3506">
        <f>IFERROR(ROUND(E3506/L3506,2),0)</f>
        <v>1.25</v>
      </c>
      <c r="Q3506" t="s">
        <v>8315</v>
      </c>
      <c r="R3506" t="s">
        <v>8316</v>
      </c>
      <c r="S3506" s="10">
        <f>(((J3506/60)/60)/24)+DATE(1970,1,1)</f>
        <v>42297.748738425929</v>
      </c>
      <c r="T3506" s="10">
        <f>(((I3506/60)/60)/24)+DATE(1970,1,1)</f>
        <v>42327.790405092594</v>
      </c>
      <c r="U3506">
        <f t="shared" si="238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50000</v>
      </c>
      <c r="E3507" s="8">
        <v>10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0</v>
      </c>
      <c r="P3507">
        <f>IFERROR(ROUND(E3507/L3507,2),0)</f>
        <v>0.26</v>
      </c>
      <c r="Q3507" t="s">
        <v>8315</v>
      </c>
      <c r="R3507" t="s">
        <v>8316</v>
      </c>
      <c r="S3507" s="10">
        <f>(((J3507/60)/60)/24)+DATE(1970,1,1)</f>
        <v>41760.935706018521</v>
      </c>
      <c r="T3507" s="10">
        <f>(((I3507/60)/60)/24)+DATE(1970,1,1)</f>
        <v>41772.166666666664</v>
      </c>
      <c r="U3507">
        <f t="shared" si="238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42500</v>
      </c>
      <c r="E3508" s="8">
        <v>10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0</v>
      </c>
      <c r="P3508">
        <f>IFERROR(ROUND(E3508/L3508,2),0)</f>
        <v>0.34</v>
      </c>
      <c r="Q3508" t="s">
        <v>8315</v>
      </c>
      <c r="R3508" t="s">
        <v>8316</v>
      </c>
      <c r="S3508" s="10">
        <f>(((J3508/60)/60)/24)+DATE(1970,1,1)</f>
        <v>41829.734259259261</v>
      </c>
      <c r="T3508" s="10">
        <f>(((I3508/60)/60)/24)+DATE(1970,1,1)</f>
        <v>41874.734259259261</v>
      </c>
      <c r="U3508">
        <f t="shared" si="238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38000</v>
      </c>
      <c r="E3509" s="8">
        <v>10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0</v>
      </c>
      <c r="P3509">
        <f>IFERROR(ROUND(E3509/L3509,2),0)</f>
        <v>0.14000000000000001</v>
      </c>
      <c r="Q3509" t="s">
        <v>8315</v>
      </c>
      <c r="R3509" t="s">
        <v>8316</v>
      </c>
      <c r="S3509" s="10">
        <f>(((J3509/60)/60)/24)+DATE(1970,1,1)</f>
        <v>42491.92288194444</v>
      </c>
      <c r="T3509" s="10">
        <f>(((I3509/60)/60)/24)+DATE(1970,1,1)</f>
        <v>42521.92288194444</v>
      </c>
      <c r="U3509">
        <f t="shared" si="238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30000</v>
      </c>
      <c r="E3510" s="8">
        <v>10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0</v>
      </c>
      <c r="P3510">
        <f>IFERROR(ROUND(E3510/L3510,2),0)</f>
        <v>0.67</v>
      </c>
      <c r="Q3510" t="s">
        <v>8315</v>
      </c>
      <c r="R3510" t="s">
        <v>8316</v>
      </c>
      <c r="S3510" s="10">
        <f>(((J3510/60)/60)/24)+DATE(1970,1,1)</f>
        <v>42477.729780092588</v>
      </c>
      <c r="T3510" s="10">
        <f>(((I3510/60)/60)/24)+DATE(1970,1,1)</f>
        <v>42500.875</v>
      </c>
      <c r="U3510">
        <f t="shared" si="238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25000</v>
      </c>
      <c r="E3511" s="8">
        <v>10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0</v>
      </c>
      <c r="P3511">
        <f>IFERROR(ROUND(E3511/L3511,2),0)</f>
        <v>0.3</v>
      </c>
      <c r="Q3511" t="s">
        <v>8315</v>
      </c>
      <c r="R3511" t="s">
        <v>8316</v>
      </c>
      <c r="S3511" s="10">
        <f>(((J3511/60)/60)/24)+DATE(1970,1,1)</f>
        <v>41950.859560185185</v>
      </c>
      <c r="T3511" s="10">
        <f>(((I3511/60)/60)/24)+DATE(1970,1,1)</f>
        <v>41964.204861111109</v>
      </c>
      <c r="U3511">
        <f t="shared" si="238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25000</v>
      </c>
      <c r="E3512" s="8">
        <v>10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0</v>
      </c>
      <c r="P3512">
        <f>IFERROR(ROUND(E3512/L3512,2),0)</f>
        <v>0.67</v>
      </c>
      <c r="Q3512" t="s">
        <v>8315</v>
      </c>
      <c r="R3512" t="s">
        <v>8316</v>
      </c>
      <c r="S3512" s="10">
        <f>(((J3512/60)/60)/24)+DATE(1970,1,1)</f>
        <v>41802.62090277778</v>
      </c>
      <c r="T3512" s="10">
        <f>(((I3512/60)/60)/24)+DATE(1970,1,1)</f>
        <v>41822.62090277778</v>
      </c>
      <c r="U3512">
        <f t="shared" si="238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22000</v>
      </c>
      <c r="E3513" s="8">
        <v>10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0</v>
      </c>
      <c r="P3513">
        <f>IFERROR(ROUND(E3513/L3513,2),0)</f>
        <v>0.53</v>
      </c>
      <c r="Q3513" t="s">
        <v>8315</v>
      </c>
      <c r="R3513" t="s">
        <v>8316</v>
      </c>
      <c r="S3513" s="10">
        <f>(((J3513/60)/60)/24)+DATE(1970,1,1)</f>
        <v>41927.873784722222</v>
      </c>
      <c r="T3513" s="10">
        <f>(((I3513/60)/60)/24)+DATE(1970,1,1)</f>
        <v>41950.770833333336</v>
      </c>
      <c r="U3513">
        <f t="shared" si="238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20000</v>
      </c>
      <c r="E3514" s="8">
        <v>10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0</v>
      </c>
      <c r="P3514">
        <f>IFERROR(ROUND(E3514/L3514,2),0)</f>
        <v>0.59</v>
      </c>
      <c r="Q3514" t="s">
        <v>8315</v>
      </c>
      <c r="R3514" t="s">
        <v>8316</v>
      </c>
      <c r="S3514" s="10">
        <f>(((J3514/60)/60)/24)+DATE(1970,1,1)</f>
        <v>42057.536944444444</v>
      </c>
      <c r="T3514" s="10">
        <f>(((I3514/60)/60)/24)+DATE(1970,1,1)</f>
        <v>42117.49527777778</v>
      </c>
      <c r="U3514">
        <f t="shared" si="238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20000</v>
      </c>
      <c r="E3515" s="8">
        <v>10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0</v>
      </c>
      <c r="P3515">
        <f>IFERROR(ROUND(E3515/L3515,2),0)</f>
        <v>0.23</v>
      </c>
      <c r="Q3515" t="s">
        <v>8315</v>
      </c>
      <c r="R3515" t="s">
        <v>8316</v>
      </c>
      <c r="S3515" s="10">
        <f>(((J3515/60)/60)/24)+DATE(1970,1,1)</f>
        <v>41781.096203703702</v>
      </c>
      <c r="T3515" s="10">
        <f>(((I3515/60)/60)/24)+DATE(1970,1,1)</f>
        <v>41794.207638888889</v>
      </c>
      <c r="U3515">
        <f t="shared" si="238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18000</v>
      </c>
      <c r="E3516" s="8">
        <v>10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0</v>
      </c>
      <c r="P3516">
        <f>IFERROR(ROUND(E3516/L3516,2),0)</f>
        <v>1</v>
      </c>
      <c r="Q3516" t="s">
        <v>8315</v>
      </c>
      <c r="R3516" t="s">
        <v>8316</v>
      </c>
      <c r="S3516" s="10">
        <f>(((J3516/60)/60)/24)+DATE(1970,1,1)</f>
        <v>42020.846666666665</v>
      </c>
      <c r="T3516" s="10">
        <f>(((I3516/60)/60)/24)+DATE(1970,1,1)</f>
        <v>42037.207638888889</v>
      </c>
      <c r="U3516">
        <f t="shared" si="238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11999</v>
      </c>
      <c r="E3517" s="8">
        <v>10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0</v>
      </c>
      <c r="P3517">
        <f>IFERROR(ROUND(E3517/L3517,2),0)</f>
        <v>0.22</v>
      </c>
      <c r="Q3517" t="s">
        <v>8315</v>
      </c>
      <c r="R3517" t="s">
        <v>8316</v>
      </c>
      <c r="S3517" s="10">
        <f>(((J3517/60)/60)/24)+DATE(1970,1,1)</f>
        <v>42125.772812499999</v>
      </c>
      <c r="T3517" s="10">
        <f>(((I3517/60)/60)/24)+DATE(1970,1,1)</f>
        <v>42155.772812499999</v>
      </c>
      <c r="U3517">
        <f t="shared" si="238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10000</v>
      </c>
      <c r="E3518" s="8">
        <v>10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0</v>
      </c>
      <c r="P3518">
        <f>IFERROR(ROUND(E3518/L3518,2),0)</f>
        <v>0.91</v>
      </c>
      <c r="Q3518" t="s">
        <v>8315</v>
      </c>
      <c r="R3518" t="s">
        <v>8316</v>
      </c>
      <c r="S3518" s="10">
        <f>(((J3518/60)/60)/24)+DATE(1970,1,1)</f>
        <v>41856.010069444441</v>
      </c>
      <c r="T3518" s="10">
        <f>(((I3518/60)/60)/24)+DATE(1970,1,1)</f>
        <v>41890.125</v>
      </c>
      <c r="U3518">
        <f t="shared" si="238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10000</v>
      </c>
      <c r="E3519" s="8">
        <v>10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0</v>
      </c>
      <c r="P3519">
        <f>IFERROR(ROUND(E3519/L3519,2),0)</f>
        <v>0.77</v>
      </c>
      <c r="Q3519" t="s">
        <v>8315</v>
      </c>
      <c r="R3519" t="s">
        <v>8316</v>
      </c>
      <c r="S3519" s="10">
        <f>(((J3519/60)/60)/24)+DATE(1970,1,1)</f>
        <v>41794.817523148151</v>
      </c>
      <c r="T3519" s="10">
        <f>(((I3519/60)/60)/24)+DATE(1970,1,1)</f>
        <v>41824.458333333336</v>
      </c>
      <c r="U3519">
        <f t="shared" si="238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10000</v>
      </c>
      <c r="E3520" s="8">
        <v>10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0</v>
      </c>
      <c r="P3520">
        <f>IFERROR(ROUND(E3520/L3520,2),0)</f>
        <v>0.3</v>
      </c>
      <c r="Q3520" t="s">
        <v>8315</v>
      </c>
      <c r="R3520" t="s">
        <v>8316</v>
      </c>
      <c r="S3520" s="10">
        <f>(((J3520/60)/60)/24)+DATE(1970,1,1)</f>
        <v>41893.783553240741</v>
      </c>
      <c r="T3520" s="10">
        <f>(((I3520/60)/60)/24)+DATE(1970,1,1)</f>
        <v>41914.597916666666</v>
      </c>
      <c r="U3520">
        <f t="shared" si="238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8000</v>
      </c>
      <c r="E3521" s="8">
        <v>10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0</v>
      </c>
      <c r="P3521">
        <f>IFERROR(ROUND(E3521/L3521,2),0)</f>
        <v>0.36</v>
      </c>
      <c r="Q3521" t="s">
        <v>8315</v>
      </c>
      <c r="R3521" t="s">
        <v>8316</v>
      </c>
      <c r="S3521" s="10">
        <f>(((J3521/60)/60)/24)+DATE(1970,1,1)</f>
        <v>42037.598958333328</v>
      </c>
      <c r="T3521" s="10">
        <f>(((I3521/60)/60)/24)+DATE(1970,1,1)</f>
        <v>42067.598958333328</v>
      </c>
      <c r="U3521">
        <f t="shared" si="238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6000</v>
      </c>
      <c r="E3522" s="8">
        <v>10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0</v>
      </c>
      <c r="P3522">
        <f>IFERROR(ROUND(E3522/L3522,2),0)</f>
        <v>0.48</v>
      </c>
      <c r="Q3522" t="s">
        <v>8315</v>
      </c>
      <c r="R3522" t="s">
        <v>8316</v>
      </c>
      <c r="S3522" s="10">
        <f>(((J3522/60)/60)/24)+DATE(1970,1,1)</f>
        <v>42227.824212962965</v>
      </c>
      <c r="T3522" s="10">
        <f>(((I3522/60)/60)/24)+DATE(1970,1,1)</f>
        <v>42253.57430555555</v>
      </c>
      <c r="U3522">
        <f t="shared" si="238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5050</v>
      </c>
      <c r="E3523" s="8">
        <v>10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0</v>
      </c>
      <c r="P3523">
        <f>IFERROR(ROUND(E3523/L3523,2),0)</f>
        <v>0.77</v>
      </c>
      <c r="Q3523" t="s">
        <v>8315</v>
      </c>
      <c r="R3523" t="s">
        <v>8316</v>
      </c>
      <c r="S3523" s="10">
        <f>(((J3523/60)/60)/24)+DATE(1970,1,1)</f>
        <v>41881.361342592594</v>
      </c>
      <c r="T3523" s="10">
        <f>(((I3523/60)/60)/24)+DATE(1970,1,1)</f>
        <v>41911.361342592594</v>
      </c>
      <c r="U3523">
        <f t="shared" ref="U3523:U3586" si="23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5000</v>
      </c>
      <c r="E3524" s="8">
        <v>10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0</v>
      </c>
      <c r="P3524">
        <f>IFERROR(ROUND(E3524/L3524,2),0)</f>
        <v>0.28999999999999998</v>
      </c>
      <c r="Q3524" t="s">
        <v>8315</v>
      </c>
      <c r="R3524" t="s">
        <v>8316</v>
      </c>
      <c r="S3524" s="10">
        <f>(((J3524/60)/60)/24)+DATE(1970,1,1)</f>
        <v>42234.789884259255</v>
      </c>
      <c r="T3524" s="10">
        <f>(((I3524/60)/60)/24)+DATE(1970,1,1)</f>
        <v>42262.420833333337</v>
      </c>
      <c r="U3524">
        <f t="shared" si="23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5000</v>
      </c>
      <c r="E3525" s="8">
        <v>10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0</v>
      </c>
      <c r="P3525">
        <f>IFERROR(ROUND(E3525/L3525,2),0)</f>
        <v>0.13</v>
      </c>
      <c r="Q3525" t="s">
        <v>8315</v>
      </c>
      <c r="R3525" t="s">
        <v>8316</v>
      </c>
      <c r="S3525" s="10">
        <f>(((J3525/60)/60)/24)+DATE(1970,1,1)</f>
        <v>42581.397546296299</v>
      </c>
      <c r="T3525" s="10">
        <f>(((I3525/60)/60)/24)+DATE(1970,1,1)</f>
        <v>42638.958333333328</v>
      </c>
      <c r="U3525">
        <f t="shared" si="23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5000</v>
      </c>
      <c r="E3526" s="8">
        <v>10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0</v>
      </c>
      <c r="P3526">
        <f>IFERROR(ROUND(E3526/L3526,2),0)</f>
        <v>0.14000000000000001</v>
      </c>
      <c r="Q3526" t="s">
        <v>8315</v>
      </c>
      <c r="R3526" t="s">
        <v>8316</v>
      </c>
      <c r="S3526" s="10">
        <f>(((J3526/60)/60)/24)+DATE(1970,1,1)</f>
        <v>41880.76357638889</v>
      </c>
      <c r="T3526" s="10">
        <f>(((I3526/60)/60)/24)+DATE(1970,1,1)</f>
        <v>41895.166666666664</v>
      </c>
      <c r="U3526">
        <f t="shared" si="23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5000</v>
      </c>
      <c r="E3527" s="8">
        <v>10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0</v>
      </c>
      <c r="P3527">
        <f>IFERROR(ROUND(E3527/L3527,2),0)</f>
        <v>1.43</v>
      </c>
      <c r="Q3527" t="s">
        <v>8315</v>
      </c>
      <c r="R3527" t="s">
        <v>8316</v>
      </c>
      <c r="S3527" s="10">
        <f>(((J3527/60)/60)/24)+DATE(1970,1,1)</f>
        <v>42214.6956712963</v>
      </c>
      <c r="T3527" s="10">
        <f>(((I3527/60)/60)/24)+DATE(1970,1,1)</f>
        <v>42225.666666666672</v>
      </c>
      <c r="U3527">
        <f t="shared" si="23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5000</v>
      </c>
      <c r="E3528" s="8">
        <v>10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0</v>
      </c>
      <c r="P3528">
        <f>IFERROR(ROUND(E3528/L3528,2),0)</f>
        <v>0.28999999999999998</v>
      </c>
      <c r="Q3528" t="s">
        <v>8315</v>
      </c>
      <c r="R3528" t="s">
        <v>8316</v>
      </c>
      <c r="S3528" s="10">
        <f>(((J3528/60)/60)/24)+DATE(1970,1,1)</f>
        <v>42460.335312499999</v>
      </c>
      <c r="T3528" s="10">
        <f>(((I3528/60)/60)/24)+DATE(1970,1,1)</f>
        <v>42488.249305555553</v>
      </c>
      <c r="U3528">
        <f t="shared" si="23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5000</v>
      </c>
      <c r="E3529" s="8">
        <v>10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0</v>
      </c>
      <c r="P3529">
        <f>IFERROR(ROUND(E3529/L3529,2),0)</f>
        <v>0.12</v>
      </c>
      <c r="Q3529" t="s">
        <v>8315</v>
      </c>
      <c r="R3529" t="s">
        <v>8316</v>
      </c>
      <c r="S3529" s="10">
        <f>(((J3529/60)/60)/24)+DATE(1970,1,1)</f>
        <v>42167.023206018523</v>
      </c>
      <c r="T3529" s="10">
        <f>(((I3529/60)/60)/24)+DATE(1970,1,1)</f>
        <v>42196.165972222225</v>
      </c>
      <c r="U3529">
        <f t="shared" si="23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4400</v>
      </c>
      <c r="E3530" s="8">
        <v>10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0</v>
      </c>
      <c r="P3530">
        <f>IFERROR(ROUND(E3530/L3530,2),0)</f>
        <v>0.27</v>
      </c>
      <c r="Q3530" t="s">
        <v>8315</v>
      </c>
      <c r="R3530" t="s">
        <v>8316</v>
      </c>
      <c r="S3530" s="10">
        <f>(((J3530/60)/60)/24)+DATE(1970,1,1)</f>
        <v>42733.50136574074</v>
      </c>
      <c r="T3530" s="10">
        <f>(((I3530/60)/60)/24)+DATE(1970,1,1)</f>
        <v>42753.50136574074</v>
      </c>
      <c r="U3530">
        <f t="shared" si="23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3500</v>
      </c>
      <c r="E3531" s="8">
        <v>10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0</v>
      </c>
      <c r="P3531">
        <f>IFERROR(ROUND(E3531/L3531,2),0)</f>
        <v>0.56000000000000005</v>
      </c>
      <c r="Q3531" t="s">
        <v>8315</v>
      </c>
      <c r="R3531" t="s">
        <v>8316</v>
      </c>
      <c r="S3531" s="10">
        <f>(((J3531/60)/60)/24)+DATE(1970,1,1)</f>
        <v>42177.761782407411</v>
      </c>
      <c r="T3531" s="10">
        <f>(((I3531/60)/60)/24)+DATE(1970,1,1)</f>
        <v>42198.041666666672</v>
      </c>
      <c r="U3531">
        <f t="shared" si="23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3500</v>
      </c>
      <c r="E3532" s="8">
        <v>10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0</v>
      </c>
      <c r="P3532">
        <f>IFERROR(ROUND(E3532/L3532,2),0)</f>
        <v>0.45</v>
      </c>
      <c r="Q3532" t="s">
        <v>8315</v>
      </c>
      <c r="R3532" t="s">
        <v>8316</v>
      </c>
      <c r="S3532" s="10">
        <f>(((J3532/60)/60)/24)+DATE(1970,1,1)</f>
        <v>42442.623344907406</v>
      </c>
      <c r="T3532" s="10">
        <f>(((I3532/60)/60)/24)+DATE(1970,1,1)</f>
        <v>42470.833333333328</v>
      </c>
      <c r="U3532">
        <f t="shared" si="23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3000</v>
      </c>
      <c r="E3533" s="8">
        <v>10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0</v>
      </c>
      <c r="P3533">
        <f>IFERROR(ROUND(E3533/L3533,2),0)</f>
        <v>0.38</v>
      </c>
      <c r="Q3533" t="s">
        <v>8315</v>
      </c>
      <c r="R3533" t="s">
        <v>8316</v>
      </c>
      <c r="S3533" s="10">
        <f>(((J3533/60)/60)/24)+DATE(1970,1,1)</f>
        <v>42521.654328703706</v>
      </c>
      <c r="T3533" s="10">
        <f>(((I3533/60)/60)/24)+DATE(1970,1,1)</f>
        <v>42551.654328703706</v>
      </c>
      <c r="U3533">
        <f t="shared" si="23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3000</v>
      </c>
      <c r="E3534" s="8">
        <v>10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0</v>
      </c>
      <c r="P3534">
        <f>IFERROR(ROUND(E3534/L3534,2),0)</f>
        <v>0.37</v>
      </c>
      <c r="Q3534" t="s">
        <v>8315</v>
      </c>
      <c r="R3534" t="s">
        <v>8316</v>
      </c>
      <c r="S3534" s="10">
        <f>(((J3534/60)/60)/24)+DATE(1970,1,1)</f>
        <v>41884.599849537037</v>
      </c>
      <c r="T3534" s="10">
        <f>(((I3534/60)/60)/24)+DATE(1970,1,1)</f>
        <v>41900.165972222225</v>
      </c>
      <c r="U3534">
        <f t="shared" si="23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3000</v>
      </c>
      <c r="E3535" s="8">
        <v>10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0</v>
      </c>
      <c r="P3535">
        <f>IFERROR(ROUND(E3535/L3535,2),0)</f>
        <v>1.25</v>
      </c>
      <c r="Q3535" t="s">
        <v>8315</v>
      </c>
      <c r="R3535" t="s">
        <v>8316</v>
      </c>
      <c r="S3535" s="10">
        <f>(((J3535/60)/60)/24)+DATE(1970,1,1)</f>
        <v>42289.761192129634</v>
      </c>
      <c r="T3535" s="10">
        <f>(((I3535/60)/60)/24)+DATE(1970,1,1)</f>
        <v>42319.802858796291</v>
      </c>
      <c r="U3535">
        <f t="shared" si="23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2500</v>
      </c>
      <c r="E3536" s="8">
        <v>10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0</v>
      </c>
      <c r="P3536">
        <f>IFERROR(ROUND(E3536/L3536,2),0)</f>
        <v>0.05</v>
      </c>
      <c r="Q3536" t="s">
        <v>8315</v>
      </c>
      <c r="R3536" t="s">
        <v>8316</v>
      </c>
      <c r="S3536" s="10">
        <f>(((J3536/60)/60)/24)+DATE(1970,1,1)</f>
        <v>42243.6252662037</v>
      </c>
      <c r="T3536" s="10">
        <f>(((I3536/60)/60)/24)+DATE(1970,1,1)</f>
        <v>42278.6252662037</v>
      </c>
      <c r="U3536">
        <f t="shared" si="23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2250</v>
      </c>
      <c r="E3537" s="8">
        <v>10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0</v>
      </c>
      <c r="P3537">
        <f>IFERROR(ROUND(E3537/L3537,2),0)</f>
        <v>0.22</v>
      </c>
      <c r="Q3537" t="s">
        <v>8315</v>
      </c>
      <c r="R3537" t="s">
        <v>8316</v>
      </c>
      <c r="S3537" s="10">
        <f>(((J3537/60)/60)/24)+DATE(1970,1,1)</f>
        <v>42248.640162037031</v>
      </c>
      <c r="T3537" s="10">
        <f>(((I3537/60)/60)/24)+DATE(1970,1,1)</f>
        <v>42279.75</v>
      </c>
      <c r="U3537">
        <f t="shared" si="23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2000</v>
      </c>
      <c r="E3538" s="8">
        <v>10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</v>
      </c>
      <c r="P3538">
        <f>IFERROR(ROUND(E3538/L3538,2),0)</f>
        <v>0.59</v>
      </c>
      <c r="Q3538" t="s">
        <v>8315</v>
      </c>
      <c r="R3538" t="s">
        <v>8316</v>
      </c>
      <c r="S3538" s="10">
        <f>(((J3538/60)/60)/24)+DATE(1970,1,1)</f>
        <v>42328.727141203708</v>
      </c>
      <c r="T3538" s="10">
        <f>(((I3538/60)/60)/24)+DATE(1970,1,1)</f>
        <v>42358.499305555553</v>
      </c>
      <c r="U3538">
        <f t="shared" si="23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1500</v>
      </c>
      <c r="E3539" s="8">
        <v>10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</v>
      </c>
      <c r="P3539">
        <f>IFERROR(ROUND(E3539/L3539,2),0)</f>
        <v>0.36</v>
      </c>
      <c r="Q3539" t="s">
        <v>8315</v>
      </c>
      <c r="R3539" t="s">
        <v>8316</v>
      </c>
      <c r="S3539" s="10">
        <f>(((J3539/60)/60)/24)+DATE(1970,1,1)</f>
        <v>41923.354351851849</v>
      </c>
      <c r="T3539" s="10">
        <f>(((I3539/60)/60)/24)+DATE(1970,1,1)</f>
        <v>41960.332638888889</v>
      </c>
      <c r="U3539">
        <f t="shared" si="23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1500</v>
      </c>
      <c r="E3540" s="8">
        <v>10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</v>
      </c>
      <c r="P3540">
        <f>IFERROR(ROUND(E3540/L3540,2),0)</f>
        <v>0.12</v>
      </c>
      <c r="Q3540" t="s">
        <v>8315</v>
      </c>
      <c r="R3540" t="s">
        <v>8316</v>
      </c>
      <c r="S3540" s="10">
        <f>(((J3540/60)/60)/24)+DATE(1970,1,1)</f>
        <v>42571.420601851853</v>
      </c>
      <c r="T3540" s="10">
        <f>(((I3540/60)/60)/24)+DATE(1970,1,1)</f>
        <v>42599.420601851853</v>
      </c>
      <c r="U3540">
        <f t="shared" si="23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1500</v>
      </c>
      <c r="E3541" s="8">
        <v>10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</v>
      </c>
      <c r="P3541">
        <f>IFERROR(ROUND(E3541/L3541,2),0)</f>
        <v>0.77</v>
      </c>
      <c r="Q3541" t="s">
        <v>8315</v>
      </c>
      <c r="R3541" t="s">
        <v>8316</v>
      </c>
      <c r="S3541" s="10">
        <f>(((J3541/60)/60)/24)+DATE(1970,1,1)</f>
        <v>42600.756041666667</v>
      </c>
      <c r="T3541" s="10">
        <f>(((I3541/60)/60)/24)+DATE(1970,1,1)</f>
        <v>42621.756041666667</v>
      </c>
      <c r="U3541">
        <f t="shared" si="23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1250</v>
      </c>
      <c r="E3542" s="8">
        <v>10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</v>
      </c>
      <c r="P3542">
        <f>IFERROR(ROUND(E3542/L3542,2),0)</f>
        <v>1.25</v>
      </c>
      <c r="Q3542" t="s">
        <v>8315</v>
      </c>
      <c r="R3542" t="s">
        <v>8316</v>
      </c>
      <c r="S3542" s="10">
        <f>(((J3542/60)/60)/24)+DATE(1970,1,1)</f>
        <v>42517.003368055557</v>
      </c>
      <c r="T3542" s="10">
        <f>(((I3542/60)/60)/24)+DATE(1970,1,1)</f>
        <v>42547.003368055557</v>
      </c>
      <c r="U3542">
        <f t="shared" si="23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1000</v>
      </c>
      <c r="E3543" s="8">
        <v>10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</v>
      </c>
      <c r="P3543">
        <f>IFERROR(ROUND(E3543/L3543,2),0)</f>
        <v>0.31</v>
      </c>
      <c r="Q3543" t="s">
        <v>8315</v>
      </c>
      <c r="R3543" t="s">
        <v>8316</v>
      </c>
      <c r="S3543" s="10">
        <f>(((J3543/60)/60)/24)+DATE(1970,1,1)</f>
        <v>42222.730034722219</v>
      </c>
      <c r="T3543" s="10">
        <f>(((I3543/60)/60)/24)+DATE(1970,1,1)</f>
        <v>42247.730034722219</v>
      </c>
      <c r="U3543">
        <f t="shared" si="23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1000</v>
      </c>
      <c r="E3544" s="8">
        <v>10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</v>
      </c>
      <c r="P3544">
        <f>IFERROR(ROUND(E3544/L3544,2),0)</f>
        <v>0.12</v>
      </c>
      <c r="Q3544" t="s">
        <v>8315</v>
      </c>
      <c r="R3544" t="s">
        <v>8316</v>
      </c>
      <c r="S3544" s="10">
        <f>(((J3544/60)/60)/24)+DATE(1970,1,1)</f>
        <v>41829.599791666667</v>
      </c>
      <c r="T3544" s="10">
        <f>(((I3544/60)/60)/24)+DATE(1970,1,1)</f>
        <v>41889.599791666667</v>
      </c>
      <c r="U3544">
        <f t="shared" si="23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800</v>
      </c>
      <c r="E3545" s="8">
        <v>10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</v>
      </c>
      <c r="P3545">
        <f>IFERROR(ROUND(E3545/L3545,2),0)</f>
        <v>0.34</v>
      </c>
      <c r="Q3545" t="s">
        <v>8315</v>
      </c>
      <c r="R3545" t="s">
        <v>8316</v>
      </c>
      <c r="S3545" s="10">
        <f>(((J3545/60)/60)/24)+DATE(1970,1,1)</f>
        <v>42150.755312499998</v>
      </c>
      <c r="T3545" s="10">
        <f>(((I3545/60)/60)/24)+DATE(1970,1,1)</f>
        <v>42180.755312499998</v>
      </c>
      <c r="U3545">
        <f t="shared" si="23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750</v>
      </c>
      <c r="E3546" s="8">
        <v>10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</v>
      </c>
      <c r="P3546">
        <f>IFERROR(ROUND(E3546/L3546,2),0)</f>
        <v>0.42</v>
      </c>
      <c r="Q3546" t="s">
        <v>8315</v>
      </c>
      <c r="R3546" t="s">
        <v>8316</v>
      </c>
      <c r="S3546" s="10">
        <f>(((J3546/60)/60)/24)+DATE(1970,1,1)</f>
        <v>42040.831678240742</v>
      </c>
      <c r="T3546" s="10">
        <f>(((I3546/60)/60)/24)+DATE(1970,1,1)</f>
        <v>42070.831678240742</v>
      </c>
      <c r="U3546">
        <f t="shared" si="23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650</v>
      </c>
      <c r="E3547" s="8">
        <v>10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2</v>
      </c>
      <c r="P3547">
        <f>IFERROR(ROUND(E3547/L3547,2),0)</f>
        <v>1.25</v>
      </c>
      <c r="Q3547" t="s">
        <v>8315</v>
      </c>
      <c r="R3547" t="s">
        <v>8316</v>
      </c>
      <c r="S3547" s="10">
        <f>(((J3547/60)/60)/24)+DATE(1970,1,1)</f>
        <v>42075.807395833333</v>
      </c>
      <c r="T3547" s="10">
        <f>(((I3547/60)/60)/24)+DATE(1970,1,1)</f>
        <v>42105.807395833333</v>
      </c>
      <c r="U3547">
        <f t="shared" si="23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600</v>
      </c>
      <c r="E3548" s="8">
        <v>10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2</v>
      </c>
      <c r="P3548">
        <f>IFERROR(ROUND(E3548/L3548,2),0)</f>
        <v>0.53</v>
      </c>
      <c r="Q3548" t="s">
        <v>8315</v>
      </c>
      <c r="R3548" t="s">
        <v>8316</v>
      </c>
      <c r="S3548" s="10">
        <f>(((J3548/60)/60)/24)+DATE(1970,1,1)</f>
        <v>42073.660694444443</v>
      </c>
      <c r="T3548" s="10">
        <f>(((I3548/60)/60)/24)+DATE(1970,1,1)</f>
        <v>42095.165972222225</v>
      </c>
      <c r="U3548">
        <f t="shared" si="23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500</v>
      </c>
      <c r="E3549" s="8">
        <v>10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2</v>
      </c>
      <c r="P3549">
        <f>IFERROR(ROUND(E3549/L3549,2),0)</f>
        <v>0.03</v>
      </c>
      <c r="Q3549" t="s">
        <v>8315</v>
      </c>
      <c r="R3549" t="s">
        <v>8316</v>
      </c>
      <c r="S3549" s="10">
        <f>(((J3549/60)/60)/24)+DATE(1970,1,1)</f>
        <v>42480.078715277778</v>
      </c>
      <c r="T3549" s="10">
        <f>(((I3549/60)/60)/24)+DATE(1970,1,1)</f>
        <v>42504.165972222225</v>
      </c>
      <c r="U3549">
        <f t="shared" si="23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200</v>
      </c>
      <c r="E3550" s="8">
        <v>10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5</v>
      </c>
      <c r="P3550">
        <f>IFERROR(ROUND(E3550/L3550,2),0)</f>
        <v>0.77</v>
      </c>
      <c r="Q3550" t="s">
        <v>8315</v>
      </c>
      <c r="R3550" t="s">
        <v>8316</v>
      </c>
      <c r="S3550" s="10">
        <f>(((J3550/60)/60)/24)+DATE(1970,1,1)</f>
        <v>42411.942291666666</v>
      </c>
      <c r="T3550" s="10">
        <f>(((I3550/60)/60)/24)+DATE(1970,1,1)</f>
        <v>42434.041666666672</v>
      </c>
      <c r="U3550">
        <f t="shared" si="23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</v>
      </c>
      <c r="E3551" s="8">
        <v>10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</v>
      </c>
      <c r="P3551">
        <f>IFERROR(ROUND(E3551/L3551,2),0)</f>
        <v>0.24</v>
      </c>
      <c r="Q3551" t="s">
        <v>8315</v>
      </c>
      <c r="R3551" t="s">
        <v>8316</v>
      </c>
      <c r="S3551" s="10">
        <f>(((J3551/60)/60)/24)+DATE(1970,1,1)</f>
        <v>42223.394363425927</v>
      </c>
      <c r="T3551" s="10">
        <f>(((I3551/60)/60)/24)+DATE(1970,1,1)</f>
        <v>42251.394363425927</v>
      </c>
      <c r="U3551">
        <f t="shared" si="23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10</v>
      </c>
      <c r="E3552" s="8">
        <v>10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100</v>
      </c>
      <c r="P3552">
        <f>IFERROR(ROUND(E3552/L3552,2),0)</f>
        <v>0.16</v>
      </c>
      <c r="Q3552" t="s">
        <v>8315</v>
      </c>
      <c r="R3552" t="s">
        <v>8316</v>
      </c>
      <c r="S3552" s="10">
        <f>(((J3552/60)/60)/24)+DATE(1970,1,1)</f>
        <v>42462.893495370372</v>
      </c>
      <c r="T3552" s="10">
        <f>(((I3552/60)/60)/24)+DATE(1970,1,1)</f>
        <v>42492.893495370372</v>
      </c>
      <c r="U3552">
        <f t="shared" si="23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200</v>
      </c>
      <c r="P3553">
        <f>IFERROR(ROUND(E3553/L3553,2),0)</f>
        <v>0.4</v>
      </c>
      <c r="Q3553" t="s">
        <v>8315</v>
      </c>
      <c r="R3553" t="s">
        <v>8316</v>
      </c>
      <c r="S3553" s="10">
        <f>(((J3553/60)/60)/24)+DATE(1970,1,1)</f>
        <v>41753.515856481477</v>
      </c>
      <c r="T3553" s="10">
        <f>(((I3553/60)/60)/24)+DATE(1970,1,1)</f>
        <v>41781.921527777777</v>
      </c>
      <c r="U3553">
        <f t="shared" si="23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10000</v>
      </c>
      <c r="E3554" s="8">
        <v>9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0</v>
      </c>
      <c r="P3554">
        <f>IFERROR(ROUND(E3554/L3554,2),0)</f>
        <v>0.45</v>
      </c>
      <c r="Q3554" t="s">
        <v>8315</v>
      </c>
      <c r="R3554" t="s">
        <v>8316</v>
      </c>
      <c r="S3554" s="10">
        <f>(((J3554/60)/60)/24)+DATE(1970,1,1)</f>
        <v>41788.587083333332</v>
      </c>
      <c r="T3554" s="10">
        <f>(((I3554/60)/60)/24)+DATE(1970,1,1)</f>
        <v>41818.587083333332</v>
      </c>
      <c r="U3554">
        <f t="shared" si="23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200000</v>
      </c>
      <c r="E3555" s="8">
        <v>8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0</v>
      </c>
      <c r="P3555">
        <f>IFERROR(ROUND(E3555/L3555,2),0)</f>
        <v>0.08</v>
      </c>
      <c r="Q3555" t="s">
        <v>8315</v>
      </c>
      <c r="R3555" t="s">
        <v>8316</v>
      </c>
      <c r="S3555" s="10">
        <f>(((J3555/60)/60)/24)+DATE(1970,1,1)</f>
        <v>42196.028703703705</v>
      </c>
      <c r="T3555" s="10">
        <f>(((I3555/60)/60)/24)+DATE(1970,1,1)</f>
        <v>42228</v>
      </c>
      <c r="U3555">
        <f t="shared" si="23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60000</v>
      </c>
      <c r="E3556" s="8">
        <v>8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0</v>
      </c>
      <c r="P3556">
        <f>IFERROR(ROUND(E3556/L3556,2),0)</f>
        <v>0.15</v>
      </c>
      <c r="Q3556" t="s">
        <v>8315</v>
      </c>
      <c r="R3556" t="s">
        <v>8316</v>
      </c>
      <c r="S3556" s="10">
        <f>(((J3556/60)/60)/24)+DATE(1970,1,1)</f>
        <v>42016.050451388888</v>
      </c>
      <c r="T3556" s="10">
        <f>(((I3556/60)/60)/24)+DATE(1970,1,1)</f>
        <v>42046.708333333328</v>
      </c>
      <c r="U3556">
        <f t="shared" si="23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2995</v>
      </c>
      <c r="E3557" s="8">
        <v>8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0</v>
      </c>
      <c r="P3557">
        <f>IFERROR(ROUND(E3557/L3557,2),0)</f>
        <v>0.56999999999999995</v>
      </c>
      <c r="Q3557" t="s">
        <v>8315</v>
      </c>
      <c r="R3557" t="s">
        <v>8316</v>
      </c>
      <c r="S3557" s="10">
        <f>(((J3557/60)/60)/24)+DATE(1970,1,1)</f>
        <v>42661.442060185189</v>
      </c>
      <c r="T3557" s="10">
        <f>(((I3557/60)/60)/24)+DATE(1970,1,1)</f>
        <v>42691.483726851846</v>
      </c>
      <c r="U3557">
        <f t="shared" si="23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1000</v>
      </c>
      <c r="E3558" s="8">
        <v>8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</v>
      </c>
      <c r="P3558">
        <f>IFERROR(ROUND(E3558/L3558,2),0)</f>
        <v>0.4</v>
      </c>
      <c r="Q3558" t="s">
        <v>8315</v>
      </c>
      <c r="R3558" t="s">
        <v>8316</v>
      </c>
      <c r="S3558" s="10">
        <f>(((J3558/60)/60)/24)+DATE(1970,1,1)</f>
        <v>41808.649583333332</v>
      </c>
      <c r="T3558" s="10">
        <f>(((I3558/60)/60)/24)+DATE(1970,1,1)</f>
        <v>41868.649583333332</v>
      </c>
      <c r="U3558">
        <f t="shared" si="23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500</v>
      </c>
      <c r="E3559" s="8">
        <v>8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2</v>
      </c>
      <c r="P3559">
        <f>IFERROR(ROUND(E3559/L3559,2),0)</f>
        <v>0.01</v>
      </c>
      <c r="Q3559" t="s">
        <v>8315</v>
      </c>
      <c r="R3559" t="s">
        <v>8316</v>
      </c>
      <c r="S3559" s="10">
        <f>(((J3559/60)/60)/24)+DATE(1970,1,1)</f>
        <v>41730.276747685188</v>
      </c>
      <c r="T3559" s="10">
        <f>(((I3559/60)/60)/24)+DATE(1970,1,1)</f>
        <v>41764.276747685188</v>
      </c>
      <c r="U3559">
        <f t="shared" si="23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28000</v>
      </c>
      <c r="E3560" s="8">
        <v>7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0</v>
      </c>
      <c r="P3560">
        <f>IFERROR(ROUND(E3560/L3560,2),0)</f>
        <v>0.32</v>
      </c>
      <c r="Q3560" t="s">
        <v>8315</v>
      </c>
      <c r="R3560" t="s">
        <v>8316</v>
      </c>
      <c r="S3560" s="10">
        <f>(((J3560/60)/60)/24)+DATE(1970,1,1)</f>
        <v>42139.816840277781</v>
      </c>
      <c r="T3560" s="10">
        <f>(((I3560/60)/60)/24)+DATE(1970,1,1)</f>
        <v>42181.875</v>
      </c>
      <c r="U3560">
        <f t="shared" si="23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20000</v>
      </c>
      <c r="E3561" s="8">
        <v>7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0</v>
      </c>
      <c r="P3561">
        <f>IFERROR(ROUND(E3561/L3561,2),0)</f>
        <v>0.28999999999999998</v>
      </c>
      <c r="Q3561" t="s">
        <v>8315</v>
      </c>
      <c r="R3561" t="s">
        <v>8316</v>
      </c>
      <c r="S3561" s="10">
        <f>(((J3561/60)/60)/24)+DATE(1970,1,1)</f>
        <v>42194.096157407403</v>
      </c>
      <c r="T3561" s="10">
        <f>(((I3561/60)/60)/24)+DATE(1970,1,1)</f>
        <v>42216.373611111107</v>
      </c>
      <c r="U3561">
        <f t="shared" si="23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3000</v>
      </c>
      <c r="E3562" s="8">
        <v>7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0</v>
      </c>
      <c r="P3562">
        <f>IFERROR(ROUND(E3562/L3562,2),0)</f>
        <v>0.09</v>
      </c>
      <c r="Q3562" t="s">
        <v>8315</v>
      </c>
      <c r="R3562" t="s">
        <v>8316</v>
      </c>
      <c r="S3562" s="10">
        <f>(((J3562/60)/60)/24)+DATE(1970,1,1)</f>
        <v>42115.889652777783</v>
      </c>
      <c r="T3562" s="10">
        <f>(((I3562/60)/60)/24)+DATE(1970,1,1)</f>
        <v>42151.114583333328</v>
      </c>
      <c r="U3562">
        <f t="shared" si="23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50000</v>
      </c>
      <c r="E3563" s="8">
        <v>6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0</v>
      </c>
      <c r="P3563">
        <f>IFERROR(ROUND(E3563/L3563,2),0)</f>
        <v>0.11</v>
      </c>
      <c r="Q3563" t="s">
        <v>8315</v>
      </c>
      <c r="R3563" t="s">
        <v>8316</v>
      </c>
      <c r="S3563" s="10">
        <f>(((J3563/60)/60)/24)+DATE(1970,1,1)</f>
        <v>42203.680300925931</v>
      </c>
      <c r="T3563" s="10">
        <f>(((I3563/60)/60)/24)+DATE(1970,1,1)</f>
        <v>42221.774999999994</v>
      </c>
      <c r="U3563">
        <f t="shared" si="23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20000</v>
      </c>
      <c r="E3564" s="8">
        <v>6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0</v>
      </c>
      <c r="P3564">
        <f>IFERROR(ROUND(E3564/L3564,2),0)</f>
        <v>0.19</v>
      </c>
      <c r="Q3564" t="s">
        <v>8315</v>
      </c>
      <c r="R3564" t="s">
        <v>8316</v>
      </c>
      <c r="S3564" s="10">
        <f>(((J3564/60)/60)/24)+DATE(1970,1,1)</f>
        <v>42433.761886574073</v>
      </c>
      <c r="T3564" s="10">
        <f>(((I3564/60)/60)/24)+DATE(1970,1,1)</f>
        <v>42442.916666666672</v>
      </c>
      <c r="U3564">
        <f t="shared" si="23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18000</v>
      </c>
      <c r="E3565" s="8">
        <v>6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0</v>
      </c>
      <c r="P3565">
        <f>IFERROR(ROUND(E3565/L3565,2),0)</f>
        <v>0.24</v>
      </c>
      <c r="Q3565" t="s">
        <v>8315</v>
      </c>
      <c r="R3565" t="s">
        <v>8316</v>
      </c>
      <c r="S3565" s="10">
        <f>(((J3565/60)/60)/24)+DATE(1970,1,1)</f>
        <v>42555.671944444446</v>
      </c>
      <c r="T3565" s="10">
        <f>(((I3565/60)/60)/24)+DATE(1970,1,1)</f>
        <v>42583.791666666672</v>
      </c>
      <c r="U3565">
        <f t="shared" si="23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7000</v>
      </c>
      <c r="E3566" s="8">
        <v>6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0</v>
      </c>
      <c r="P3566">
        <f>IFERROR(ROUND(E3566/L3566,2),0)</f>
        <v>0.35</v>
      </c>
      <c r="Q3566" t="s">
        <v>8315</v>
      </c>
      <c r="R3566" t="s">
        <v>8316</v>
      </c>
      <c r="S3566" s="10">
        <f>(((J3566/60)/60)/24)+DATE(1970,1,1)</f>
        <v>42236.623252314821</v>
      </c>
      <c r="T3566" s="10">
        <f>(((I3566/60)/60)/24)+DATE(1970,1,1)</f>
        <v>42282.666666666672</v>
      </c>
      <c r="U3566">
        <f t="shared" si="23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5000</v>
      </c>
      <c r="E3567" s="8">
        <v>6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0</v>
      </c>
      <c r="P3567">
        <f>IFERROR(ROUND(E3567/L3567,2),0)</f>
        <v>0.5</v>
      </c>
      <c r="Q3567" t="s">
        <v>8315</v>
      </c>
      <c r="R3567" t="s">
        <v>8316</v>
      </c>
      <c r="S3567" s="10">
        <f>(((J3567/60)/60)/24)+DATE(1970,1,1)</f>
        <v>41974.743148148147</v>
      </c>
      <c r="T3567" s="10">
        <f>(((I3567/60)/60)/24)+DATE(1970,1,1)</f>
        <v>42004.743148148147</v>
      </c>
      <c r="U3567">
        <f t="shared" si="23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3000</v>
      </c>
      <c r="E3568" s="8">
        <v>6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0</v>
      </c>
      <c r="P3568">
        <f>IFERROR(ROUND(E3568/L3568,2),0)</f>
        <v>0.16</v>
      </c>
      <c r="Q3568" t="s">
        <v>8315</v>
      </c>
      <c r="R3568" t="s">
        <v>8316</v>
      </c>
      <c r="S3568" s="10">
        <f>(((J3568/60)/60)/24)+DATE(1970,1,1)</f>
        <v>41997.507905092592</v>
      </c>
      <c r="T3568" s="10">
        <f>(((I3568/60)/60)/24)+DATE(1970,1,1)</f>
        <v>42027.507905092592</v>
      </c>
      <c r="U3568">
        <f t="shared" si="23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750</v>
      </c>
      <c r="E3569" s="8">
        <v>6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</v>
      </c>
      <c r="P3569">
        <f>IFERROR(ROUND(E3569/L3569,2),0)</f>
        <v>0.15</v>
      </c>
      <c r="Q3569" t="s">
        <v>8315</v>
      </c>
      <c r="R3569" t="s">
        <v>8316</v>
      </c>
      <c r="S3569" s="10">
        <f>(((J3569/60)/60)/24)+DATE(1970,1,1)</f>
        <v>42135.810694444444</v>
      </c>
      <c r="T3569" s="10">
        <f>(((I3569/60)/60)/24)+DATE(1970,1,1)</f>
        <v>42165.810694444444</v>
      </c>
      <c r="U3569">
        <f t="shared" si="23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500</v>
      </c>
      <c r="E3570" s="8">
        <v>6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</v>
      </c>
      <c r="P3570">
        <f>IFERROR(ROUND(E3570/L3570,2),0)</f>
        <v>0.32</v>
      </c>
      <c r="Q3570" t="s">
        <v>8315</v>
      </c>
      <c r="R3570" t="s">
        <v>8316</v>
      </c>
      <c r="S3570" s="10">
        <f>(((J3570/60)/60)/24)+DATE(1970,1,1)</f>
        <v>41869.740671296298</v>
      </c>
      <c r="T3570" s="10">
        <f>(((I3570/60)/60)/24)+DATE(1970,1,1)</f>
        <v>41899.740671296298</v>
      </c>
      <c r="U3570">
        <f t="shared" si="23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75000</v>
      </c>
      <c r="E3571" s="8">
        <v>5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0</v>
      </c>
      <c r="P3571">
        <f>IFERROR(ROUND(E3571/L3571,2),0)</f>
        <v>0.12</v>
      </c>
      <c r="Q3571" t="s">
        <v>8315</v>
      </c>
      <c r="R3571" t="s">
        <v>8316</v>
      </c>
      <c r="S3571" s="10">
        <f>(((J3571/60)/60)/24)+DATE(1970,1,1)</f>
        <v>41982.688611111109</v>
      </c>
      <c r="T3571" s="10">
        <f>(((I3571/60)/60)/24)+DATE(1970,1,1)</f>
        <v>42012.688611111109</v>
      </c>
      <c r="U3571">
        <f t="shared" si="23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50000</v>
      </c>
      <c r="E3572" s="8">
        <v>5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0</v>
      </c>
      <c r="P3572">
        <f>IFERROR(ROUND(E3572/L3572,2),0)</f>
        <v>0.19</v>
      </c>
      <c r="Q3572" t="s">
        <v>8315</v>
      </c>
      <c r="R3572" t="s">
        <v>8316</v>
      </c>
      <c r="S3572" s="10">
        <f>(((J3572/60)/60)/24)+DATE(1970,1,1)</f>
        <v>41976.331979166673</v>
      </c>
      <c r="T3572" s="10">
        <f>(((I3572/60)/60)/24)+DATE(1970,1,1)</f>
        <v>42004.291666666672</v>
      </c>
      <c r="U3572">
        <f t="shared" si="23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50000</v>
      </c>
      <c r="E3573" s="8">
        <v>5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0</v>
      </c>
      <c r="P3573">
        <f>IFERROR(ROUND(E3573/L3573,2),0)</f>
        <v>0.2</v>
      </c>
      <c r="Q3573" t="s">
        <v>8315</v>
      </c>
      <c r="R3573" t="s">
        <v>8316</v>
      </c>
      <c r="S3573" s="10">
        <f>(((J3573/60)/60)/24)+DATE(1970,1,1)</f>
        <v>41912.858946759261</v>
      </c>
      <c r="T3573" s="10">
        <f>(((I3573/60)/60)/24)+DATE(1970,1,1)</f>
        <v>41942.858946759261</v>
      </c>
      <c r="U3573">
        <f t="shared" si="23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30000</v>
      </c>
      <c r="E3574" s="8">
        <v>5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0</v>
      </c>
      <c r="P3574">
        <f>IFERROR(ROUND(E3574/L3574,2),0)</f>
        <v>0.56000000000000005</v>
      </c>
      <c r="Q3574" t="s">
        <v>8315</v>
      </c>
      <c r="R3574" t="s">
        <v>8316</v>
      </c>
      <c r="S3574" s="10">
        <f>(((J3574/60)/60)/24)+DATE(1970,1,1)</f>
        <v>42146.570393518516</v>
      </c>
      <c r="T3574" s="10">
        <f>(((I3574/60)/60)/24)+DATE(1970,1,1)</f>
        <v>42176.570393518516</v>
      </c>
      <c r="U3574">
        <f t="shared" si="23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25000</v>
      </c>
      <c r="E3575" s="8">
        <v>5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0</v>
      </c>
      <c r="P3575">
        <f>IFERROR(ROUND(E3575/L3575,2),0)</f>
        <v>0.06</v>
      </c>
      <c r="Q3575" t="s">
        <v>8315</v>
      </c>
      <c r="R3575" t="s">
        <v>8316</v>
      </c>
      <c r="S3575" s="10">
        <f>(((J3575/60)/60)/24)+DATE(1970,1,1)</f>
        <v>41921.375532407408</v>
      </c>
      <c r="T3575" s="10">
        <f>(((I3575/60)/60)/24)+DATE(1970,1,1)</f>
        <v>41951.417199074072</v>
      </c>
      <c r="U3575">
        <f t="shared" si="23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20000</v>
      </c>
      <c r="E3576" s="8">
        <v>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0</v>
      </c>
      <c r="P3576">
        <f>IFERROR(ROUND(E3576/L3576,2),0)</f>
        <v>0.11</v>
      </c>
      <c r="Q3576" t="s">
        <v>8315</v>
      </c>
      <c r="R3576" t="s">
        <v>8316</v>
      </c>
      <c r="S3576" s="10">
        <f>(((J3576/60)/60)/24)+DATE(1970,1,1)</f>
        <v>41926.942685185182</v>
      </c>
      <c r="T3576" s="10">
        <f>(((I3576/60)/60)/24)+DATE(1970,1,1)</f>
        <v>41956.984351851846</v>
      </c>
      <c r="U3576">
        <f t="shared" si="23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12999</v>
      </c>
      <c r="E3577" s="8">
        <v>5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0</v>
      </c>
      <c r="P3577">
        <f>IFERROR(ROUND(E3577/L3577,2),0)</f>
        <v>0.05</v>
      </c>
      <c r="Q3577" t="s">
        <v>8315</v>
      </c>
      <c r="R3577" t="s">
        <v>8316</v>
      </c>
      <c r="S3577" s="10">
        <f>(((J3577/60)/60)/24)+DATE(1970,1,1)</f>
        <v>42561.783877314811</v>
      </c>
      <c r="T3577" s="10">
        <f>(((I3577/60)/60)/24)+DATE(1970,1,1)</f>
        <v>42593.165972222225</v>
      </c>
      <c r="U3577">
        <f t="shared" si="23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10000</v>
      </c>
      <c r="E3578" s="8">
        <v>5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0</v>
      </c>
      <c r="P3578">
        <f>IFERROR(ROUND(E3578/L3578,2),0)</f>
        <v>1</v>
      </c>
      <c r="Q3578" t="s">
        <v>8315</v>
      </c>
      <c r="R3578" t="s">
        <v>8316</v>
      </c>
      <c r="S3578" s="10">
        <f>(((J3578/60)/60)/24)+DATE(1970,1,1)</f>
        <v>42649.54923611111</v>
      </c>
      <c r="T3578" s="10">
        <f>(((I3578/60)/60)/24)+DATE(1970,1,1)</f>
        <v>42709.590902777782</v>
      </c>
      <c r="U3578">
        <f t="shared" si="23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10000</v>
      </c>
      <c r="E3579" s="8">
        <v>5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0</v>
      </c>
      <c r="P3579">
        <f>IFERROR(ROUND(E3579/L3579,2),0)</f>
        <v>0.19</v>
      </c>
      <c r="Q3579" t="s">
        <v>8315</v>
      </c>
      <c r="R3579" t="s">
        <v>8316</v>
      </c>
      <c r="S3579" s="10">
        <f>(((J3579/60)/60)/24)+DATE(1970,1,1)</f>
        <v>42093.786840277782</v>
      </c>
      <c r="T3579" s="10">
        <f>(((I3579/60)/60)/24)+DATE(1970,1,1)</f>
        <v>42120.26944444445</v>
      </c>
      <c r="U3579">
        <f t="shared" si="23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8000</v>
      </c>
      <c r="E3580" s="8">
        <v>5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0</v>
      </c>
      <c r="P3580">
        <f>IFERROR(ROUND(E3580/L3580,2),0)</f>
        <v>0.14000000000000001</v>
      </c>
      <c r="Q3580" t="s">
        <v>8315</v>
      </c>
      <c r="R3580" t="s">
        <v>8316</v>
      </c>
      <c r="S3580" s="10">
        <f>(((J3580/60)/60)/24)+DATE(1970,1,1)</f>
        <v>42460.733530092592</v>
      </c>
      <c r="T3580" s="10">
        <f>(((I3580/60)/60)/24)+DATE(1970,1,1)</f>
        <v>42490.733530092592</v>
      </c>
      <c r="U3580">
        <f t="shared" si="23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7500</v>
      </c>
      <c r="E3581" s="8">
        <v>5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0</v>
      </c>
      <c r="P3581">
        <f>IFERROR(ROUND(E3581/L3581,2),0)</f>
        <v>0.36</v>
      </c>
      <c r="Q3581" t="s">
        <v>8315</v>
      </c>
      <c r="R3581" t="s">
        <v>8316</v>
      </c>
      <c r="S3581" s="10">
        <f>(((J3581/60)/60)/24)+DATE(1970,1,1)</f>
        <v>42430.762222222227</v>
      </c>
      <c r="T3581" s="10">
        <f>(((I3581/60)/60)/24)+DATE(1970,1,1)</f>
        <v>42460.720555555556</v>
      </c>
      <c r="U3581">
        <f t="shared" si="23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5000</v>
      </c>
      <c r="E3582" s="8">
        <v>5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0</v>
      </c>
      <c r="P3582">
        <f>IFERROR(ROUND(E3582/L3582,2),0)</f>
        <v>0.19</v>
      </c>
      <c r="Q3582" t="s">
        <v>8315</v>
      </c>
      <c r="R3582" t="s">
        <v>8316</v>
      </c>
      <c r="S3582" s="10">
        <f>(((J3582/60)/60)/24)+DATE(1970,1,1)</f>
        <v>42026.176180555558</v>
      </c>
      <c r="T3582" s="10">
        <f>(((I3582/60)/60)/24)+DATE(1970,1,1)</f>
        <v>42064.207638888889</v>
      </c>
      <c r="U3582">
        <f t="shared" si="23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5000</v>
      </c>
      <c r="E3583" s="8">
        <v>5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0</v>
      </c>
      <c r="P3583">
        <f>IFERROR(ROUND(E3583/L3583,2),0)</f>
        <v>0.11</v>
      </c>
      <c r="Q3583" t="s">
        <v>8315</v>
      </c>
      <c r="R3583" t="s">
        <v>8316</v>
      </c>
      <c r="S3583" s="10">
        <f>(((J3583/60)/60)/24)+DATE(1970,1,1)</f>
        <v>41836.471180555556</v>
      </c>
      <c r="T3583" s="10">
        <f>(((I3583/60)/60)/24)+DATE(1970,1,1)</f>
        <v>41850.471180555556</v>
      </c>
      <c r="U3583">
        <f t="shared" si="23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5000</v>
      </c>
      <c r="E3584" s="8">
        <v>5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0</v>
      </c>
      <c r="P3584">
        <f>IFERROR(ROUND(E3584/L3584,2),0)</f>
        <v>0.1</v>
      </c>
      <c r="Q3584" t="s">
        <v>8315</v>
      </c>
      <c r="R3584" t="s">
        <v>8316</v>
      </c>
      <c r="S3584" s="10">
        <f>(((J3584/60)/60)/24)+DATE(1970,1,1)</f>
        <v>42451.095856481479</v>
      </c>
      <c r="T3584" s="10">
        <f>(((I3584/60)/60)/24)+DATE(1970,1,1)</f>
        <v>42465.095856481479</v>
      </c>
      <c r="U3584">
        <f t="shared" si="23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4290</v>
      </c>
      <c r="E3585" s="8">
        <v>5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0</v>
      </c>
      <c r="P3585">
        <f>IFERROR(ROUND(E3585/L3585,2),0)</f>
        <v>0.21</v>
      </c>
      <c r="Q3585" t="s">
        <v>8315</v>
      </c>
      <c r="R3585" t="s">
        <v>8316</v>
      </c>
      <c r="S3585" s="10">
        <f>(((J3585/60)/60)/24)+DATE(1970,1,1)</f>
        <v>42418.425983796296</v>
      </c>
      <c r="T3585" s="10">
        <f>(((I3585/60)/60)/24)+DATE(1970,1,1)</f>
        <v>42478.384317129632</v>
      </c>
      <c r="U3585">
        <f t="shared" si="23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5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0</v>
      </c>
      <c r="P3586">
        <f>IFERROR(ROUND(E3586/L3586,2),0)</f>
        <v>0.04</v>
      </c>
      <c r="Q3586" t="s">
        <v>8315</v>
      </c>
      <c r="R3586" t="s">
        <v>8316</v>
      </c>
      <c r="S3586" s="10">
        <f>(((J3586/60)/60)/24)+DATE(1970,1,1)</f>
        <v>42168.316481481481</v>
      </c>
      <c r="T3586" s="10">
        <f>(((I3586/60)/60)/24)+DATE(1970,1,1)</f>
        <v>42198.316481481481</v>
      </c>
      <c r="U3586">
        <f t="shared" si="23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3000</v>
      </c>
      <c r="E3587" s="8">
        <v>5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0</v>
      </c>
      <c r="P3587">
        <f>IFERROR(ROUND(E3587/L3587,2),0)</f>
        <v>0.22</v>
      </c>
      <c r="Q3587" t="s">
        <v>8315</v>
      </c>
      <c r="R3587" t="s">
        <v>8316</v>
      </c>
      <c r="S3587" s="10">
        <f>(((J3587/60)/60)/24)+DATE(1970,1,1)</f>
        <v>41964.716319444444</v>
      </c>
      <c r="T3587" s="10">
        <f>(((I3587/60)/60)/24)+DATE(1970,1,1)</f>
        <v>41994.716319444444</v>
      </c>
      <c r="U3587">
        <f t="shared" ref="U3587:U3650" si="240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3000</v>
      </c>
      <c r="E3588" s="8">
        <v>5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0</v>
      </c>
      <c r="P3588">
        <f>IFERROR(ROUND(E3588/L3588,2),0)</f>
        <v>0.09</v>
      </c>
      <c r="Q3588" t="s">
        <v>8315</v>
      </c>
      <c r="R3588" t="s">
        <v>8316</v>
      </c>
      <c r="S3588" s="10">
        <f>(((J3588/60)/60)/24)+DATE(1970,1,1)</f>
        <v>42576.697569444441</v>
      </c>
      <c r="T3588" s="10">
        <f>(((I3588/60)/60)/24)+DATE(1970,1,1)</f>
        <v>42636.697569444441</v>
      </c>
      <c r="U3588">
        <f t="shared" si="240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2100</v>
      </c>
      <c r="E3589" s="8">
        <v>5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0</v>
      </c>
      <c r="P3589">
        <f>IFERROR(ROUND(E3589/L3589,2),0)</f>
        <v>0.18</v>
      </c>
      <c r="Q3589" t="s">
        <v>8315</v>
      </c>
      <c r="R3589" t="s">
        <v>8316</v>
      </c>
      <c r="S3589" s="10">
        <f>(((J3589/60)/60)/24)+DATE(1970,1,1)</f>
        <v>42503.539976851855</v>
      </c>
      <c r="T3589" s="10">
        <f>(((I3589/60)/60)/24)+DATE(1970,1,1)</f>
        <v>42548.791666666672</v>
      </c>
      <c r="U3589">
        <f t="shared" si="240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2000</v>
      </c>
      <c r="E3590" s="8">
        <v>5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0</v>
      </c>
      <c r="P3590">
        <f>IFERROR(ROUND(E3590/L3590,2),0)</f>
        <v>0.45</v>
      </c>
      <c r="Q3590" t="s">
        <v>8315</v>
      </c>
      <c r="R3590" t="s">
        <v>8316</v>
      </c>
      <c r="S3590" s="10">
        <f>(((J3590/60)/60)/24)+DATE(1970,1,1)</f>
        <v>42101.828819444447</v>
      </c>
      <c r="T3590" s="10">
        <f>(((I3590/60)/60)/24)+DATE(1970,1,1)</f>
        <v>42123.958333333328</v>
      </c>
      <c r="U3590">
        <f t="shared" si="240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2000</v>
      </c>
      <c r="E3591" s="8">
        <v>5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0</v>
      </c>
      <c r="P3591">
        <f>IFERROR(ROUND(E3591/L3591,2),0)</f>
        <v>0.08</v>
      </c>
      <c r="Q3591" t="s">
        <v>8315</v>
      </c>
      <c r="R3591" t="s">
        <v>8316</v>
      </c>
      <c r="S3591" s="10">
        <f>(((J3591/60)/60)/24)+DATE(1970,1,1)</f>
        <v>42125.647534722222</v>
      </c>
      <c r="T3591" s="10">
        <f>(((I3591/60)/60)/24)+DATE(1970,1,1)</f>
        <v>42150.647534722222</v>
      </c>
      <c r="U3591">
        <f t="shared" si="240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2000</v>
      </c>
      <c r="E3592" s="8">
        <v>5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0</v>
      </c>
      <c r="P3592">
        <f>IFERROR(ROUND(E3592/L3592,2),0)</f>
        <v>7.0000000000000007E-2</v>
      </c>
      <c r="Q3592" t="s">
        <v>8315</v>
      </c>
      <c r="R3592" t="s">
        <v>8316</v>
      </c>
      <c r="S3592" s="10">
        <f>(((J3592/60)/60)/24)+DATE(1970,1,1)</f>
        <v>41902.333726851852</v>
      </c>
      <c r="T3592" s="10">
        <f>(((I3592/60)/60)/24)+DATE(1970,1,1)</f>
        <v>41932.333726851852</v>
      </c>
      <c r="U3592">
        <f t="shared" si="240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2000</v>
      </c>
      <c r="E3593" s="8">
        <v>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0</v>
      </c>
      <c r="P3593">
        <f>IFERROR(ROUND(E3593/L3593,2),0)</f>
        <v>0.28000000000000003</v>
      </c>
      <c r="Q3593" t="s">
        <v>8315</v>
      </c>
      <c r="R3593" t="s">
        <v>8316</v>
      </c>
      <c r="S3593" s="10">
        <f>(((J3593/60)/60)/24)+DATE(1970,1,1)</f>
        <v>42003.948425925926</v>
      </c>
      <c r="T3593" s="10">
        <f>(((I3593/60)/60)/24)+DATE(1970,1,1)</f>
        <v>42028.207638888889</v>
      </c>
      <c r="U3593">
        <f t="shared" si="240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1500</v>
      </c>
      <c r="E3594" s="8">
        <v>5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0</v>
      </c>
      <c r="P3594">
        <f>IFERROR(ROUND(E3594/L3594,2),0)</f>
        <v>0.14000000000000001</v>
      </c>
      <c r="Q3594" t="s">
        <v>8315</v>
      </c>
      <c r="R3594" t="s">
        <v>8316</v>
      </c>
      <c r="S3594" s="10">
        <f>(((J3594/60)/60)/24)+DATE(1970,1,1)</f>
        <v>41988.829942129625</v>
      </c>
      <c r="T3594" s="10">
        <f>(((I3594/60)/60)/24)+DATE(1970,1,1)</f>
        <v>42046.207638888889</v>
      </c>
      <c r="U3594">
        <f t="shared" si="240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1000</v>
      </c>
      <c r="E3595" s="8">
        <v>5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</v>
      </c>
      <c r="P3595">
        <f>IFERROR(ROUND(E3595/L3595,2),0)</f>
        <v>0.12</v>
      </c>
      <c r="Q3595" t="s">
        <v>8315</v>
      </c>
      <c r="R3595" t="s">
        <v>8316</v>
      </c>
      <c r="S3595" s="10">
        <f>(((J3595/60)/60)/24)+DATE(1970,1,1)</f>
        <v>41974.898599537039</v>
      </c>
      <c r="T3595" s="10">
        <f>(((I3595/60)/60)/24)+DATE(1970,1,1)</f>
        <v>42009.851388888885</v>
      </c>
      <c r="U3595">
        <f t="shared" si="240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1000</v>
      </c>
      <c r="E3596" s="8">
        <v>5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</v>
      </c>
      <c r="P3596">
        <f>IFERROR(ROUND(E3596/L3596,2),0)</f>
        <v>0.14000000000000001</v>
      </c>
      <c r="Q3596" t="s">
        <v>8315</v>
      </c>
      <c r="R3596" t="s">
        <v>8316</v>
      </c>
      <c r="S3596" s="10">
        <f>(((J3596/60)/60)/24)+DATE(1970,1,1)</f>
        <v>42592.066921296297</v>
      </c>
      <c r="T3596" s="10">
        <f>(((I3596/60)/60)/24)+DATE(1970,1,1)</f>
        <v>42617.066921296297</v>
      </c>
      <c r="U3596">
        <f t="shared" si="240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1000</v>
      </c>
      <c r="E3597" s="8">
        <v>5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</v>
      </c>
      <c r="P3597">
        <f>IFERROR(ROUND(E3597/L3597,2),0)</f>
        <v>0.08</v>
      </c>
      <c r="Q3597" t="s">
        <v>8315</v>
      </c>
      <c r="R3597" t="s">
        <v>8316</v>
      </c>
      <c r="S3597" s="10">
        <f>(((J3597/60)/60)/24)+DATE(1970,1,1)</f>
        <v>42050.008368055554</v>
      </c>
      <c r="T3597" s="10">
        <f>(((I3597/60)/60)/24)+DATE(1970,1,1)</f>
        <v>42076.290972222225</v>
      </c>
      <c r="U3597">
        <f t="shared" si="240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911</v>
      </c>
      <c r="E3598" s="8">
        <v>5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</v>
      </c>
      <c r="P3598">
        <f>IFERROR(ROUND(E3598/L3598,2),0)</f>
        <v>0.33</v>
      </c>
      <c r="Q3598" t="s">
        <v>8315</v>
      </c>
      <c r="R3598" t="s">
        <v>8316</v>
      </c>
      <c r="S3598" s="10">
        <f>(((J3598/60)/60)/24)+DATE(1970,1,1)</f>
        <v>41856.715069444443</v>
      </c>
      <c r="T3598" s="10">
        <f>(((I3598/60)/60)/24)+DATE(1970,1,1)</f>
        <v>41877.715069444443</v>
      </c>
      <c r="U3598">
        <f t="shared" si="240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780</v>
      </c>
      <c r="E3599" s="8">
        <v>5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</v>
      </c>
      <c r="P3599">
        <f>IFERROR(ROUND(E3599/L3599,2),0)</f>
        <v>0.15</v>
      </c>
      <c r="Q3599" t="s">
        <v>8315</v>
      </c>
      <c r="R3599" t="s">
        <v>8316</v>
      </c>
      <c r="S3599" s="10">
        <f>(((J3599/60)/60)/24)+DATE(1970,1,1)</f>
        <v>42417.585532407407</v>
      </c>
      <c r="T3599" s="10">
        <f>(((I3599/60)/60)/24)+DATE(1970,1,1)</f>
        <v>42432.249305555553</v>
      </c>
      <c r="U3599">
        <f t="shared" si="240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500</v>
      </c>
      <c r="E3600" s="8">
        <v>5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</v>
      </c>
      <c r="P3600">
        <f>IFERROR(ROUND(E3600/L3600,2),0)</f>
        <v>0.19</v>
      </c>
      <c r="Q3600" t="s">
        <v>8315</v>
      </c>
      <c r="R3600" t="s">
        <v>8316</v>
      </c>
      <c r="S3600" s="10">
        <f>(((J3600/60)/60)/24)+DATE(1970,1,1)</f>
        <v>41866.79886574074</v>
      </c>
      <c r="T3600" s="10">
        <f>(((I3600/60)/60)/24)+DATE(1970,1,1)</f>
        <v>41885.207638888889</v>
      </c>
      <c r="U3600">
        <f t="shared" si="240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110000</v>
      </c>
      <c r="E3601" s="8">
        <v>4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0</v>
      </c>
      <c r="P3601">
        <f>IFERROR(ROUND(E3601/L3601,2),0)</f>
        <v>0.24</v>
      </c>
      <c r="Q3601" t="s">
        <v>8315</v>
      </c>
      <c r="R3601" t="s">
        <v>8316</v>
      </c>
      <c r="S3601" s="10">
        <f>(((J3601/60)/60)/24)+DATE(1970,1,1)</f>
        <v>42220.79487268519</v>
      </c>
      <c r="T3601" s="10">
        <f>(((I3601/60)/60)/24)+DATE(1970,1,1)</f>
        <v>42246</v>
      </c>
      <c r="U3601">
        <f t="shared" si="240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50000</v>
      </c>
      <c r="E3602" s="8">
        <v>4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0</v>
      </c>
      <c r="P3602">
        <f>IFERROR(ROUND(E3602/L3602,2),0)</f>
        <v>1</v>
      </c>
      <c r="Q3602" t="s">
        <v>8315</v>
      </c>
      <c r="R3602" t="s">
        <v>8316</v>
      </c>
      <c r="S3602" s="10">
        <f>(((J3602/60)/60)/24)+DATE(1970,1,1)</f>
        <v>42628.849120370374</v>
      </c>
      <c r="T3602" s="10">
        <f>(((I3602/60)/60)/24)+DATE(1970,1,1)</f>
        <v>42656.849120370374</v>
      </c>
      <c r="U3602">
        <f t="shared" si="240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4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0</v>
      </c>
      <c r="P3603">
        <f>IFERROR(ROUND(E3603/L3603,2),0)</f>
        <v>0.08</v>
      </c>
      <c r="Q3603" t="s">
        <v>8315</v>
      </c>
      <c r="R3603" t="s">
        <v>8316</v>
      </c>
      <c r="S3603" s="10">
        <f>(((J3603/60)/60)/24)+DATE(1970,1,1)</f>
        <v>41990.99863425926</v>
      </c>
      <c r="T3603" s="10">
        <f>(((I3603/60)/60)/24)+DATE(1970,1,1)</f>
        <v>42020.99863425926</v>
      </c>
      <c r="U3603">
        <f t="shared" si="240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1000</v>
      </c>
      <c r="E3604" s="8">
        <v>4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0</v>
      </c>
      <c r="P3604">
        <f>IFERROR(ROUND(E3604/L3604,2),0)</f>
        <v>0.08</v>
      </c>
      <c r="Q3604" t="s">
        <v>8315</v>
      </c>
      <c r="R3604" t="s">
        <v>8316</v>
      </c>
      <c r="S3604" s="10">
        <f>(((J3604/60)/60)/24)+DATE(1970,1,1)</f>
        <v>42447.894432870366</v>
      </c>
      <c r="T3604" s="10">
        <f>(((I3604/60)/60)/24)+DATE(1970,1,1)</f>
        <v>42507.894432870366</v>
      </c>
      <c r="U3604">
        <f t="shared" si="240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150000</v>
      </c>
      <c r="E3605" s="8">
        <v>3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0</v>
      </c>
      <c r="P3605">
        <f>IFERROR(ROUND(E3605/L3605,2),0)</f>
        <v>0.05</v>
      </c>
      <c r="Q3605" t="s">
        <v>8315</v>
      </c>
      <c r="R3605" t="s">
        <v>8316</v>
      </c>
      <c r="S3605" s="10">
        <f>(((J3605/60)/60)/24)+DATE(1970,1,1)</f>
        <v>42283.864351851851</v>
      </c>
      <c r="T3605" s="10">
        <f>(((I3605/60)/60)/24)+DATE(1970,1,1)</f>
        <v>42313.906018518523</v>
      </c>
      <c r="U3605">
        <f t="shared" si="240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110000</v>
      </c>
      <c r="E3606" s="8">
        <v>3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0</v>
      </c>
      <c r="P3606">
        <f>IFERROR(ROUND(E3606/L3606,2),0)</f>
        <v>0.04</v>
      </c>
      <c r="Q3606" t="s">
        <v>8315</v>
      </c>
      <c r="R3606" t="s">
        <v>8316</v>
      </c>
      <c r="S3606" s="10">
        <f>(((J3606/60)/60)/24)+DATE(1970,1,1)</f>
        <v>42483.015694444446</v>
      </c>
      <c r="T3606" s="10">
        <f>(((I3606/60)/60)/24)+DATE(1970,1,1)</f>
        <v>42489.290972222225</v>
      </c>
      <c r="U3606">
        <f t="shared" si="240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50000</v>
      </c>
      <c r="E3607" s="8">
        <v>3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0</v>
      </c>
      <c r="P3607">
        <f>IFERROR(ROUND(E3607/L3607,2),0)</f>
        <v>0.2</v>
      </c>
      <c r="Q3607" t="s">
        <v>8315</v>
      </c>
      <c r="R3607" t="s">
        <v>8316</v>
      </c>
      <c r="S3607" s="10">
        <f>(((J3607/60)/60)/24)+DATE(1970,1,1)</f>
        <v>42383.793124999997</v>
      </c>
      <c r="T3607" s="10">
        <f>(((I3607/60)/60)/24)+DATE(1970,1,1)</f>
        <v>42413.793124999997</v>
      </c>
      <c r="U3607">
        <f t="shared" si="240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22000</v>
      </c>
      <c r="E3608" s="8">
        <v>3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0</v>
      </c>
      <c r="P3608">
        <f>IFERROR(ROUND(E3608/L3608,2),0)</f>
        <v>0.05</v>
      </c>
      <c r="Q3608" t="s">
        <v>8315</v>
      </c>
      <c r="R3608" t="s">
        <v>8316</v>
      </c>
      <c r="S3608" s="10">
        <f>(((J3608/60)/60)/24)+DATE(1970,1,1)</f>
        <v>42566.604826388888</v>
      </c>
      <c r="T3608" s="10">
        <f>(((I3608/60)/60)/24)+DATE(1970,1,1)</f>
        <v>42596.604826388888</v>
      </c>
      <c r="U3608">
        <f t="shared" si="240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18000</v>
      </c>
      <c r="E3609" s="8">
        <v>3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0</v>
      </c>
      <c r="P3609">
        <f>IFERROR(ROUND(E3609/L3609,2),0)</f>
        <v>0.15</v>
      </c>
      <c r="Q3609" t="s">
        <v>8315</v>
      </c>
      <c r="R3609" t="s">
        <v>8316</v>
      </c>
      <c r="S3609" s="10">
        <f>(((J3609/60)/60)/24)+DATE(1970,1,1)</f>
        <v>42338.963912037041</v>
      </c>
      <c r="T3609" s="10">
        <f>(((I3609/60)/60)/24)+DATE(1970,1,1)</f>
        <v>42353</v>
      </c>
      <c r="U3609">
        <f t="shared" si="240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17500</v>
      </c>
      <c r="E3610" s="8">
        <v>3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0</v>
      </c>
      <c r="P3610">
        <f>IFERROR(ROUND(E3610/L3610,2),0)</f>
        <v>0.11</v>
      </c>
      <c r="Q3610" t="s">
        <v>8315</v>
      </c>
      <c r="R3610" t="s">
        <v>8316</v>
      </c>
      <c r="S3610" s="10">
        <f>(((J3610/60)/60)/24)+DATE(1970,1,1)</f>
        <v>42506.709375000006</v>
      </c>
      <c r="T3610" s="10">
        <f>(((I3610/60)/60)/24)+DATE(1970,1,1)</f>
        <v>42538.583333333328</v>
      </c>
      <c r="U3610">
        <f t="shared" si="240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10000</v>
      </c>
      <c r="E3611" s="8">
        <v>3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0</v>
      </c>
      <c r="P3611">
        <f>IFERROR(ROUND(E3611/L3611,2),0)</f>
        <v>0.14000000000000001</v>
      </c>
      <c r="Q3611" t="s">
        <v>8315</v>
      </c>
      <c r="R3611" t="s">
        <v>8316</v>
      </c>
      <c r="S3611" s="10">
        <f>(((J3611/60)/60)/24)+DATE(1970,1,1)</f>
        <v>42429.991724537031</v>
      </c>
      <c r="T3611" s="10">
        <f>(((I3611/60)/60)/24)+DATE(1970,1,1)</f>
        <v>42459.950057870374</v>
      </c>
      <c r="U3611">
        <f t="shared" si="240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5000</v>
      </c>
      <c r="E3612" s="8">
        <v>3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0</v>
      </c>
      <c r="P3612">
        <f>IFERROR(ROUND(E3612/L3612,2),0)</f>
        <v>0.1</v>
      </c>
      <c r="Q3612" t="s">
        <v>8315</v>
      </c>
      <c r="R3612" t="s">
        <v>8316</v>
      </c>
      <c r="S3612" s="10">
        <f>(((J3612/60)/60)/24)+DATE(1970,1,1)</f>
        <v>42203.432129629626</v>
      </c>
      <c r="T3612" s="10">
        <f>(((I3612/60)/60)/24)+DATE(1970,1,1)</f>
        <v>42233.432129629626</v>
      </c>
      <c r="U3612">
        <f t="shared" si="240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0</v>
      </c>
      <c r="P3613">
        <f>IFERROR(ROUND(E3613/L3613,2),0)</f>
        <v>0.06</v>
      </c>
      <c r="Q3613" t="s">
        <v>8315</v>
      </c>
      <c r="R3613" t="s">
        <v>8316</v>
      </c>
      <c r="S3613" s="10">
        <f>(((J3613/60)/60)/24)+DATE(1970,1,1)</f>
        <v>42072.370381944449</v>
      </c>
      <c r="T3613" s="10">
        <f>(((I3613/60)/60)/24)+DATE(1970,1,1)</f>
        <v>42102.370381944449</v>
      </c>
      <c r="U3613">
        <f t="shared" si="240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1500</v>
      </c>
      <c r="E3614" s="8">
        <v>3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0</v>
      </c>
      <c r="P3614">
        <f>IFERROR(ROUND(E3614/L3614,2),0)</f>
        <v>0.05</v>
      </c>
      <c r="Q3614" t="s">
        <v>8315</v>
      </c>
      <c r="R3614" t="s">
        <v>8316</v>
      </c>
      <c r="S3614" s="10">
        <f>(((J3614/60)/60)/24)+DATE(1970,1,1)</f>
        <v>41789.726979166669</v>
      </c>
      <c r="T3614" s="10">
        <f>(((I3614/60)/60)/24)+DATE(1970,1,1)</f>
        <v>41799.726979166669</v>
      </c>
      <c r="U3614">
        <f t="shared" si="240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150</v>
      </c>
      <c r="E3615" s="8">
        <v>3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2</v>
      </c>
      <c r="P3615">
        <f>IFERROR(ROUND(E3615/L3615,2),0)</f>
        <v>0.15</v>
      </c>
      <c r="Q3615" t="s">
        <v>8315</v>
      </c>
      <c r="R3615" t="s">
        <v>8316</v>
      </c>
      <c r="S3615" s="10">
        <f>(((J3615/60)/60)/24)+DATE(1970,1,1)</f>
        <v>41788.58997685185</v>
      </c>
      <c r="T3615" s="10">
        <f>(((I3615/60)/60)/24)+DATE(1970,1,1)</f>
        <v>41818.58997685185</v>
      </c>
      <c r="U3615">
        <f t="shared" si="240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110</v>
      </c>
      <c r="E3616" s="8">
        <v>3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3</v>
      </c>
      <c r="P3616">
        <f>IFERROR(ROUND(E3616/L3616,2),0)</f>
        <v>0.04</v>
      </c>
      <c r="Q3616" t="s">
        <v>8315</v>
      </c>
      <c r="R3616" t="s">
        <v>8316</v>
      </c>
      <c r="S3616" s="10">
        <f>(((J3616/60)/60)/24)+DATE(1970,1,1)</f>
        <v>42144.041851851856</v>
      </c>
      <c r="T3616" s="10">
        <f>(((I3616/60)/60)/24)+DATE(1970,1,1)</f>
        <v>42174.041851851856</v>
      </c>
      <c r="U3616">
        <f t="shared" si="240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1000000</v>
      </c>
      <c r="E3617" s="8">
        <v>2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0</v>
      </c>
      <c r="P3617">
        <f>IFERROR(ROUND(E3617/L3617,2),0)</f>
        <v>0.03</v>
      </c>
      <c r="Q3617" t="s">
        <v>8315</v>
      </c>
      <c r="R3617" t="s">
        <v>8316</v>
      </c>
      <c r="S3617" s="10">
        <f>(((J3617/60)/60)/24)+DATE(1970,1,1)</f>
        <v>42318.593703703707</v>
      </c>
      <c r="T3617" s="10">
        <f>(((I3617/60)/60)/24)+DATE(1970,1,1)</f>
        <v>42348.593703703707</v>
      </c>
      <c r="U3617">
        <f t="shared" si="240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100000</v>
      </c>
      <c r="E3618" s="8">
        <v>2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0</v>
      </c>
      <c r="P3618">
        <f>IFERROR(ROUND(E3618/L3618,2),0)</f>
        <v>0.04</v>
      </c>
      <c r="Q3618" t="s">
        <v>8315</v>
      </c>
      <c r="R3618" t="s">
        <v>8316</v>
      </c>
      <c r="S3618" s="10">
        <f>(((J3618/60)/60)/24)+DATE(1970,1,1)</f>
        <v>42052.949814814812</v>
      </c>
      <c r="T3618" s="10">
        <f>(((I3618/60)/60)/24)+DATE(1970,1,1)</f>
        <v>42082.908148148148</v>
      </c>
      <c r="U3618">
        <f t="shared" si="240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60000</v>
      </c>
      <c r="E3619" s="8">
        <v>2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0</v>
      </c>
      <c r="P3619">
        <f>IFERROR(ROUND(E3619/L3619,2),0)</f>
        <v>0.04</v>
      </c>
      <c r="Q3619" t="s">
        <v>8315</v>
      </c>
      <c r="R3619" t="s">
        <v>8316</v>
      </c>
      <c r="S3619" s="10">
        <f>(((J3619/60)/60)/24)+DATE(1970,1,1)</f>
        <v>42779.610289351855</v>
      </c>
      <c r="T3619" s="10">
        <f>(((I3619/60)/60)/24)+DATE(1970,1,1)</f>
        <v>42794</v>
      </c>
      <c r="U3619">
        <f t="shared" si="240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30000</v>
      </c>
      <c r="E3620" s="8">
        <v>2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0</v>
      </c>
      <c r="P3620">
        <f>IFERROR(ROUND(E3620/L3620,2),0)</f>
        <v>0.04</v>
      </c>
      <c r="Q3620" t="s">
        <v>8315</v>
      </c>
      <c r="R3620" t="s">
        <v>8316</v>
      </c>
      <c r="S3620" s="10">
        <f>(((J3620/60)/60)/24)+DATE(1970,1,1)</f>
        <v>42128.627893518518</v>
      </c>
      <c r="T3620" s="10">
        <f>(((I3620/60)/60)/24)+DATE(1970,1,1)</f>
        <v>42158.627893518518</v>
      </c>
      <c r="U3620">
        <f t="shared" si="240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25000</v>
      </c>
      <c r="E3621" s="8">
        <v>2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0</v>
      </c>
      <c r="P3621">
        <f>IFERROR(ROUND(E3621/L3621,2),0)</f>
        <v>0.12</v>
      </c>
      <c r="Q3621" t="s">
        <v>8315</v>
      </c>
      <c r="R3621" t="s">
        <v>8316</v>
      </c>
      <c r="S3621" s="10">
        <f>(((J3621/60)/60)/24)+DATE(1970,1,1)</f>
        <v>42661.132245370376</v>
      </c>
      <c r="T3621" s="10">
        <f>(((I3621/60)/60)/24)+DATE(1970,1,1)</f>
        <v>42693.916666666672</v>
      </c>
      <c r="U3621">
        <f t="shared" si="240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18950</v>
      </c>
      <c r="E3622" s="8">
        <v>2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0</v>
      </c>
      <c r="P3622">
        <f>IFERROR(ROUND(E3622/L3622,2),0)</f>
        <v>0.01</v>
      </c>
      <c r="Q3622" t="s">
        <v>8315</v>
      </c>
      <c r="R3622" t="s">
        <v>8316</v>
      </c>
      <c r="S3622" s="10">
        <f>(((J3622/60)/60)/24)+DATE(1970,1,1)</f>
        <v>42037.938206018516</v>
      </c>
      <c r="T3622" s="10">
        <f>(((I3622/60)/60)/24)+DATE(1970,1,1)</f>
        <v>42068.166666666672</v>
      </c>
      <c r="U3622">
        <f t="shared" si="240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14000</v>
      </c>
      <c r="E3623" s="8">
        <v>2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0</v>
      </c>
      <c r="P3623">
        <f>IFERROR(ROUND(E3623/L3623,2),0)</f>
        <v>0.03</v>
      </c>
      <c r="Q3623" t="s">
        <v>8315</v>
      </c>
      <c r="R3623" t="s">
        <v>8316</v>
      </c>
      <c r="S3623" s="10">
        <f>(((J3623/60)/60)/24)+DATE(1970,1,1)</f>
        <v>42619.935694444444</v>
      </c>
      <c r="T3623" s="10">
        <f>(((I3623/60)/60)/24)+DATE(1970,1,1)</f>
        <v>42643.875</v>
      </c>
      <c r="U3623">
        <f t="shared" si="240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12000</v>
      </c>
      <c r="E3624" s="8">
        <v>2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0</v>
      </c>
      <c r="P3624">
        <f>IFERROR(ROUND(E3624/L3624,2),0)</f>
        <v>0.1</v>
      </c>
      <c r="Q3624" t="s">
        <v>8315</v>
      </c>
      <c r="R3624" t="s">
        <v>8316</v>
      </c>
      <c r="S3624" s="10">
        <f>(((J3624/60)/60)/24)+DATE(1970,1,1)</f>
        <v>41877.221886574072</v>
      </c>
      <c r="T3624" s="10">
        <f>(((I3624/60)/60)/24)+DATE(1970,1,1)</f>
        <v>41910.140972222223</v>
      </c>
      <c r="U3624">
        <f t="shared" si="240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10000</v>
      </c>
      <c r="E3625" s="8">
        <v>2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0</v>
      </c>
      <c r="P3625">
        <f>IFERROR(ROUND(E3625/L3625,2),0)</f>
        <v>0.06</v>
      </c>
      <c r="Q3625" t="s">
        <v>8315</v>
      </c>
      <c r="R3625" t="s">
        <v>8316</v>
      </c>
      <c r="S3625" s="10">
        <f>(((J3625/60)/60)/24)+DATE(1970,1,1)</f>
        <v>41828.736921296295</v>
      </c>
      <c r="T3625" s="10">
        <f>(((I3625/60)/60)/24)+DATE(1970,1,1)</f>
        <v>41846.291666666664</v>
      </c>
      <c r="U3625">
        <f t="shared" si="240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5000</v>
      </c>
      <c r="E3626" s="8">
        <v>2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0</v>
      </c>
      <c r="P3626">
        <f>IFERROR(ROUND(E3626/L3626,2),0)</f>
        <v>0.05</v>
      </c>
      <c r="Q3626" t="s">
        <v>8315</v>
      </c>
      <c r="R3626" t="s">
        <v>8316</v>
      </c>
      <c r="S3626" s="10">
        <f>(((J3626/60)/60)/24)+DATE(1970,1,1)</f>
        <v>42545.774189814809</v>
      </c>
      <c r="T3626" s="10">
        <f>(((I3626/60)/60)/24)+DATE(1970,1,1)</f>
        <v>42605.774189814809</v>
      </c>
      <c r="U3626">
        <f t="shared" si="240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2500</v>
      </c>
      <c r="E3627" s="8">
        <v>2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0</v>
      </c>
      <c r="P3627">
        <f>IFERROR(ROUND(E3627/L3627,2),0)</f>
        <v>0.03</v>
      </c>
      <c r="Q3627" t="s">
        <v>8315</v>
      </c>
      <c r="R3627" t="s">
        <v>8316</v>
      </c>
      <c r="S3627" s="10">
        <f>(((J3627/60)/60)/24)+DATE(1970,1,1)</f>
        <v>42157.652511574073</v>
      </c>
      <c r="T3627" s="10">
        <f>(((I3627/60)/60)/24)+DATE(1970,1,1)</f>
        <v>42187.652511574073</v>
      </c>
      <c r="U3627">
        <f t="shared" si="240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2000</v>
      </c>
      <c r="E3628" s="8">
        <v>2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0</v>
      </c>
      <c r="P3628">
        <f>IFERROR(ROUND(E3628/L3628,2),0)</f>
        <v>0.04</v>
      </c>
      <c r="Q3628" t="s">
        <v>8315</v>
      </c>
      <c r="R3628" t="s">
        <v>8316</v>
      </c>
      <c r="S3628" s="10">
        <f>(((J3628/60)/60)/24)+DATE(1970,1,1)</f>
        <v>41846.667326388888</v>
      </c>
      <c r="T3628" s="10">
        <f>(((I3628/60)/60)/24)+DATE(1970,1,1)</f>
        <v>41867.667326388888</v>
      </c>
      <c r="U3628">
        <f t="shared" si="240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1500</v>
      </c>
      <c r="E3629" s="8">
        <v>2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0</v>
      </c>
      <c r="P3629">
        <f>IFERROR(ROUND(E3629/L3629,2),0)</f>
        <v>7.0000000000000007E-2</v>
      </c>
      <c r="Q3629" t="s">
        <v>8315</v>
      </c>
      <c r="R3629" t="s">
        <v>8316</v>
      </c>
      <c r="S3629" s="10">
        <f>(((J3629/60)/60)/24)+DATE(1970,1,1)</f>
        <v>42460.741747685184</v>
      </c>
      <c r="T3629" s="10">
        <f>(((I3629/60)/60)/24)+DATE(1970,1,1)</f>
        <v>42511.165972222225</v>
      </c>
      <c r="U3629">
        <f t="shared" si="240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800</v>
      </c>
      <c r="E3630" s="8">
        <v>2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t="s">
        <v>8315</v>
      </c>
      <c r="R3630" t="s">
        <v>8357</v>
      </c>
      <c r="S3630" s="10">
        <f>(((J3630/60)/60)/24)+DATE(1970,1,1)</f>
        <v>42291.833287037036</v>
      </c>
      <c r="T3630" s="10">
        <f>(((I3630/60)/60)/24)+DATE(1970,1,1)</f>
        <v>42351.874953703707</v>
      </c>
      <c r="U3630">
        <f t="shared" si="240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t="s">
        <v>8315</v>
      </c>
      <c r="R3631" t="s">
        <v>8357</v>
      </c>
      <c r="S3631" s="10">
        <f>(((J3631/60)/60)/24)+DATE(1970,1,1)</f>
        <v>42437.094490740739</v>
      </c>
      <c r="T3631" s="10">
        <f>(((I3631/60)/60)/24)+DATE(1970,1,1)</f>
        <v>42495.708333333328</v>
      </c>
      <c r="U3631">
        <f t="shared" si="240"/>
        <v>2016</v>
      </c>
    </row>
    <row r="3632" spans="1:21" ht="60" x14ac:dyDescent="0.25">
      <c r="A3632">
        <v>3794</v>
      </c>
      <c r="B3632" s="3" t="s">
        <v>3791</v>
      </c>
      <c r="C3632" s="3" t="s">
        <v>7904</v>
      </c>
      <c r="D3632" s="6">
        <v>25000</v>
      </c>
      <c r="E3632" s="8">
        <v>0</v>
      </c>
      <c r="F3632" t="s">
        <v>8220</v>
      </c>
      <c r="G3632" t="s">
        <v>8224</v>
      </c>
      <c r="H3632" t="s">
        <v>8246</v>
      </c>
      <c r="I3632" s="11">
        <v>1433685354</v>
      </c>
      <c r="J3632">
        <v>1431093354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0</v>
      </c>
      <c r="Q3632" t="s">
        <v>8315</v>
      </c>
      <c r="R3632" t="s">
        <v>8357</v>
      </c>
      <c r="S3632" s="10">
        <f>(((J3632/60)/60)/24)+DATE(1970,1,1)</f>
        <v>42132.58048611111</v>
      </c>
      <c r="T3632" s="10">
        <f>(((I3632/60)/60)/24)+DATE(1970,1,1)</f>
        <v>42162.58048611111</v>
      </c>
      <c r="U3632">
        <f t="shared" si="240"/>
        <v>2015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100</v>
      </c>
      <c r="E3633" s="8">
        <v>2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2</v>
      </c>
      <c r="P3633">
        <f>IFERROR(ROUND(E3633/L3633,2),0)</f>
        <v>0.03</v>
      </c>
      <c r="Q3633" t="s">
        <v>8315</v>
      </c>
      <c r="R3633" t="s">
        <v>8357</v>
      </c>
      <c r="S3633" s="10">
        <f>(((J3633/60)/60)/24)+DATE(1970,1,1)</f>
        <v>41880.753437499996</v>
      </c>
      <c r="T3633" s="10">
        <f>(((I3633/60)/60)/24)+DATE(1970,1,1)</f>
        <v>41905.165972222225</v>
      </c>
      <c r="U3633">
        <f t="shared" si="240"/>
        <v>2014</v>
      </c>
    </row>
    <row r="3634" spans="1:21" ht="45" x14ac:dyDescent="0.25">
      <c r="A3634">
        <v>3795</v>
      </c>
      <c r="B3634" s="3" t="s">
        <v>3792</v>
      </c>
      <c r="C3634" s="3" t="s">
        <v>7905</v>
      </c>
      <c r="D3634" s="6">
        <v>25000</v>
      </c>
      <c r="E3634" s="8">
        <v>0</v>
      </c>
      <c r="F3634" t="s">
        <v>8220</v>
      </c>
      <c r="G3634" t="s">
        <v>8224</v>
      </c>
      <c r="H3634" t="s">
        <v>8246</v>
      </c>
      <c r="I3634" s="11">
        <v>1440801000</v>
      </c>
      <c r="J3634">
        <v>1437042490</v>
      </c>
      <c r="K3634" t="b">
        <v>0</v>
      </c>
      <c r="L3634">
        <v>2</v>
      </c>
      <c r="M3634" t="b">
        <v>0</v>
      </c>
      <c r="N3634" t="s">
        <v>8303</v>
      </c>
      <c r="O3634">
        <f>ROUND(E3634/D3634*100,0)</f>
        <v>0</v>
      </c>
      <c r="P3634">
        <f>IFERROR(ROUND(E3634/L3634,2),0)</f>
        <v>0</v>
      </c>
      <c r="Q3634" t="s">
        <v>8315</v>
      </c>
      <c r="R3634" t="s">
        <v>8357</v>
      </c>
      <c r="S3634" s="10">
        <f>(((J3634/60)/60)/24)+DATE(1970,1,1)</f>
        <v>42201.436226851853</v>
      </c>
      <c r="T3634" s="10">
        <f>(((I3634/60)/60)/24)+DATE(1970,1,1)</f>
        <v>42244.9375</v>
      </c>
      <c r="U3634">
        <f t="shared" si="240"/>
        <v>2015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1000000</v>
      </c>
      <c r="E3635" s="8">
        <v>1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0</v>
      </c>
      <c r="P3635">
        <f>IFERROR(ROUND(E3635/L3635,2),0)</f>
        <v>0.03</v>
      </c>
      <c r="Q3635" t="s">
        <v>8315</v>
      </c>
      <c r="R3635" t="s">
        <v>8357</v>
      </c>
      <c r="S3635" s="10">
        <f>(((J3635/60)/60)/24)+DATE(1970,1,1)</f>
        <v>42649.623460648145</v>
      </c>
      <c r="T3635" s="10">
        <f>(((I3635/60)/60)/24)+DATE(1970,1,1)</f>
        <v>42693.041666666672</v>
      </c>
      <c r="U3635">
        <f t="shared" si="240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250000</v>
      </c>
      <c r="E3636" s="8">
        <v>1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0</v>
      </c>
      <c r="P3636">
        <f>IFERROR(ROUND(E3636/L3636,2),0)</f>
        <v>0.06</v>
      </c>
      <c r="Q3636" t="s">
        <v>8315</v>
      </c>
      <c r="R3636" t="s">
        <v>8357</v>
      </c>
      <c r="S3636" s="10">
        <f>(((J3636/60)/60)/24)+DATE(1970,1,1)</f>
        <v>42701.166365740741</v>
      </c>
      <c r="T3636" s="10">
        <f>(((I3636/60)/60)/24)+DATE(1970,1,1)</f>
        <v>42749.165972222225</v>
      </c>
      <c r="U3636">
        <f t="shared" si="240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200000</v>
      </c>
      <c r="E3637" s="8">
        <v>1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0</v>
      </c>
      <c r="P3637">
        <f>IFERROR(ROUND(E3637/L3637,2),0)</f>
        <v>0.1</v>
      </c>
      <c r="Q3637" t="s">
        <v>8315</v>
      </c>
      <c r="R3637" t="s">
        <v>8357</v>
      </c>
      <c r="S3637" s="10">
        <f>(((J3637/60)/60)/24)+DATE(1970,1,1)</f>
        <v>42450.88282407407</v>
      </c>
      <c r="T3637" s="10">
        <f>(((I3637/60)/60)/24)+DATE(1970,1,1)</f>
        <v>42480.88282407407</v>
      </c>
      <c r="U3637">
        <f t="shared" si="240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175000</v>
      </c>
      <c r="E3638" s="8">
        <v>1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t="s">
        <v>8315</v>
      </c>
      <c r="R3638" t="s">
        <v>8357</v>
      </c>
      <c r="S3638" s="10">
        <f>(((J3638/60)/60)/24)+DATE(1970,1,1)</f>
        <v>42226.694780092599</v>
      </c>
      <c r="T3638" s="10">
        <f>(((I3638/60)/60)/24)+DATE(1970,1,1)</f>
        <v>42261.694780092599</v>
      </c>
      <c r="U3638">
        <f t="shared" si="240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0</v>
      </c>
      <c r="P3639">
        <f>IFERROR(ROUND(E3639/L3639,2),0)</f>
        <v>7.0000000000000007E-2</v>
      </c>
      <c r="Q3639" t="s">
        <v>8315</v>
      </c>
      <c r="R3639" t="s">
        <v>8357</v>
      </c>
      <c r="S3639" s="10">
        <f>(((J3639/60)/60)/24)+DATE(1970,1,1)</f>
        <v>41975.700636574074</v>
      </c>
      <c r="T3639" s="10">
        <f>(((I3639/60)/60)/24)+DATE(1970,1,1)</f>
        <v>42005.700636574074</v>
      </c>
      <c r="U3639">
        <f t="shared" si="240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90000</v>
      </c>
      <c r="E3640" s="8">
        <v>1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0</v>
      </c>
      <c r="P3640">
        <f>IFERROR(ROUND(E3640/L3640,2),0)</f>
        <v>0.5</v>
      </c>
      <c r="Q3640" t="s">
        <v>8315</v>
      </c>
      <c r="R3640" t="s">
        <v>8357</v>
      </c>
      <c r="S3640" s="10">
        <f>(((J3640/60)/60)/24)+DATE(1970,1,1)</f>
        <v>42053.672824074078</v>
      </c>
      <c r="T3640" s="10">
        <f>(((I3640/60)/60)/24)+DATE(1970,1,1)</f>
        <v>42113.631157407406</v>
      </c>
      <c r="U3640">
        <f t="shared" si="240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t="s">
        <v>8315</v>
      </c>
      <c r="R3641" t="s">
        <v>8357</v>
      </c>
      <c r="S3641" s="10">
        <f>(((J3641/60)/60)/24)+DATE(1970,1,1)</f>
        <v>42590.677152777775</v>
      </c>
      <c r="T3641" s="10">
        <f>(((I3641/60)/60)/24)+DATE(1970,1,1)</f>
        <v>42650.632638888885</v>
      </c>
      <c r="U3641">
        <f t="shared" si="240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0</v>
      </c>
      <c r="P3642">
        <f>IFERROR(ROUND(E3642/L3642,2),0)</f>
        <v>0.33</v>
      </c>
      <c r="Q3642" t="s">
        <v>8315</v>
      </c>
      <c r="R3642" t="s">
        <v>8357</v>
      </c>
      <c r="S3642" s="10">
        <f>(((J3642/60)/60)/24)+DATE(1970,1,1)</f>
        <v>42104.781597222223</v>
      </c>
      <c r="T3642" s="10">
        <f>(((I3642/60)/60)/24)+DATE(1970,1,1)</f>
        <v>42134.781597222223</v>
      </c>
      <c r="U3642">
        <f t="shared" si="240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75000</v>
      </c>
      <c r="E3643" s="8">
        <v>1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t="s">
        <v>8315</v>
      </c>
      <c r="R3643" t="s">
        <v>8357</v>
      </c>
      <c r="S3643" s="10">
        <f>(((J3643/60)/60)/24)+DATE(1970,1,1)</f>
        <v>41899.627071759263</v>
      </c>
      <c r="T3643" s="10">
        <f>(((I3643/60)/60)/24)+DATE(1970,1,1)</f>
        <v>41917.208333333336</v>
      </c>
      <c r="U3643">
        <f t="shared" si="240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60000</v>
      </c>
      <c r="E3644" s="8">
        <v>1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0</v>
      </c>
      <c r="P3644">
        <f>IFERROR(ROUND(E3644/L3644,2),0)</f>
        <v>0.5</v>
      </c>
      <c r="Q3644" t="s">
        <v>8315</v>
      </c>
      <c r="R3644" t="s">
        <v>8357</v>
      </c>
      <c r="S3644" s="10">
        <f>(((J3644/60)/60)/24)+DATE(1970,1,1)</f>
        <v>42297.816284722227</v>
      </c>
      <c r="T3644" s="10">
        <f>(((I3644/60)/60)/24)+DATE(1970,1,1)</f>
        <v>42338.708333333328</v>
      </c>
      <c r="U3644">
        <f t="shared" si="240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t="s">
        <v>8315</v>
      </c>
      <c r="R3645" t="s">
        <v>8357</v>
      </c>
      <c r="S3645" s="10">
        <f>(((J3645/60)/60)/24)+DATE(1970,1,1)</f>
        <v>42285.143969907411</v>
      </c>
      <c r="T3645" s="10">
        <f>(((I3645/60)/60)/24)+DATE(1970,1,1)</f>
        <v>42325.185636574075</v>
      </c>
      <c r="U3645">
        <f t="shared" si="240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0</v>
      </c>
      <c r="P3646">
        <f>IFERROR(ROUND(E3646/L3646,2),0)</f>
        <v>0.08</v>
      </c>
      <c r="Q3646" t="s">
        <v>8315</v>
      </c>
      <c r="R3646" t="s">
        <v>8357</v>
      </c>
      <c r="S3646" s="10">
        <f>(((J3646/60)/60)/24)+DATE(1970,1,1)</f>
        <v>42409.241747685184</v>
      </c>
      <c r="T3646" s="10">
        <f>(((I3646/60)/60)/24)+DATE(1970,1,1)</f>
        <v>42437.207638888889</v>
      </c>
      <c r="U3646">
        <f t="shared" si="240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50000</v>
      </c>
      <c r="E3647" s="8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t="s">
        <v>8315</v>
      </c>
      <c r="R3647" t="s">
        <v>8357</v>
      </c>
      <c r="S3647" s="10">
        <f>(((J3647/60)/60)/24)+DATE(1970,1,1)</f>
        <v>42665.970347222217</v>
      </c>
      <c r="T3647" s="10">
        <f>(((I3647/60)/60)/24)+DATE(1970,1,1)</f>
        <v>42696.012013888889</v>
      </c>
      <c r="U3647">
        <f t="shared" si="240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0</v>
      </c>
      <c r="P3648">
        <f>IFERROR(ROUND(E3648/L3648,2),0)</f>
        <v>0.13</v>
      </c>
      <c r="Q3648" t="s">
        <v>8315</v>
      </c>
      <c r="R3648" t="s">
        <v>8357</v>
      </c>
      <c r="S3648" s="10">
        <f>(((J3648/60)/60)/24)+DATE(1970,1,1)</f>
        <v>42140.421319444446</v>
      </c>
      <c r="T3648" s="10">
        <f>(((I3648/60)/60)/24)+DATE(1970,1,1)</f>
        <v>42171.979166666672</v>
      </c>
      <c r="U3648">
        <f t="shared" si="240"/>
        <v>2015</v>
      </c>
    </row>
    <row r="3649" spans="1:21" ht="30" x14ac:dyDescent="0.25">
      <c r="A3649">
        <v>3868</v>
      </c>
      <c r="B3649" s="3" t="s">
        <v>3865</v>
      </c>
      <c r="C3649" s="3" t="s">
        <v>7977</v>
      </c>
      <c r="D3649" s="6">
        <v>10000</v>
      </c>
      <c r="E3649" s="8">
        <v>0</v>
      </c>
      <c r="F3649" t="s">
        <v>8219</v>
      </c>
      <c r="G3649" t="s">
        <v>8224</v>
      </c>
      <c r="H3649" t="s">
        <v>8246</v>
      </c>
      <c r="I3649" s="11">
        <v>1410191405</v>
      </c>
      <c r="J3649">
        <v>1408031405</v>
      </c>
      <c r="K3649" t="b">
        <v>0</v>
      </c>
      <c r="L3649">
        <v>1</v>
      </c>
      <c r="M3649" t="b">
        <v>0</v>
      </c>
      <c r="N3649" t="s">
        <v>8303</v>
      </c>
      <c r="O3649">
        <f>ROUND(E3649/D3649*100,0)</f>
        <v>0</v>
      </c>
      <c r="P3649">
        <f>IFERROR(ROUND(E3649/L3649,2),0)</f>
        <v>0</v>
      </c>
      <c r="Q3649" t="s">
        <v>8315</v>
      </c>
      <c r="R3649" t="s">
        <v>8357</v>
      </c>
      <c r="S3649" s="10">
        <f>(((J3649/60)/60)/24)+DATE(1970,1,1)</f>
        <v>41865.659780092588</v>
      </c>
      <c r="T3649" s="10">
        <f>(((I3649/60)/60)/24)+DATE(1970,1,1)</f>
        <v>41890.659780092588</v>
      </c>
      <c r="U3649">
        <f t="shared" si="240"/>
        <v>2014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30000</v>
      </c>
      <c r="E3650" s="8">
        <v>1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0</v>
      </c>
      <c r="P3650">
        <f>IFERROR(ROUND(E3650/L3650,2),0)</f>
        <v>0.01</v>
      </c>
      <c r="Q3650" t="s">
        <v>8315</v>
      </c>
      <c r="R3650" t="s">
        <v>8316</v>
      </c>
      <c r="S3650" s="10">
        <f>(((J3650/60)/60)/24)+DATE(1970,1,1)</f>
        <v>41887.292187500003</v>
      </c>
      <c r="T3650" s="10">
        <f>(((I3650/60)/60)/24)+DATE(1970,1,1)</f>
        <v>41917.292187500003</v>
      </c>
      <c r="U3650">
        <f t="shared" si="240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30000</v>
      </c>
      <c r="E3651" s="8">
        <v>1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0</v>
      </c>
      <c r="P3651">
        <f>IFERROR(ROUND(E3651/L3651,2),0)</f>
        <v>0.13</v>
      </c>
      <c r="Q3651" t="s">
        <v>8315</v>
      </c>
      <c r="R3651" t="s">
        <v>8316</v>
      </c>
      <c r="S3651" s="10">
        <f>(((J3651/60)/60)/24)+DATE(1970,1,1)</f>
        <v>41780.712893518517</v>
      </c>
      <c r="T3651" s="10">
        <f>(((I3651/60)/60)/24)+DATE(1970,1,1)</f>
        <v>41806.712893518517</v>
      </c>
      <c r="U3651">
        <f t="shared" ref="U3651:U3714" si="241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25000</v>
      </c>
      <c r="E3652" s="8">
        <v>1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0</v>
      </c>
      <c r="P3652">
        <f>IFERROR(ROUND(E3652/L3652,2),0)</f>
        <v>0.06</v>
      </c>
      <c r="Q3652" t="s">
        <v>8315</v>
      </c>
      <c r="R3652" t="s">
        <v>8316</v>
      </c>
      <c r="S3652" s="10">
        <f>(((J3652/60)/60)/24)+DATE(1970,1,1)</f>
        <v>42381.478981481487</v>
      </c>
      <c r="T3652" s="10">
        <f>(((I3652/60)/60)/24)+DATE(1970,1,1)</f>
        <v>42402.478981481487</v>
      </c>
      <c r="U3652">
        <f t="shared" si="241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25000</v>
      </c>
      <c r="E3653" s="8">
        <v>1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0</v>
      </c>
      <c r="P3653">
        <f>IFERROR(ROUND(E3653/L3653,2),0)</f>
        <v>0.11</v>
      </c>
      <c r="Q3653" t="s">
        <v>8315</v>
      </c>
      <c r="R3653" t="s">
        <v>8316</v>
      </c>
      <c r="S3653" s="10">
        <f>(((J3653/60)/60)/24)+DATE(1970,1,1)</f>
        <v>41828.646319444444</v>
      </c>
      <c r="T3653" s="10">
        <f>(((I3653/60)/60)/24)+DATE(1970,1,1)</f>
        <v>41861.665972222225</v>
      </c>
      <c r="U3653">
        <f t="shared" si="241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25000</v>
      </c>
      <c r="E3654" s="8">
        <v>1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0</v>
      </c>
      <c r="P3654">
        <f>IFERROR(ROUND(E3654/L3654,2),0)</f>
        <v>0.06</v>
      </c>
      <c r="Q3654" t="s">
        <v>8315</v>
      </c>
      <c r="R3654" t="s">
        <v>8316</v>
      </c>
      <c r="S3654" s="10">
        <f>(((J3654/60)/60)/24)+DATE(1970,1,1)</f>
        <v>42596.644699074073</v>
      </c>
      <c r="T3654" s="10">
        <f>(((I3654/60)/60)/24)+DATE(1970,1,1)</f>
        <v>42607.165972222225</v>
      </c>
      <c r="U3654">
        <f t="shared" si="241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25000</v>
      </c>
      <c r="E3655" s="8">
        <v>1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0</v>
      </c>
      <c r="P3655">
        <f>IFERROR(ROUND(E3655/L3655,2),0)</f>
        <v>0.03</v>
      </c>
      <c r="Q3655" t="s">
        <v>8315</v>
      </c>
      <c r="R3655" t="s">
        <v>8316</v>
      </c>
      <c r="S3655" s="10">
        <f>(((J3655/60)/60)/24)+DATE(1970,1,1)</f>
        <v>42191.363506944443</v>
      </c>
      <c r="T3655" s="10">
        <f>(((I3655/60)/60)/24)+DATE(1970,1,1)</f>
        <v>42221.363506944443</v>
      </c>
      <c r="U3655">
        <f t="shared" si="241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22500</v>
      </c>
      <c r="E3656" s="8">
        <v>1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0</v>
      </c>
      <c r="P3656">
        <f>IFERROR(ROUND(E3656/L3656,2),0)</f>
        <v>0.03</v>
      </c>
      <c r="Q3656" t="s">
        <v>8315</v>
      </c>
      <c r="R3656" t="s">
        <v>8316</v>
      </c>
      <c r="S3656" s="10">
        <f>(((J3656/60)/60)/24)+DATE(1970,1,1)</f>
        <v>42440.416504629626</v>
      </c>
      <c r="T3656" s="10">
        <f>(((I3656/60)/60)/24)+DATE(1970,1,1)</f>
        <v>42463.708333333328</v>
      </c>
      <c r="U3656">
        <f t="shared" si="241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20000</v>
      </c>
      <c r="E3657" s="8">
        <v>1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0</v>
      </c>
      <c r="P3657">
        <f>IFERROR(ROUND(E3657/L3657,2),0)</f>
        <v>0.01</v>
      </c>
      <c r="Q3657" t="s">
        <v>8315</v>
      </c>
      <c r="R3657" t="s">
        <v>8316</v>
      </c>
      <c r="S3657" s="10">
        <f>(((J3657/60)/60)/24)+DATE(1970,1,1)</f>
        <v>42173.803217592591</v>
      </c>
      <c r="T3657" s="10">
        <f>(((I3657/60)/60)/24)+DATE(1970,1,1)</f>
        <v>42203.290972222225</v>
      </c>
      <c r="U3657">
        <f t="shared" si="241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18000</v>
      </c>
      <c r="E3658" s="8">
        <v>1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0</v>
      </c>
      <c r="P3658">
        <f>IFERROR(ROUND(E3658/L3658,2),0)</f>
        <v>0.02</v>
      </c>
      <c r="Q3658" t="s">
        <v>8315</v>
      </c>
      <c r="R3658" t="s">
        <v>8316</v>
      </c>
      <c r="S3658" s="10">
        <f>(((J3658/60)/60)/24)+DATE(1970,1,1)</f>
        <v>42737.910138888896</v>
      </c>
      <c r="T3658" s="10">
        <f>(((I3658/60)/60)/24)+DATE(1970,1,1)</f>
        <v>42767.957638888889</v>
      </c>
      <c r="U3658">
        <f t="shared" si="241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16500</v>
      </c>
      <c r="E3659" s="8">
        <v>1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0</v>
      </c>
      <c r="P3659">
        <f>IFERROR(ROUND(E3659/L3659,2),0)</f>
        <v>0.05</v>
      </c>
      <c r="Q3659" t="s">
        <v>8315</v>
      </c>
      <c r="R3659" t="s">
        <v>8316</v>
      </c>
      <c r="S3659" s="10">
        <f>(((J3659/60)/60)/24)+DATE(1970,1,1)</f>
        <v>42499.629849537043</v>
      </c>
      <c r="T3659" s="10">
        <f>(((I3659/60)/60)/24)+DATE(1970,1,1)</f>
        <v>42522.904166666667</v>
      </c>
      <c r="U3659">
        <f t="shared" si="241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15000</v>
      </c>
      <c r="E3660" s="8">
        <v>1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0</v>
      </c>
      <c r="P3660">
        <f>IFERROR(ROUND(E3660/L3660,2),0)</f>
        <v>0.05</v>
      </c>
      <c r="Q3660" t="s">
        <v>8315</v>
      </c>
      <c r="R3660" t="s">
        <v>8316</v>
      </c>
      <c r="S3660" s="10">
        <f>(((J3660/60)/60)/24)+DATE(1970,1,1)</f>
        <v>41775.858564814815</v>
      </c>
      <c r="T3660" s="10">
        <f>(((I3660/60)/60)/24)+DATE(1970,1,1)</f>
        <v>41822.165972222225</v>
      </c>
      <c r="U3660">
        <f t="shared" si="241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15000</v>
      </c>
      <c r="E3661" s="8">
        <v>1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0</v>
      </c>
      <c r="P3661">
        <f>IFERROR(ROUND(E3661/L3661,2),0)</f>
        <v>0.08</v>
      </c>
      <c r="Q3661" t="s">
        <v>8315</v>
      </c>
      <c r="R3661" t="s">
        <v>8316</v>
      </c>
      <c r="S3661" s="10">
        <f>(((J3661/60)/60)/24)+DATE(1970,1,1)</f>
        <v>42055.277199074073</v>
      </c>
      <c r="T3661" s="10">
        <f>(((I3661/60)/60)/24)+DATE(1970,1,1)</f>
        <v>42082.610416666663</v>
      </c>
      <c r="U3661">
        <f t="shared" si="241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15000</v>
      </c>
      <c r="E3662" s="8">
        <v>1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0</v>
      </c>
      <c r="P3662">
        <f>IFERROR(ROUND(E3662/L3662,2),0)</f>
        <v>0.05</v>
      </c>
      <c r="Q3662" t="s">
        <v>8315</v>
      </c>
      <c r="R3662" t="s">
        <v>8316</v>
      </c>
      <c r="S3662" s="10">
        <f>(((J3662/60)/60)/24)+DATE(1970,1,1)</f>
        <v>41971.881076388891</v>
      </c>
      <c r="T3662" s="10">
        <f>(((I3662/60)/60)/24)+DATE(1970,1,1)</f>
        <v>41996.881076388891</v>
      </c>
      <c r="U3662">
        <f t="shared" si="241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13000</v>
      </c>
      <c r="E3663" s="8">
        <v>1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0</v>
      </c>
      <c r="P3663">
        <f>IFERROR(ROUND(E3663/L3663,2),0)</f>
        <v>0.03</v>
      </c>
      <c r="Q3663" t="s">
        <v>8315</v>
      </c>
      <c r="R3663" t="s">
        <v>8316</v>
      </c>
      <c r="S3663" s="10">
        <f>(((J3663/60)/60)/24)+DATE(1970,1,1)</f>
        <v>42447.896666666667</v>
      </c>
      <c r="T3663" s="10">
        <f>(((I3663/60)/60)/24)+DATE(1970,1,1)</f>
        <v>42470.166666666672</v>
      </c>
      <c r="U3663">
        <f t="shared" si="241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12500</v>
      </c>
      <c r="E3664" s="8">
        <v>1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0</v>
      </c>
      <c r="P3664">
        <f>IFERROR(ROUND(E3664/L3664,2),0)</f>
        <v>0.03</v>
      </c>
      <c r="Q3664" t="s">
        <v>8315</v>
      </c>
      <c r="R3664" t="s">
        <v>8316</v>
      </c>
      <c r="S3664" s="10">
        <f>(((J3664/60)/60)/24)+DATE(1970,1,1)</f>
        <v>42064.220069444447</v>
      </c>
      <c r="T3664" s="10">
        <f>(((I3664/60)/60)/24)+DATE(1970,1,1)</f>
        <v>42094.178402777776</v>
      </c>
      <c r="U3664">
        <f t="shared" si="241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12000</v>
      </c>
      <c r="E3665" s="8">
        <v>1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0</v>
      </c>
      <c r="P3665">
        <f>IFERROR(ROUND(E3665/L3665,2),0)</f>
        <v>0.11</v>
      </c>
      <c r="Q3665" t="s">
        <v>8315</v>
      </c>
      <c r="R3665" t="s">
        <v>8316</v>
      </c>
      <c r="S3665" s="10">
        <f>(((J3665/60)/60)/24)+DATE(1970,1,1)</f>
        <v>42665.451736111107</v>
      </c>
      <c r="T3665" s="10">
        <f>(((I3665/60)/60)/24)+DATE(1970,1,1)</f>
        <v>42725.493402777778</v>
      </c>
      <c r="U3665">
        <f t="shared" si="241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9000</v>
      </c>
      <c r="E3666" s="8">
        <v>1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0</v>
      </c>
      <c r="P3666">
        <f>IFERROR(ROUND(E3666/L3666,2),0)</f>
        <v>0.05</v>
      </c>
      <c r="Q3666" t="s">
        <v>8315</v>
      </c>
      <c r="R3666" t="s">
        <v>8316</v>
      </c>
      <c r="S3666" s="10">
        <f>(((J3666/60)/60)/24)+DATE(1970,1,1)</f>
        <v>42523.248715277776</v>
      </c>
      <c r="T3666" s="10">
        <f>(((I3666/60)/60)/24)+DATE(1970,1,1)</f>
        <v>42537.248715277776</v>
      </c>
      <c r="U3666">
        <f t="shared" si="241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7500</v>
      </c>
      <c r="E3667" s="8">
        <v>1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0</v>
      </c>
      <c r="P3667">
        <f>IFERROR(ROUND(E3667/L3667,2),0)</f>
        <v>7.0000000000000007E-2</v>
      </c>
      <c r="Q3667" t="s">
        <v>8315</v>
      </c>
      <c r="R3667" t="s">
        <v>8316</v>
      </c>
      <c r="S3667" s="10">
        <f>(((J3667/60)/60)/24)+DATE(1970,1,1)</f>
        <v>42294.808124999996</v>
      </c>
      <c r="T3667" s="10">
        <f>(((I3667/60)/60)/24)+DATE(1970,1,1)</f>
        <v>42305.829166666663</v>
      </c>
      <c r="U3667">
        <f t="shared" si="241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7500</v>
      </c>
      <c r="E3668" s="8">
        <v>1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0</v>
      </c>
      <c r="P3668">
        <f>IFERROR(ROUND(E3668/L3668,2),0)</f>
        <v>0.03</v>
      </c>
      <c r="Q3668" t="s">
        <v>8315</v>
      </c>
      <c r="R3668" t="s">
        <v>8316</v>
      </c>
      <c r="S3668" s="10">
        <f>(((J3668/60)/60)/24)+DATE(1970,1,1)</f>
        <v>41822.90488425926</v>
      </c>
      <c r="T3668" s="10">
        <f>(((I3668/60)/60)/24)+DATE(1970,1,1)</f>
        <v>41844.291666666664</v>
      </c>
      <c r="U3668">
        <f t="shared" si="241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7500</v>
      </c>
      <c r="E3669" s="8">
        <v>1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0</v>
      </c>
      <c r="P3669">
        <f>IFERROR(ROUND(E3669/L3669,2),0)</f>
        <v>0.02</v>
      </c>
      <c r="Q3669" t="s">
        <v>8315</v>
      </c>
      <c r="R3669" t="s">
        <v>8316</v>
      </c>
      <c r="S3669" s="10">
        <f>(((J3669/60)/60)/24)+DATE(1970,1,1)</f>
        <v>42173.970127314817</v>
      </c>
      <c r="T3669" s="10">
        <f>(((I3669/60)/60)/24)+DATE(1970,1,1)</f>
        <v>42203.970127314817</v>
      </c>
      <c r="U3669">
        <f t="shared" si="241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7000</v>
      </c>
      <c r="E3670" s="8">
        <v>1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0</v>
      </c>
      <c r="P3670">
        <f>IFERROR(ROUND(E3670/L3670,2),0)</f>
        <v>0.04</v>
      </c>
      <c r="Q3670" t="s">
        <v>8315</v>
      </c>
      <c r="R3670" t="s">
        <v>8316</v>
      </c>
      <c r="S3670" s="10">
        <f>(((J3670/60)/60)/24)+DATE(1970,1,1)</f>
        <v>42185.556157407409</v>
      </c>
      <c r="T3670" s="10">
        <f>(((I3670/60)/60)/24)+DATE(1970,1,1)</f>
        <v>42208.772916666669</v>
      </c>
      <c r="U3670">
        <f t="shared" si="241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6300</v>
      </c>
      <c r="E3671" s="8">
        <v>1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0</v>
      </c>
      <c r="P3671">
        <f>IFERROR(ROUND(E3671/L3671,2),0)</f>
        <v>0.06</v>
      </c>
      <c r="Q3671" t="s">
        <v>8315</v>
      </c>
      <c r="R3671" t="s">
        <v>8316</v>
      </c>
      <c r="S3671" s="10">
        <f>(((J3671/60)/60)/24)+DATE(1970,1,1)</f>
        <v>42136.675196759257</v>
      </c>
      <c r="T3671" s="10">
        <f>(((I3671/60)/60)/24)+DATE(1970,1,1)</f>
        <v>42166.675196759257</v>
      </c>
      <c r="U3671">
        <f t="shared" si="241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6000</v>
      </c>
      <c r="E3672" s="8">
        <v>1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0</v>
      </c>
      <c r="P3672">
        <f>IFERROR(ROUND(E3672/L3672,2),0)</f>
        <v>0.08</v>
      </c>
      <c r="Q3672" t="s">
        <v>8315</v>
      </c>
      <c r="R3672" t="s">
        <v>8316</v>
      </c>
      <c r="S3672" s="10">
        <f>(((J3672/60)/60)/24)+DATE(1970,1,1)</f>
        <v>42142.514016203699</v>
      </c>
      <c r="T3672" s="10">
        <f>(((I3672/60)/60)/24)+DATE(1970,1,1)</f>
        <v>42155.958333333328</v>
      </c>
      <c r="U3672">
        <f t="shared" si="241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6000</v>
      </c>
      <c r="E3673" s="8">
        <v>1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0</v>
      </c>
      <c r="P3673">
        <f>IFERROR(ROUND(E3673/L3673,2),0)</f>
        <v>0.03</v>
      </c>
      <c r="Q3673" t="s">
        <v>8315</v>
      </c>
      <c r="R3673" t="s">
        <v>8316</v>
      </c>
      <c r="S3673" s="10">
        <f>(((J3673/60)/60)/24)+DATE(1970,1,1)</f>
        <v>41820.62809027778</v>
      </c>
      <c r="T3673" s="10">
        <f>(((I3673/60)/60)/24)+DATE(1970,1,1)</f>
        <v>41841.165972222225</v>
      </c>
      <c r="U3673">
        <f t="shared" si="241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5000</v>
      </c>
      <c r="E3674" s="8">
        <v>1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0</v>
      </c>
      <c r="P3674">
        <f>IFERROR(ROUND(E3674/L3674,2),0)</f>
        <v>0.02</v>
      </c>
      <c r="Q3674" t="s">
        <v>8315</v>
      </c>
      <c r="R3674" t="s">
        <v>8316</v>
      </c>
      <c r="S3674" s="10">
        <f>(((J3674/60)/60)/24)+DATE(1970,1,1)</f>
        <v>41878.946574074071</v>
      </c>
      <c r="T3674" s="10">
        <f>(((I3674/60)/60)/24)+DATE(1970,1,1)</f>
        <v>41908.946574074071</v>
      </c>
      <c r="U3674">
        <f t="shared" si="241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5000</v>
      </c>
      <c r="E3675" s="8">
        <v>1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0</v>
      </c>
      <c r="P3675">
        <f>IFERROR(ROUND(E3675/L3675,2),0)</f>
        <v>0.01</v>
      </c>
      <c r="Q3675" t="s">
        <v>8315</v>
      </c>
      <c r="R3675" t="s">
        <v>8316</v>
      </c>
      <c r="S3675" s="10">
        <f>(((J3675/60)/60)/24)+DATE(1970,1,1)</f>
        <v>41914.295104166667</v>
      </c>
      <c r="T3675" s="10">
        <f>(((I3675/60)/60)/24)+DATE(1970,1,1)</f>
        <v>41948.536111111112</v>
      </c>
      <c r="U3675">
        <f t="shared" si="241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5000</v>
      </c>
      <c r="E3676" s="8">
        <v>1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0</v>
      </c>
      <c r="P3676">
        <f>IFERROR(ROUND(E3676/L3676,2),0)</f>
        <v>0.03</v>
      </c>
      <c r="Q3676" t="s">
        <v>8315</v>
      </c>
      <c r="R3676" t="s">
        <v>8316</v>
      </c>
      <c r="S3676" s="10">
        <f>(((J3676/60)/60)/24)+DATE(1970,1,1)</f>
        <v>42556.873020833329</v>
      </c>
      <c r="T3676" s="10">
        <f>(((I3676/60)/60)/24)+DATE(1970,1,1)</f>
        <v>42616.873020833329</v>
      </c>
      <c r="U3676">
        <f t="shared" si="241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5000</v>
      </c>
      <c r="E3677" s="8">
        <v>1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0</v>
      </c>
      <c r="P3677">
        <f>IFERROR(ROUND(E3677/L3677,2),0)</f>
        <v>0.33</v>
      </c>
      <c r="Q3677" t="s">
        <v>8315</v>
      </c>
      <c r="R3677" t="s">
        <v>8316</v>
      </c>
      <c r="S3677" s="10">
        <f>(((J3677/60)/60)/24)+DATE(1970,1,1)</f>
        <v>42493.597013888888</v>
      </c>
      <c r="T3677" s="10">
        <f>(((I3677/60)/60)/24)+DATE(1970,1,1)</f>
        <v>42505.958333333328</v>
      </c>
      <c r="U3677">
        <f t="shared" si="241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5000</v>
      </c>
      <c r="E3678" s="8">
        <v>1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0</v>
      </c>
      <c r="P3678">
        <f>IFERROR(ROUND(E3678/L3678,2),0)</f>
        <v>0.06</v>
      </c>
      <c r="Q3678" t="s">
        <v>8315</v>
      </c>
      <c r="R3678" t="s">
        <v>8316</v>
      </c>
      <c r="S3678" s="10">
        <f>(((J3678/60)/60)/24)+DATE(1970,1,1)</f>
        <v>41876.815787037034</v>
      </c>
      <c r="T3678" s="10">
        <f>(((I3678/60)/60)/24)+DATE(1970,1,1)</f>
        <v>41894.815787037034</v>
      </c>
      <c r="U3678">
        <f t="shared" si="241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4500</v>
      </c>
      <c r="E3679" s="8">
        <v>1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0</v>
      </c>
      <c r="P3679">
        <f>IFERROR(ROUND(E3679/L3679,2),0)</f>
        <v>0.01</v>
      </c>
      <c r="Q3679" t="s">
        <v>8315</v>
      </c>
      <c r="R3679" t="s">
        <v>8316</v>
      </c>
      <c r="S3679" s="10">
        <f>(((J3679/60)/60)/24)+DATE(1970,1,1)</f>
        <v>41802.574282407404</v>
      </c>
      <c r="T3679" s="10">
        <f>(((I3679/60)/60)/24)+DATE(1970,1,1)</f>
        <v>41823.165972222225</v>
      </c>
      <c r="U3679">
        <f t="shared" si="241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3500</v>
      </c>
      <c r="E3680" s="8">
        <v>1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0</v>
      </c>
      <c r="P3680">
        <f>IFERROR(ROUND(E3680/L3680,2),0)</f>
        <v>0.03</v>
      </c>
      <c r="Q3680" t="s">
        <v>8315</v>
      </c>
      <c r="R3680" t="s">
        <v>8316</v>
      </c>
      <c r="S3680" s="10">
        <f>(((J3680/60)/60)/24)+DATE(1970,1,1)</f>
        <v>42120.531226851846</v>
      </c>
      <c r="T3680" s="10">
        <f>(((I3680/60)/60)/24)+DATE(1970,1,1)</f>
        <v>42155.531226851846</v>
      </c>
      <c r="U3680">
        <f t="shared" si="241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3300</v>
      </c>
      <c r="E3681" s="8">
        <v>1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0</v>
      </c>
      <c r="P3681">
        <f>IFERROR(ROUND(E3681/L3681,2),0)</f>
        <v>0.03</v>
      </c>
      <c r="Q3681" t="s">
        <v>8315</v>
      </c>
      <c r="R3681" t="s">
        <v>8316</v>
      </c>
      <c r="S3681" s="10">
        <f>(((J3681/60)/60)/24)+DATE(1970,1,1)</f>
        <v>41786.761354166665</v>
      </c>
      <c r="T3681" s="10">
        <f>(((I3681/60)/60)/24)+DATE(1970,1,1)</f>
        <v>41821.207638888889</v>
      </c>
      <c r="U3681">
        <f t="shared" si="241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1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0</v>
      </c>
      <c r="P3682">
        <f>IFERROR(ROUND(E3682/L3682,2),0)</f>
        <v>0.03</v>
      </c>
      <c r="Q3682" t="s">
        <v>8315</v>
      </c>
      <c r="R3682" t="s">
        <v>8316</v>
      </c>
      <c r="S3682" s="10">
        <f>(((J3682/60)/60)/24)+DATE(1970,1,1)</f>
        <v>42627.454097222217</v>
      </c>
      <c r="T3682" s="10">
        <f>(((I3682/60)/60)/24)+DATE(1970,1,1)</f>
        <v>42648.454097222217</v>
      </c>
      <c r="U3682">
        <f t="shared" si="241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3000</v>
      </c>
      <c r="E3683" s="8">
        <v>1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0</v>
      </c>
      <c r="P3683">
        <f>IFERROR(ROUND(E3683/L3683,2),0)</f>
        <v>0.06</v>
      </c>
      <c r="Q3683" t="s">
        <v>8315</v>
      </c>
      <c r="R3683" t="s">
        <v>8316</v>
      </c>
      <c r="S3683" s="10">
        <f>(((J3683/60)/60)/24)+DATE(1970,1,1)</f>
        <v>42374.651504629626</v>
      </c>
      <c r="T3683" s="10">
        <f>(((I3683/60)/60)/24)+DATE(1970,1,1)</f>
        <v>42384.651504629626</v>
      </c>
      <c r="U3683">
        <f t="shared" si="241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1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0</v>
      </c>
      <c r="P3684">
        <f>IFERROR(ROUND(E3684/L3684,2),0)</f>
        <v>0.01</v>
      </c>
      <c r="Q3684" t="s">
        <v>8315</v>
      </c>
      <c r="R3684" t="s">
        <v>8316</v>
      </c>
      <c r="S3684" s="10">
        <f>(((J3684/60)/60)/24)+DATE(1970,1,1)</f>
        <v>41772.685393518521</v>
      </c>
      <c r="T3684" s="10">
        <f>(((I3684/60)/60)/24)+DATE(1970,1,1)</f>
        <v>41806.290972222225</v>
      </c>
      <c r="U3684">
        <f t="shared" si="241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3000</v>
      </c>
      <c r="E3685" s="8">
        <v>1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0</v>
      </c>
      <c r="P3685">
        <f>IFERROR(ROUND(E3685/L3685,2),0)</f>
        <v>0.02</v>
      </c>
      <c r="Q3685" t="s">
        <v>8315</v>
      </c>
      <c r="R3685" t="s">
        <v>8316</v>
      </c>
      <c r="S3685" s="10">
        <f>(((J3685/60)/60)/24)+DATE(1970,1,1)</f>
        <v>42633.116851851853</v>
      </c>
      <c r="T3685" s="10">
        <f>(((I3685/60)/60)/24)+DATE(1970,1,1)</f>
        <v>42663.116851851853</v>
      </c>
      <c r="U3685">
        <f t="shared" si="241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3000</v>
      </c>
      <c r="E3686" s="8">
        <v>1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0</v>
      </c>
      <c r="P3686">
        <f>IFERROR(ROUND(E3686/L3686,2),0)</f>
        <v>0.04</v>
      </c>
      <c r="Q3686" t="s">
        <v>8315</v>
      </c>
      <c r="R3686" t="s">
        <v>8316</v>
      </c>
      <c r="S3686" s="10">
        <f>(((J3686/60)/60)/24)+DATE(1970,1,1)</f>
        <v>42219.180393518516</v>
      </c>
      <c r="T3686" s="10">
        <f>(((I3686/60)/60)/24)+DATE(1970,1,1)</f>
        <v>42249.180393518516</v>
      </c>
      <c r="U3686">
        <f t="shared" si="241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2880</v>
      </c>
      <c r="E3687" s="8">
        <v>1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0</v>
      </c>
      <c r="P3687">
        <f>IFERROR(ROUND(E3687/L3687,2),0)</f>
        <v>0.01</v>
      </c>
      <c r="Q3687" t="s">
        <v>8315</v>
      </c>
      <c r="R3687" t="s">
        <v>8316</v>
      </c>
      <c r="S3687" s="10">
        <f>(((J3687/60)/60)/24)+DATE(1970,1,1)</f>
        <v>41753.593275462961</v>
      </c>
      <c r="T3687" s="10">
        <f>(((I3687/60)/60)/24)+DATE(1970,1,1)</f>
        <v>41778.875</v>
      </c>
      <c r="U3687">
        <f t="shared" si="241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2500</v>
      </c>
      <c r="E3688" s="8">
        <v>1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0</v>
      </c>
      <c r="P3688">
        <f>IFERROR(ROUND(E3688/L3688,2),0)</f>
        <v>0.17</v>
      </c>
      <c r="Q3688" t="s">
        <v>8315</v>
      </c>
      <c r="R3688" t="s">
        <v>8316</v>
      </c>
      <c r="S3688" s="10">
        <f>(((J3688/60)/60)/24)+DATE(1970,1,1)</f>
        <v>42230.662731481483</v>
      </c>
      <c r="T3688" s="10">
        <f>(((I3688/60)/60)/24)+DATE(1970,1,1)</f>
        <v>42245.165972222225</v>
      </c>
      <c r="U3688">
        <f t="shared" si="241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2500</v>
      </c>
      <c r="E3689" s="8">
        <v>1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0</v>
      </c>
      <c r="P3689">
        <f>IFERROR(ROUND(E3689/L3689,2),0)</f>
        <v>0.04</v>
      </c>
      <c r="Q3689" t="s">
        <v>8315</v>
      </c>
      <c r="R3689" t="s">
        <v>8316</v>
      </c>
      <c r="S3689" s="10">
        <f>(((J3689/60)/60)/24)+DATE(1970,1,1)</f>
        <v>41787.218229166669</v>
      </c>
      <c r="T3689" s="10">
        <f>(((I3689/60)/60)/24)+DATE(1970,1,1)</f>
        <v>41817.218229166669</v>
      </c>
      <c r="U3689">
        <f t="shared" si="241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2500</v>
      </c>
      <c r="E3690" s="8">
        <v>1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0</v>
      </c>
      <c r="P3690">
        <f>IFERROR(ROUND(E3690/L3690,2),0)</f>
        <v>0.03</v>
      </c>
      <c r="Q3690" t="s">
        <v>8315</v>
      </c>
      <c r="R3690" t="s">
        <v>8316</v>
      </c>
      <c r="S3690" s="10">
        <f>(((J3690/60)/60)/24)+DATE(1970,1,1)</f>
        <v>41829.787083333329</v>
      </c>
      <c r="T3690" s="10">
        <f>(((I3690/60)/60)/24)+DATE(1970,1,1)</f>
        <v>41859.787083333329</v>
      </c>
      <c r="U3690">
        <f t="shared" si="241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2500</v>
      </c>
      <c r="E3691" s="8">
        <v>1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0</v>
      </c>
      <c r="P3691">
        <f>IFERROR(ROUND(E3691/L3691,2),0)</f>
        <v>0.02</v>
      </c>
      <c r="Q3691" t="s">
        <v>8315</v>
      </c>
      <c r="R3691" t="s">
        <v>8316</v>
      </c>
      <c r="S3691" s="10">
        <f>(((J3691/60)/60)/24)+DATE(1970,1,1)</f>
        <v>42147.826840277776</v>
      </c>
      <c r="T3691" s="10">
        <f>(((I3691/60)/60)/24)+DATE(1970,1,1)</f>
        <v>42176.934027777781</v>
      </c>
      <c r="U3691">
        <f t="shared" si="241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2000</v>
      </c>
      <c r="E3692" s="8">
        <v>1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0</v>
      </c>
      <c r="P3692">
        <f>IFERROR(ROUND(E3692/L3692,2),0)</f>
        <v>0.03</v>
      </c>
      <c r="Q3692" t="s">
        <v>8315</v>
      </c>
      <c r="R3692" t="s">
        <v>8316</v>
      </c>
      <c r="S3692" s="10">
        <f>(((J3692/60)/60)/24)+DATE(1970,1,1)</f>
        <v>41940.598182870373</v>
      </c>
      <c r="T3692" s="10">
        <f>(((I3692/60)/60)/24)+DATE(1970,1,1)</f>
        <v>41970.639849537038</v>
      </c>
      <c r="U3692">
        <f t="shared" si="241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2000</v>
      </c>
      <c r="E3693" s="8">
        <v>1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0</v>
      </c>
      <c r="P3693">
        <f>IFERROR(ROUND(E3693/L3693,2),0)</f>
        <v>0</v>
      </c>
      <c r="Q3693" t="s">
        <v>8315</v>
      </c>
      <c r="R3693" t="s">
        <v>8316</v>
      </c>
      <c r="S3693" s="10">
        <f>(((J3693/60)/60)/24)+DATE(1970,1,1)</f>
        <v>42020.700567129628</v>
      </c>
      <c r="T3693" s="10">
        <f>(((I3693/60)/60)/24)+DATE(1970,1,1)</f>
        <v>42065.207638888889</v>
      </c>
      <c r="U3693">
        <f t="shared" si="241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1500</v>
      </c>
      <c r="E3694" s="8">
        <v>1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0</v>
      </c>
      <c r="P3694">
        <f>IFERROR(ROUND(E3694/L3694,2),0)</f>
        <v>0.06</v>
      </c>
      <c r="Q3694" t="s">
        <v>8315</v>
      </c>
      <c r="R3694" t="s">
        <v>8316</v>
      </c>
      <c r="S3694" s="10">
        <f>(((J3694/60)/60)/24)+DATE(1970,1,1)</f>
        <v>41891.96503472222</v>
      </c>
      <c r="T3694" s="10">
        <f>(((I3694/60)/60)/24)+DATE(1970,1,1)</f>
        <v>41901</v>
      </c>
      <c r="U3694">
        <f t="shared" si="241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1010</v>
      </c>
      <c r="E3695" s="8">
        <v>1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0</v>
      </c>
      <c r="P3695">
        <f>IFERROR(ROUND(E3695/L3695,2),0)</f>
        <v>7.0000000000000007E-2</v>
      </c>
      <c r="Q3695" t="s">
        <v>8315</v>
      </c>
      <c r="R3695" t="s">
        <v>8316</v>
      </c>
      <c r="S3695" s="10">
        <f>(((J3695/60)/60)/24)+DATE(1970,1,1)</f>
        <v>42309.191307870366</v>
      </c>
      <c r="T3695" s="10">
        <f>(((I3695/60)/60)/24)+DATE(1970,1,1)</f>
        <v>42338.9375</v>
      </c>
      <c r="U3695">
        <f t="shared" si="241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1000</v>
      </c>
      <c r="E3696" s="8">
        <v>1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0</v>
      </c>
      <c r="P3696">
        <f>IFERROR(ROUND(E3696/L3696,2),0)</f>
        <v>0.02</v>
      </c>
      <c r="Q3696" t="s">
        <v>8315</v>
      </c>
      <c r="R3696" t="s">
        <v>8316</v>
      </c>
      <c r="S3696" s="10">
        <f>(((J3696/60)/60)/24)+DATE(1970,1,1)</f>
        <v>42490.133877314816</v>
      </c>
      <c r="T3696" s="10">
        <f>(((I3696/60)/60)/24)+DATE(1970,1,1)</f>
        <v>42527.083333333328</v>
      </c>
      <c r="U3696">
        <f t="shared" si="241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1000</v>
      </c>
      <c r="E3697" s="8">
        <v>1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0</v>
      </c>
      <c r="P3697">
        <f>IFERROR(ROUND(E3697/L3697,2),0)</f>
        <v>0.03</v>
      </c>
      <c r="Q3697" t="s">
        <v>8315</v>
      </c>
      <c r="R3697" t="s">
        <v>8316</v>
      </c>
      <c r="S3697" s="10">
        <f>(((J3697/60)/60)/24)+DATE(1970,1,1)</f>
        <v>41995.870486111111</v>
      </c>
      <c r="T3697" s="10">
        <f>(((I3697/60)/60)/24)+DATE(1970,1,1)</f>
        <v>42015.870486111111</v>
      </c>
      <c r="U3697">
        <f t="shared" si="241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1000</v>
      </c>
      <c r="E3698" s="8">
        <v>1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0</v>
      </c>
      <c r="P3698">
        <f>IFERROR(ROUND(E3698/L3698,2),0)</f>
        <v>0.01</v>
      </c>
      <c r="Q3698" t="s">
        <v>8315</v>
      </c>
      <c r="R3698" t="s">
        <v>8316</v>
      </c>
      <c r="S3698" s="10">
        <f>(((J3698/60)/60)/24)+DATE(1970,1,1)</f>
        <v>41988.617083333331</v>
      </c>
      <c r="T3698" s="10">
        <f>(((I3698/60)/60)/24)+DATE(1970,1,1)</f>
        <v>42048.617083333331</v>
      </c>
      <c r="U3698">
        <f t="shared" si="241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1000</v>
      </c>
      <c r="E3699" s="8">
        <v>1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0</v>
      </c>
      <c r="P3699">
        <f>IFERROR(ROUND(E3699/L3699,2),0)</f>
        <v>0.03</v>
      </c>
      <c r="Q3699" t="s">
        <v>8315</v>
      </c>
      <c r="R3699" t="s">
        <v>8316</v>
      </c>
      <c r="S3699" s="10">
        <f>(((J3699/60)/60)/24)+DATE(1970,1,1)</f>
        <v>42479.465833333335</v>
      </c>
      <c r="T3699" s="10">
        <f>(((I3699/60)/60)/24)+DATE(1970,1,1)</f>
        <v>42500.465833333335</v>
      </c>
      <c r="U3699">
        <f t="shared" si="241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1000</v>
      </c>
      <c r="E3700" s="8">
        <v>1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0</v>
      </c>
      <c r="P3700">
        <f>IFERROR(ROUND(E3700/L3700,2),0)</f>
        <v>0.01</v>
      </c>
      <c r="Q3700" t="s">
        <v>8315</v>
      </c>
      <c r="R3700" t="s">
        <v>8316</v>
      </c>
      <c r="S3700" s="10">
        <f>(((J3700/60)/60)/24)+DATE(1970,1,1)</f>
        <v>42401.806562500002</v>
      </c>
      <c r="T3700" s="10">
        <f>(((I3700/60)/60)/24)+DATE(1970,1,1)</f>
        <v>42431.806562500002</v>
      </c>
      <c r="U3700">
        <f t="shared" si="241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800</v>
      </c>
      <c r="E3701" s="8">
        <v>1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0</v>
      </c>
      <c r="P3701">
        <f>IFERROR(ROUND(E3701/L3701,2),0)</f>
        <v>0.03</v>
      </c>
      <c r="Q3701" t="s">
        <v>8315</v>
      </c>
      <c r="R3701" t="s">
        <v>8316</v>
      </c>
      <c r="S3701" s="10">
        <f>(((J3701/60)/60)/24)+DATE(1970,1,1)</f>
        <v>41897.602037037039</v>
      </c>
      <c r="T3701" s="10">
        <f>(((I3701/60)/60)/24)+DATE(1970,1,1)</f>
        <v>41927.602037037039</v>
      </c>
      <c r="U3701">
        <f t="shared" si="241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530</v>
      </c>
      <c r="E3702" s="8">
        <v>1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0</v>
      </c>
      <c r="P3702">
        <f>IFERROR(ROUND(E3702/L3702,2),0)</f>
        <v>0.06</v>
      </c>
      <c r="Q3702" t="s">
        <v>8315</v>
      </c>
      <c r="R3702" t="s">
        <v>8316</v>
      </c>
      <c r="S3702" s="10">
        <f>(((J3702/60)/60)/24)+DATE(1970,1,1)</f>
        <v>41882.585648148146</v>
      </c>
      <c r="T3702" s="10">
        <f>(((I3702/60)/60)/24)+DATE(1970,1,1)</f>
        <v>41912.666666666664</v>
      </c>
      <c r="U3702">
        <f t="shared" si="241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500</v>
      </c>
      <c r="E3703" s="8">
        <v>1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0</v>
      </c>
      <c r="P3703">
        <f>IFERROR(ROUND(E3703/L3703,2),0)</f>
        <v>0.03</v>
      </c>
      <c r="Q3703" t="s">
        <v>8315</v>
      </c>
      <c r="R3703" t="s">
        <v>8316</v>
      </c>
      <c r="S3703" s="10">
        <f>(((J3703/60)/60)/24)+DATE(1970,1,1)</f>
        <v>42129.541585648149</v>
      </c>
      <c r="T3703" s="10">
        <f>(((I3703/60)/60)/24)+DATE(1970,1,1)</f>
        <v>42159.541585648149</v>
      </c>
      <c r="U3703">
        <f t="shared" si="241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500</v>
      </c>
      <c r="E3704" s="8">
        <v>1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0</v>
      </c>
      <c r="P3704">
        <f>IFERROR(ROUND(E3704/L3704,2),0)</f>
        <v>0.05</v>
      </c>
      <c r="Q3704" t="s">
        <v>8315</v>
      </c>
      <c r="R3704" t="s">
        <v>8316</v>
      </c>
      <c r="S3704" s="10">
        <f>(((J3704/60)/60)/24)+DATE(1970,1,1)</f>
        <v>42524.53800925926</v>
      </c>
      <c r="T3704" s="10">
        <f>(((I3704/60)/60)/24)+DATE(1970,1,1)</f>
        <v>42561.957638888889</v>
      </c>
      <c r="U3704">
        <f t="shared" si="241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500</v>
      </c>
      <c r="E3705" s="8">
        <v>1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0</v>
      </c>
      <c r="P3705">
        <f>IFERROR(ROUND(E3705/L3705,2),0)</f>
        <v>0.03</v>
      </c>
      <c r="Q3705" t="s">
        <v>8315</v>
      </c>
      <c r="R3705" t="s">
        <v>8316</v>
      </c>
      <c r="S3705" s="10">
        <f>(((J3705/60)/60)/24)+DATE(1970,1,1)</f>
        <v>42556.504490740743</v>
      </c>
      <c r="T3705" s="10">
        <f>(((I3705/60)/60)/24)+DATE(1970,1,1)</f>
        <v>42595.290972222225</v>
      </c>
      <c r="U3705">
        <f t="shared" si="241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100000000</v>
      </c>
      <c r="E3706" s="8">
        <v>0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0</v>
      </c>
      <c r="P3706">
        <f>IFERROR(ROUND(E3706/L3706,2),0)</f>
        <v>0</v>
      </c>
      <c r="Q3706" t="s">
        <v>8315</v>
      </c>
      <c r="R3706" t="s">
        <v>8316</v>
      </c>
      <c r="S3706" s="10">
        <f>(((J3706/60)/60)/24)+DATE(1970,1,1)</f>
        <v>42461.689745370371</v>
      </c>
      <c r="T3706" s="10">
        <f>(((I3706/60)/60)/24)+DATE(1970,1,1)</f>
        <v>42521.689745370371</v>
      </c>
      <c r="U3706">
        <f t="shared" si="241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30000000</v>
      </c>
      <c r="E3707" s="8">
        <v>0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0</v>
      </c>
      <c r="P3707">
        <f>IFERROR(ROUND(E3707/L3707,2),0)</f>
        <v>0</v>
      </c>
      <c r="Q3707" t="s">
        <v>8315</v>
      </c>
      <c r="R3707" t="s">
        <v>8316</v>
      </c>
      <c r="S3707" s="10">
        <f>(((J3707/60)/60)/24)+DATE(1970,1,1)</f>
        <v>41792.542986111112</v>
      </c>
      <c r="T3707" s="10">
        <f>(((I3707/60)/60)/24)+DATE(1970,1,1)</f>
        <v>41813.75</v>
      </c>
      <c r="U3707">
        <f t="shared" si="241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25000000</v>
      </c>
      <c r="E3708" s="8">
        <v>0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0</v>
      </c>
      <c r="P3708">
        <f>IFERROR(ROUND(E3708/L3708,2),0)</f>
        <v>0</v>
      </c>
      <c r="Q3708" t="s">
        <v>8315</v>
      </c>
      <c r="R3708" t="s">
        <v>8316</v>
      </c>
      <c r="S3708" s="10">
        <f>(((J3708/60)/60)/24)+DATE(1970,1,1)</f>
        <v>41879.913761574076</v>
      </c>
      <c r="T3708" s="10">
        <f>(((I3708/60)/60)/24)+DATE(1970,1,1)</f>
        <v>41894.913761574076</v>
      </c>
      <c r="U3708">
        <f t="shared" si="241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10000000</v>
      </c>
      <c r="E3709" s="8">
        <v>0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0</v>
      </c>
      <c r="P3709">
        <f>IFERROR(ROUND(E3709/L3709,2),0)</f>
        <v>0</v>
      </c>
      <c r="Q3709" t="s">
        <v>8315</v>
      </c>
      <c r="R3709" t="s">
        <v>8316</v>
      </c>
      <c r="S3709" s="10">
        <f>(((J3709/60)/60)/24)+DATE(1970,1,1)</f>
        <v>42552.048356481479</v>
      </c>
      <c r="T3709" s="10">
        <f>(((I3709/60)/60)/24)+DATE(1970,1,1)</f>
        <v>42573.226388888885</v>
      </c>
      <c r="U3709">
        <f t="shared" si="241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6000000</v>
      </c>
      <c r="E3710" s="8">
        <v>0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0</v>
      </c>
      <c r="P3710">
        <f>IFERROR(ROUND(E3710/L3710,2),0)</f>
        <v>0</v>
      </c>
      <c r="Q3710" t="s">
        <v>8315</v>
      </c>
      <c r="R3710" t="s">
        <v>8316</v>
      </c>
      <c r="S3710" s="10">
        <f>(((J3710/60)/60)/24)+DATE(1970,1,1)</f>
        <v>41810.142199074071</v>
      </c>
      <c r="T3710" s="10">
        <f>(((I3710/60)/60)/24)+DATE(1970,1,1)</f>
        <v>41824.142199074071</v>
      </c>
      <c r="U3710">
        <f t="shared" si="241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5000000</v>
      </c>
      <c r="E3711" s="8">
        <v>0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0</v>
      </c>
      <c r="P3711">
        <f>IFERROR(ROUND(E3711/L3711,2),0)</f>
        <v>0</v>
      </c>
      <c r="Q3711" t="s">
        <v>8315</v>
      </c>
      <c r="R3711" t="s">
        <v>8316</v>
      </c>
      <c r="S3711" s="10">
        <f>(((J3711/60)/60)/24)+DATE(1970,1,1)</f>
        <v>41785.707708333335</v>
      </c>
      <c r="T3711" s="10">
        <f>(((I3711/60)/60)/24)+DATE(1970,1,1)</f>
        <v>41815.707708333335</v>
      </c>
      <c r="U3711">
        <f t="shared" si="241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2000000</v>
      </c>
      <c r="E3712" s="8">
        <v>0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0</v>
      </c>
      <c r="P3712">
        <f>IFERROR(ROUND(E3712/L3712,2),0)</f>
        <v>0</v>
      </c>
      <c r="Q3712" t="s">
        <v>8315</v>
      </c>
      <c r="R3712" t="s">
        <v>8316</v>
      </c>
      <c r="S3712" s="10">
        <f>(((J3712/60)/60)/24)+DATE(1970,1,1)</f>
        <v>42072.576249999998</v>
      </c>
      <c r="T3712" s="10">
        <f>(((I3712/60)/60)/24)+DATE(1970,1,1)</f>
        <v>42097.576249999998</v>
      </c>
      <c r="U3712">
        <f t="shared" si="241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2000000</v>
      </c>
      <c r="E3713" s="8">
        <v>0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0</v>
      </c>
      <c r="P3713">
        <f>IFERROR(ROUND(E3713/L3713,2),0)</f>
        <v>0</v>
      </c>
      <c r="Q3713" t="s">
        <v>8315</v>
      </c>
      <c r="R3713" t="s">
        <v>8316</v>
      </c>
      <c r="S3713" s="10">
        <f>(((J3713/60)/60)/24)+DATE(1970,1,1)</f>
        <v>41779.724224537036</v>
      </c>
      <c r="T3713" s="10">
        <f>(((I3713/60)/60)/24)+DATE(1970,1,1)</f>
        <v>41805.666666666664</v>
      </c>
      <c r="U3713">
        <f t="shared" si="241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1500000</v>
      </c>
      <c r="E3714" s="8">
        <v>0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0</v>
      </c>
      <c r="P3714">
        <f>IFERROR(ROUND(E3714/L3714,2),0)</f>
        <v>0</v>
      </c>
      <c r="Q3714" t="s">
        <v>8315</v>
      </c>
      <c r="R3714" t="s">
        <v>8316</v>
      </c>
      <c r="S3714" s="10">
        <f>(((J3714/60)/60)/24)+DATE(1970,1,1)</f>
        <v>42134.172071759262</v>
      </c>
      <c r="T3714" s="10">
        <f>(((I3714/60)/60)/24)+DATE(1970,1,1)</f>
        <v>42155.290972222225</v>
      </c>
      <c r="U3714">
        <f t="shared" si="241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1500000</v>
      </c>
      <c r="E3715" s="8">
        <v>0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0</v>
      </c>
      <c r="P3715">
        <f>IFERROR(ROUND(E3715/L3715,2),0)</f>
        <v>0</v>
      </c>
      <c r="Q3715" t="s">
        <v>8315</v>
      </c>
      <c r="R3715" t="s">
        <v>8316</v>
      </c>
      <c r="S3715" s="10">
        <f>(((J3715/60)/60)/24)+DATE(1970,1,1)</f>
        <v>42505.738032407404</v>
      </c>
      <c r="T3715" s="10">
        <f>(((I3715/60)/60)/24)+DATE(1970,1,1)</f>
        <v>42525.738032407404</v>
      </c>
      <c r="U3715">
        <f t="shared" ref="U3715:U3778" si="242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1500000</v>
      </c>
      <c r="E3716" s="8">
        <v>0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0</v>
      </c>
      <c r="P3716">
        <f>IFERROR(ROUND(E3716/L3716,2),0)</f>
        <v>0</v>
      </c>
      <c r="Q3716" t="s">
        <v>8315</v>
      </c>
      <c r="R3716" t="s">
        <v>8316</v>
      </c>
      <c r="S3716" s="10">
        <f>(((J3716/60)/60)/24)+DATE(1970,1,1)</f>
        <v>42118.556331018524</v>
      </c>
      <c r="T3716" s="10">
        <f>(((I3716/60)/60)/24)+DATE(1970,1,1)</f>
        <v>42150.165972222225</v>
      </c>
      <c r="U3716">
        <f t="shared" si="242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1000000</v>
      </c>
      <c r="E3717" s="8">
        <v>0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0</v>
      </c>
      <c r="P3717">
        <f>IFERROR(ROUND(E3717/L3717,2),0)</f>
        <v>0</v>
      </c>
      <c r="Q3717" t="s">
        <v>8315</v>
      </c>
      <c r="R3717" t="s">
        <v>8316</v>
      </c>
      <c r="S3717" s="10">
        <f>(((J3717/60)/60)/24)+DATE(1970,1,1)</f>
        <v>42036.995590277773</v>
      </c>
      <c r="T3717" s="10">
        <f>(((I3717/60)/60)/24)+DATE(1970,1,1)</f>
        <v>42094.536111111112</v>
      </c>
      <c r="U3717">
        <f t="shared" si="242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510000</v>
      </c>
      <c r="E3718" s="8">
        <v>0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0</v>
      </c>
      <c r="P3718">
        <f>IFERROR(ROUND(E3718/L3718,2),0)</f>
        <v>0</v>
      </c>
      <c r="Q3718" t="s">
        <v>8315</v>
      </c>
      <c r="R3718" t="s">
        <v>8316</v>
      </c>
      <c r="S3718" s="10">
        <f>(((J3718/60)/60)/24)+DATE(1970,1,1)</f>
        <v>42360.887835648144</v>
      </c>
      <c r="T3718" s="10">
        <f>(((I3718/60)/60)/24)+DATE(1970,1,1)</f>
        <v>42390.887835648144</v>
      </c>
      <c r="U3718">
        <f t="shared" si="242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500000</v>
      </c>
      <c r="E3719" s="8">
        <v>0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0</v>
      </c>
      <c r="P3719">
        <f>IFERROR(ROUND(E3719/L3719,2),0)</f>
        <v>0</v>
      </c>
      <c r="Q3719" t="s">
        <v>8315</v>
      </c>
      <c r="R3719" t="s">
        <v>8316</v>
      </c>
      <c r="S3719" s="10">
        <f>(((J3719/60)/60)/24)+DATE(1970,1,1)</f>
        <v>42102.866307870368</v>
      </c>
      <c r="T3719" s="10">
        <f>(((I3719/60)/60)/24)+DATE(1970,1,1)</f>
        <v>42133.866307870368</v>
      </c>
      <c r="U3719">
        <f t="shared" si="242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500000</v>
      </c>
      <c r="E3720" s="8">
        <v>0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0</v>
      </c>
      <c r="P3720">
        <f>IFERROR(ROUND(E3720/L3720,2),0)</f>
        <v>0</v>
      </c>
      <c r="Q3720" t="s">
        <v>8315</v>
      </c>
      <c r="R3720" t="s">
        <v>8316</v>
      </c>
      <c r="S3720" s="10">
        <f>(((J3720/60)/60)/24)+DATE(1970,1,1)</f>
        <v>42032.716145833328</v>
      </c>
      <c r="T3720" s="10">
        <f>(((I3720/60)/60)/24)+DATE(1970,1,1)</f>
        <v>42062.716145833328</v>
      </c>
      <c r="U3720">
        <f t="shared" si="242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500000</v>
      </c>
      <c r="E3721" s="8">
        <v>0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0</v>
      </c>
      <c r="P3721">
        <f>IFERROR(ROUND(E3721/L3721,2),0)</f>
        <v>0</v>
      </c>
      <c r="Q3721" t="s">
        <v>8315</v>
      </c>
      <c r="R3721" t="s">
        <v>8316</v>
      </c>
      <c r="S3721" s="10">
        <f>(((J3721/60)/60)/24)+DATE(1970,1,1)</f>
        <v>42147.729930555557</v>
      </c>
      <c r="T3721" s="10">
        <f>(((I3721/60)/60)/24)+DATE(1970,1,1)</f>
        <v>42177.729930555557</v>
      </c>
      <c r="U3721">
        <f t="shared" si="242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500000</v>
      </c>
      <c r="E3722" s="8">
        <v>0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0</v>
      </c>
      <c r="P3722">
        <f>IFERROR(ROUND(E3722/L3722,2),0)</f>
        <v>0</v>
      </c>
      <c r="Q3722" t="s">
        <v>8315</v>
      </c>
      <c r="R3722" t="s">
        <v>8316</v>
      </c>
      <c r="S3722" s="10">
        <f>(((J3722/60)/60)/24)+DATE(1970,1,1)</f>
        <v>42165.993125000001</v>
      </c>
      <c r="T3722" s="10">
        <f>(((I3722/60)/60)/24)+DATE(1970,1,1)</f>
        <v>42187.993125000001</v>
      </c>
      <c r="U3722">
        <f t="shared" si="242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474900</v>
      </c>
      <c r="E3723" s="8">
        <v>0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0</v>
      </c>
      <c r="P3723">
        <f>IFERROR(ROUND(E3723/L3723,2),0)</f>
        <v>0</v>
      </c>
      <c r="Q3723" t="s">
        <v>8315</v>
      </c>
      <c r="R3723" t="s">
        <v>8316</v>
      </c>
      <c r="S3723" s="10">
        <f>(((J3723/60)/60)/24)+DATE(1970,1,1)</f>
        <v>41927.936157407406</v>
      </c>
      <c r="T3723" s="10">
        <f>(((I3723/60)/60)/24)+DATE(1970,1,1)</f>
        <v>41948.977824074071</v>
      </c>
      <c r="U3723">
        <f t="shared" si="242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375000</v>
      </c>
      <c r="E3724" s="8">
        <v>0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0</v>
      </c>
      <c r="P3724">
        <f>IFERROR(ROUND(E3724/L3724,2),0)</f>
        <v>0</v>
      </c>
      <c r="Q3724" t="s">
        <v>8315</v>
      </c>
      <c r="R3724" t="s">
        <v>8316</v>
      </c>
      <c r="S3724" s="10">
        <f>(((J3724/60)/60)/24)+DATE(1970,1,1)</f>
        <v>42381.671840277777</v>
      </c>
      <c r="T3724" s="10">
        <f>(((I3724/60)/60)/24)+DATE(1970,1,1)</f>
        <v>42411.957638888889</v>
      </c>
      <c r="U3724">
        <f t="shared" si="242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350000</v>
      </c>
      <c r="E3725" s="8">
        <v>0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0</v>
      </c>
      <c r="P3725">
        <f>IFERROR(ROUND(E3725/L3725,2),0)</f>
        <v>0</v>
      </c>
      <c r="Q3725" t="s">
        <v>8315</v>
      </c>
      <c r="R3725" t="s">
        <v>8316</v>
      </c>
      <c r="S3725" s="10">
        <f>(((J3725/60)/60)/24)+DATE(1970,1,1)</f>
        <v>41943.753032407411</v>
      </c>
      <c r="T3725" s="10">
        <f>(((I3725/60)/60)/24)+DATE(1970,1,1)</f>
        <v>41973.794699074075</v>
      </c>
      <c r="U3725">
        <f t="shared" si="242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300000</v>
      </c>
      <c r="E3726" s="8">
        <v>0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0</v>
      </c>
      <c r="P3726">
        <f>IFERROR(ROUND(E3726/L3726,2),0)</f>
        <v>0</v>
      </c>
      <c r="Q3726" t="s">
        <v>8315</v>
      </c>
      <c r="R3726" t="s">
        <v>8316</v>
      </c>
      <c r="S3726" s="10">
        <f>(((J3726/60)/60)/24)+DATE(1970,1,1)</f>
        <v>42465.491435185191</v>
      </c>
      <c r="T3726" s="10">
        <f>(((I3726/60)/60)/24)+DATE(1970,1,1)</f>
        <v>42494.958333333328</v>
      </c>
      <c r="U3726">
        <f t="shared" si="242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250000</v>
      </c>
      <c r="E3727" s="8">
        <v>0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0</v>
      </c>
      <c r="P3727">
        <f>IFERROR(ROUND(E3727/L3727,2),0)</f>
        <v>0</v>
      </c>
      <c r="Q3727" t="s">
        <v>8315</v>
      </c>
      <c r="R3727" t="s">
        <v>8316</v>
      </c>
      <c r="S3727" s="10">
        <f>(((J3727/60)/60)/24)+DATE(1970,1,1)</f>
        <v>42401.945219907408</v>
      </c>
      <c r="T3727" s="10">
        <f>(((I3727/60)/60)/24)+DATE(1970,1,1)</f>
        <v>42418.895833333328</v>
      </c>
      <c r="U3727">
        <f t="shared" si="242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200000</v>
      </c>
      <c r="E3728" s="8">
        <v>0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0</v>
      </c>
      <c r="P3728">
        <f>IFERROR(ROUND(E3728/L3728,2),0)</f>
        <v>0</v>
      </c>
      <c r="Q3728" t="s">
        <v>8315</v>
      </c>
      <c r="R3728" t="s">
        <v>8316</v>
      </c>
      <c r="S3728" s="10">
        <f>(((J3728/60)/60)/24)+DATE(1970,1,1)</f>
        <v>42462.140868055561</v>
      </c>
      <c r="T3728" s="10">
        <f>(((I3728/60)/60)/24)+DATE(1970,1,1)</f>
        <v>42489.875</v>
      </c>
      <c r="U3728">
        <f t="shared" si="242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200000</v>
      </c>
      <c r="E3729" s="8">
        <v>0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0</v>
      </c>
      <c r="P3729">
        <f>IFERROR(ROUND(E3729/L3729,2),0)</f>
        <v>0</v>
      </c>
      <c r="Q3729" t="s">
        <v>8315</v>
      </c>
      <c r="R3729" t="s">
        <v>8316</v>
      </c>
      <c r="S3729" s="10">
        <f>(((J3729/60)/60)/24)+DATE(1970,1,1)</f>
        <v>42632.348310185189</v>
      </c>
      <c r="T3729" s="10">
        <f>(((I3729/60)/60)/24)+DATE(1970,1,1)</f>
        <v>42663.204861111109</v>
      </c>
      <c r="U3729">
        <f t="shared" si="242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180000</v>
      </c>
      <c r="E3730" s="8">
        <v>0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0</v>
      </c>
      <c r="P3730">
        <f>IFERROR(ROUND(E3730/L3730,2),0)</f>
        <v>0</v>
      </c>
      <c r="Q3730" t="s">
        <v>8315</v>
      </c>
      <c r="R3730" t="s">
        <v>8316</v>
      </c>
      <c r="S3730" s="10">
        <f>(((J3730/60)/60)/24)+DATE(1970,1,1)</f>
        <v>42205.171018518522</v>
      </c>
      <c r="T3730" s="10">
        <f>(((I3730/60)/60)/24)+DATE(1970,1,1)</f>
        <v>42235.171018518522</v>
      </c>
      <c r="U3730">
        <f t="shared" si="242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180000</v>
      </c>
      <c r="E3731" s="8">
        <v>0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0</v>
      </c>
      <c r="P3731">
        <f>IFERROR(ROUND(E3731/L3731,2),0)</f>
        <v>0</v>
      </c>
      <c r="Q3731" t="s">
        <v>8315</v>
      </c>
      <c r="R3731" t="s">
        <v>8316</v>
      </c>
      <c r="S3731" s="10">
        <f>(((J3731/60)/60)/24)+DATE(1970,1,1)</f>
        <v>42041.205000000002</v>
      </c>
      <c r="T3731" s="10">
        <f>(((I3731/60)/60)/24)+DATE(1970,1,1)</f>
        <v>42086.16333333333</v>
      </c>
      <c r="U3731">
        <f t="shared" si="242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175000</v>
      </c>
      <c r="E3732" s="8">
        <v>0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0</v>
      </c>
      <c r="P3732">
        <f>IFERROR(ROUND(E3732/L3732,2),0)</f>
        <v>0</v>
      </c>
      <c r="Q3732" t="s">
        <v>8315</v>
      </c>
      <c r="R3732" t="s">
        <v>8316</v>
      </c>
      <c r="S3732" s="10">
        <f>(((J3732/60)/60)/24)+DATE(1970,1,1)</f>
        <v>42203.677766203706</v>
      </c>
      <c r="T3732" s="10">
        <f>(((I3732/60)/60)/24)+DATE(1970,1,1)</f>
        <v>42233.677766203706</v>
      </c>
      <c r="U3732">
        <f t="shared" si="242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0</v>
      </c>
      <c r="P3733">
        <f>IFERROR(ROUND(E3733/L3733,2),0)</f>
        <v>0</v>
      </c>
      <c r="Q3733" t="s">
        <v>8315</v>
      </c>
      <c r="R3733" t="s">
        <v>8316</v>
      </c>
      <c r="S3733" s="10">
        <f>(((J3733/60)/60)/24)+DATE(1970,1,1)</f>
        <v>41983.752847222218</v>
      </c>
      <c r="T3733" s="10">
        <f>(((I3733/60)/60)/24)+DATE(1970,1,1)</f>
        <v>42014.140972222223</v>
      </c>
      <c r="U3733">
        <f t="shared" si="242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150000</v>
      </c>
      <c r="E3734" s="8">
        <v>0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0</v>
      </c>
      <c r="P3734">
        <f>IFERROR(ROUND(E3734/L3734,2),0)</f>
        <v>0</v>
      </c>
      <c r="Q3734" t="s">
        <v>8315</v>
      </c>
      <c r="R3734" t="s">
        <v>8316</v>
      </c>
      <c r="S3734" s="10">
        <f>(((J3734/60)/60)/24)+DATE(1970,1,1)</f>
        <v>41968.677465277782</v>
      </c>
      <c r="T3734" s="10">
        <f>(((I3734/60)/60)/24)+DATE(1970,1,1)</f>
        <v>42028.5</v>
      </c>
      <c r="U3734">
        <f t="shared" si="242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t="s">
        <v>8315</v>
      </c>
      <c r="R3735" t="s">
        <v>8316</v>
      </c>
      <c r="S3735" s="10">
        <f>(((J3735/60)/60)/24)+DATE(1970,1,1)</f>
        <v>42103.024398148147</v>
      </c>
      <c r="T3735" s="10">
        <f>(((I3735/60)/60)/24)+DATE(1970,1,1)</f>
        <v>42112.9375</v>
      </c>
      <c r="U3735">
        <f t="shared" si="242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0</v>
      </c>
      <c r="P3736">
        <f>IFERROR(ROUND(E3736/L3736,2),0)</f>
        <v>0</v>
      </c>
      <c r="Q3736" t="s">
        <v>8315</v>
      </c>
      <c r="R3736" t="s">
        <v>8316</v>
      </c>
      <c r="S3736" s="10">
        <f>(((J3736/60)/60)/24)+DATE(1970,1,1)</f>
        <v>42089.901574074072</v>
      </c>
      <c r="T3736" s="10">
        <f>(((I3736/60)/60)/24)+DATE(1970,1,1)</f>
        <v>42149.901574074072</v>
      </c>
      <c r="U3736">
        <f t="shared" si="242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130000</v>
      </c>
      <c r="E3737" s="8">
        <v>0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0</v>
      </c>
      <c r="P3737">
        <f>IFERROR(ROUND(E3737/L3737,2),0)</f>
        <v>0</v>
      </c>
      <c r="Q3737" t="s">
        <v>8315</v>
      </c>
      <c r="R3737" t="s">
        <v>8316</v>
      </c>
      <c r="S3737" s="10">
        <f>(((J3737/60)/60)/24)+DATE(1970,1,1)</f>
        <v>42122.693159722221</v>
      </c>
      <c r="T3737" s="10">
        <f>(((I3737/60)/60)/24)+DATE(1970,1,1)</f>
        <v>42152.693159722221</v>
      </c>
      <c r="U3737">
        <f t="shared" si="242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125000</v>
      </c>
      <c r="E3738" s="8">
        <v>0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0</v>
      </c>
      <c r="P3738">
        <f>IFERROR(ROUND(E3738/L3738,2),0)</f>
        <v>0</v>
      </c>
      <c r="Q3738" t="s">
        <v>8315</v>
      </c>
      <c r="R3738" t="s">
        <v>8316</v>
      </c>
      <c r="S3738" s="10">
        <f>(((J3738/60)/60)/24)+DATE(1970,1,1)</f>
        <v>42048.711724537032</v>
      </c>
      <c r="T3738" s="10">
        <f>(((I3738/60)/60)/24)+DATE(1970,1,1)</f>
        <v>42086.75</v>
      </c>
      <c r="U3738">
        <f t="shared" si="242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124000</v>
      </c>
      <c r="E3739" s="8">
        <v>0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0</v>
      </c>
      <c r="P3739">
        <f>IFERROR(ROUND(E3739/L3739,2),0)</f>
        <v>0</v>
      </c>
      <c r="Q3739" t="s">
        <v>8315</v>
      </c>
      <c r="R3739" t="s">
        <v>8316</v>
      </c>
      <c r="S3739" s="10">
        <f>(((J3739/60)/60)/24)+DATE(1970,1,1)</f>
        <v>42297.691006944442</v>
      </c>
      <c r="T3739" s="10">
        <f>(((I3739/60)/60)/24)+DATE(1970,1,1)</f>
        <v>42320.290972222225</v>
      </c>
      <c r="U3739">
        <f t="shared" si="242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110000</v>
      </c>
      <c r="E3740" s="8">
        <v>0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0</v>
      </c>
      <c r="P3740">
        <f>IFERROR(ROUND(E3740/L3740,2),0)</f>
        <v>0</v>
      </c>
      <c r="Q3740" t="s">
        <v>8315</v>
      </c>
      <c r="R3740" t="s">
        <v>8316</v>
      </c>
      <c r="S3740" s="10">
        <f>(((J3740/60)/60)/24)+DATE(1970,1,1)</f>
        <v>41813.938715277778</v>
      </c>
      <c r="T3740" s="10">
        <f>(((I3740/60)/60)/24)+DATE(1970,1,1)</f>
        <v>41835.916666666664</v>
      </c>
      <c r="U3740">
        <f t="shared" si="242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100000</v>
      </c>
      <c r="E3741" s="8">
        <v>0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0</v>
      </c>
      <c r="P3741">
        <f>IFERROR(ROUND(E3741/L3741,2),0)</f>
        <v>0</v>
      </c>
      <c r="Q3741" t="s">
        <v>8315</v>
      </c>
      <c r="R3741" t="s">
        <v>8316</v>
      </c>
      <c r="S3741" s="10">
        <f>(((J3741/60)/60)/24)+DATE(1970,1,1)</f>
        <v>42548.449861111112</v>
      </c>
      <c r="T3741" s="10">
        <f>(((I3741/60)/60)/24)+DATE(1970,1,1)</f>
        <v>42568.449861111112</v>
      </c>
      <c r="U3741">
        <f t="shared" si="242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0</v>
      </c>
      <c r="P3742">
        <f>IFERROR(ROUND(E3742/L3742,2),0)</f>
        <v>0</v>
      </c>
      <c r="Q3742" t="s">
        <v>8315</v>
      </c>
      <c r="R3742" t="s">
        <v>8316</v>
      </c>
      <c r="S3742" s="10">
        <f>(((J3742/60)/60)/24)+DATE(1970,1,1)</f>
        <v>41833.089756944442</v>
      </c>
      <c r="T3742" s="10">
        <f>(((I3742/60)/60)/24)+DATE(1970,1,1)</f>
        <v>41863.079143518517</v>
      </c>
      <c r="U3742">
        <f t="shared" si="242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100000</v>
      </c>
      <c r="E3743" s="8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t="s">
        <v>8315</v>
      </c>
      <c r="R3743" t="s">
        <v>8316</v>
      </c>
      <c r="S3743" s="10">
        <f>(((J3743/60)/60)/24)+DATE(1970,1,1)</f>
        <v>42325.920717592591</v>
      </c>
      <c r="T3743" s="10">
        <f>(((I3743/60)/60)/24)+DATE(1970,1,1)</f>
        <v>42355.920717592591</v>
      </c>
      <c r="U3743">
        <f t="shared" si="242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100000</v>
      </c>
      <c r="E3744" s="8">
        <v>0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0</v>
      </c>
      <c r="P3744">
        <f>IFERROR(ROUND(E3744/L3744,2),0)</f>
        <v>0</v>
      </c>
      <c r="Q3744" t="s">
        <v>8315</v>
      </c>
      <c r="R3744" t="s">
        <v>8316</v>
      </c>
      <c r="S3744" s="10">
        <f>(((J3744/60)/60)/24)+DATE(1970,1,1)</f>
        <v>41858.214629629627</v>
      </c>
      <c r="T3744" s="10">
        <f>(((I3744/60)/60)/24)+DATE(1970,1,1)</f>
        <v>41888.214629629627</v>
      </c>
      <c r="U3744">
        <f t="shared" si="242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t="s">
        <v>8315</v>
      </c>
      <c r="R3745" t="s">
        <v>8316</v>
      </c>
      <c r="S3745" s="10">
        <f>(((J3745/60)/60)/24)+DATE(1970,1,1)</f>
        <v>41793.710231481484</v>
      </c>
      <c r="T3745" s="10">
        <f>(((I3745/60)/60)/24)+DATE(1970,1,1)</f>
        <v>41823.710231481484</v>
      </c>
      <c r="U3745">
        <f t="shared" si="242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100000</v>
      </c>
      <c r="E3746" s="8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t="s">
        <v>8315</v>
      </c>
      <c r="R3746" t="s">
        <v>8316</v>
      </c>
      <c r="S3746" s="10">
        <f>(((J3746/60)/60)/24)+DATE(1970,1,1)</f>
        <v>41793.814259259263</v>
      </c>
      <c r="T3746" s="10">
        <f>(((I3746/60)/60)/24)+DATE(1970,1,1)</f>
        <v>41825.165972222225</v>
      </c>
      <c r="U3746">
        <f t="shared" si="242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0</v>
      </c>
      <c r="P3747">
        <f>IFERROR(ROUND(E3747/L3747,2),0)</f>
        <v>0</v>
      </c>
      <c r="Q3747" t="s">
        <v>8315</v>
      </c>
      <c r="R3747" t="s">
        <v>8316</v>
      </c>
      <c r="S3747" s="10">
        <f>(((J3747/60)/60)/24)+DATE(1970,1,1)</f>
        <v>41831.697939814818</v>
      </c>
      <c r="T3747" s="10">
        <f>(((I3747/60)/60)/24)+DATE(1970,1,1)</f>
        <v>41861.697939814818</v>
      </c>
      <c r="U3747">
        <f t="shared" si="242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100000</v>
      </c>
      <c r="E3748" s="8">
        <v>0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0</v>
      </c>
      <c r="P3748">
        <f>IFERROR(ROUND(E3748/L3748,2),0)</f>
        <v>0</v>
      </c>
      <c r="Q3748" t="s">
        <v>8315</v>
      </c>
      <c r="R3748" t="s">
        <v>8316</v>
      </c>
      <c r="S3748" s="10">
        <f>(((J3748/60)/60)/24)+DATE(1970,1,1)</f>
        <v>42621.389340277776</v>
      </c>
      <c r="T3748" s="10">
        <f>(((I3748/60)/60)/24)+DATE(1970,1,1)</f>
        <v>42651.389340277776</v>
      </c>
      <c r="U3748">
        <f t="shared" si="242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100000</v>
      </c>
      <c r="E3749" s="8">
        <v>0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0</v>
      </c>
      <c r="P3749">
        <f>IFERROR(ROUND(E3749/L3749,2),0)</f>
        <v>0</v>
      </c>
      <c r="Q3749" t="s">
        <v>8315</v>
      </c>
      <c r="R3749" t="s">
        <v>8316</v>
      </c>
      <c r="S3749" s="10">
        <f>(((J3749/60)/60)/24)+DATE(1970,1,1)</f>
        <v>42164.299722222218</v>
      </c>
      <c r="T3749" s="10">
        <f>(((I3749/60)/60)/24)+DATE(1970,1,1)</f>
        <v>42190.957638888889</v>
      </c>
      <c r="U3749">
        <f t="shared" si="242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100000</v>
      </c>
      <c r="E3750" s="8">
        <v>0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0</v>
      </c>
      <c r="P3750">
        <f>IFERROR(ROUND(E3750/L3750,2),0)</f>
        <v>0</v>
      </c>
      <c r="Q3750" t="s">
        <v>8315</v>
      </c>
      <c r="R3750" t="s">
        <v>8357</v>
      </c>
      <c r="S3750" s="10">
        <f>(((J3750/60)/60)/24)+DATE(1970,1,1)</f>
        <v>42395.706435185188</v>
      </c>
      <c r="T3750" s="10">
        <f>(((I3750/60)/60)/24)+DATE(1970,1,1)</f>
        <v>42416.249305555553</v>
      </c>
      <c r="U3750">
        <f t="shared" si="242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100000</v>
      </c>
      <c r="E3751" s="8">
        <v>0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0</v>
      </c>
      <c r="P3751">
        <f>IFERROR(ROUND(E3751/L3751,2),0)</f>
        <v>0</v>
      </c>
      <c r="Q3751" t="s">
        <v>8315</v>
      </c>
      <c r="R3751" t="s">
        <v>8357</v>
      </c>
      <c r="S3751" s="10">
        <f>(((J3751/60)/60)/24)+DATE(1970,1,1)</f>
        <v>42458.127175925925</v>
      </c>
      <c r="T3751" s="10">
        <f>(((I3751/60)/60)/24)+DATE(1970,1,1)</f>
        <v>42489.165972222225</v>
      </c>
      <c r="U3751">
        <f t="shared" si="242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95000</v>
      </c>
      <c r="E3752" s="8">
        <v>0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0</v>
      </c>
      <c r="P3752">
        <f>IFERROR(ROUND(E3752/L3752,2),0)</f>
        <v>0</v>
      </c>
      <c r="Q3752" t="s">
        <v>8315</v>
      </c>
      <c r="R3752" t="s">
        <v>8357</v>
      </c>
      <c r="S3752" s="10">
        <f>(((J3752/60)/60)/24)+DATE(1970,1,1)</f>
        <v>42016.981574074074</v>
      </c>
      <c r="T3752" s="10">
        <f>(((I3752/60)/60)/24)+DATE(1970,1,1)</f>
        <v>42045.332638888889</v>
      </c>
      <c r="U3752">
        <f t="shared" si="242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85000</v>
      </c>
      <c r="E3753" s="8">
        <v>0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0</v>
      </c>
      <c r="P3753">
        <f>IFERROR(ROUND(E3753/L3753,2),0)</f>
        <v>0</v>
      </c>
      <c r="Q3753" t="s">
        <v>8315</v>
      </c>
      <c r="R3753" t="s">
        <v>8357</v>
      </c>
      <c r="S3753" s="10">
        <f>(((J3753/60)/60)/24)+DATE(1970,1,1)</f>
        <v>42403.035567129627</v>
      </c>
      <c r="T3753" s="10">
        <f>(((I3753/60)/60)/24)+DATE(1970,1,1)</f>
        <v>42462.993900462956</v>
      </c>
      <c r="U3753">
        <f t="shared" si="242"/>
        <v>2016</v>
      </c>
    </row>
    <row r="3754" spans="1:21" ht="60" x14ac:dyDescent="0.25">
      <c r="A3754">
        <v>3876</v>
      </c>
      <c r="B3754" s="3" t="s">
        <v>3873</v>
      </c>
      <c r="C3754" s="3" t="s">
        <v>7985</v>
      </c>
      <c r="D3754" s="6">
        <v>10000</v>
      </c>
      <c r="E3754" s="8">
        <v>0</v>
      </c>
      <c r="F3754" t="s">
        <v>8219</v>
      </c>
      <c r="G3754" t="s">
        <v>8224</v>
      </c>
      <c r="H3754" t="s">
        <v>8246</v>
      </c>
      <c r="I3754" s="11">
        <v>1454425128</v>
      </c>
      <c r="J3754">
        <v>1451833128</v>
      </c>
      <c r="K3754" t="b">
        <v>0</v>
      </c>
      <c r="L3754">
        <v>46</v>
      </c>
      <c r="M3754" t="b">
        <v>0</v>
      </c>
      <c r="N3754" t="s">
        <v>8303</v>
      </c>
      <c r="O3754">
        <f>ROUND(E3754/D3754*100,0)</f>
        <v>0</v>
      </c>
      <c r="P3754">
        <f>IFERROR(ROUND(E3754/L3754,2),0)</f>
        <v>0</v>
      </c>
      <c r="Q3754" t="s">
        <v>8315</v>
      </c>
      <c r="R3754" t="s">
        <v>8357</v>
      </c>
      <c r="S3754" s="10">
        <f>(((J3754/60)/60)/24)+DATE(1970,1,1)</f>
        <v>42372.624166666668</v>
      </c>
      <c r="T3754" s="10">
        <f>(((I3754/60)/60)/24)+DATE(1970,1,1)</f>
        <v>42402.624166666668</v>
      </c>
      <c r="U3754">
        <f t="shared" si="242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80000</v>
      </c>
      <c r="E3755" s="8">
        <v>0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0</v>
      </c>
      <c r="P3755">
        <f>IFERROR(ROUND(E3755/L3755,2),0)</f>
        <v>0</v>
      </c>
      <c r="Q3755" t="s">
        <v>8315</v>
      </c>
      <c r="R3755" t="s">
        <v>8357</v>
      </c>
      <c r="S3755" s="10">
        <f>(((J3755/60)/60)/24)+DATE(1970,1,1)</f>
        <v>42128.824074074073</v>
      </c>
      <c r="T3755" s="10">
        <f>(((I3755/60)/60)/24)+DATE(1970,1,1)</f>
        <v>42158</v>
      </c>
      <c r="U3755">
        <f t="shared" si="242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75000</v>
      </c>
      <c r="E3756" s="8">
        <v>0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0</v>
      </c>
      <c r="P3756">
        <f>IFERROR(ROUND(E3756/L3756,2),0)</f>
        <v>0</v>
      </c>
      <c r="Q3756" t="s">
        <v>8315</v>
      </c>
      <c r="R3756" t="s">
        <v>8357</v>
      </c>
      <c r="S3756" s="10">
        <f>(((J3756/60)/60)/24)+DATE(1970,1,1)</f>
        <v>41808.881215277775</v>
      </c>
      <c r="T3756" s="10">
        <f>(((I3756/60)/60)/24)+DATE(1970,1,1)</f>
        <v>41846.207638888889</v>
      </c>
      <c r="U3756">
        <f t="shared" si="242"/>
        <v>2014</v>
      </c>
    </row>
    <row r="3757" spans="1:21" ht="45" x14ac:dyDescent="0.25">
      <c r="A3757">
        <v>3879</v>
      </c>
      <c r="B3757" s="3" t="s">
        <v>3876</v>
      </c>
      <c r="C3757" s="3" t="s">
        <v>7988</v>
      </c>
      <c r="D3757" s="6">
        <v>10000</v>
      </c>
      <c r="E3757" s="8">
        <v>0</v>
      </c>
      <c r="F3757" t="s">
        <v>8219</v>
      </c>
      <c r="G3757" t="s">
        <v>8224</v>
      </c>
      <c r="H3757" t="s">
        <v>8246</v>
      </c>
      <c r="I3757" s="11">
        <v>1422218396</v>
      </c>
      <c r="J3757">
        <v>1419626396</v>
      </c>
      <c r="K3757" t="b">
        <v>0</v>
      </c>
      <c r="L3757">
        <v>0</v>
      </c>
      <c r="M3757" t="b">
        <v>0</v>
      </c>
      <c r="N3757" t="s">
        <v>8303</v>
      </c>
      <c r="O3757">
        <f>ROUND(E3757/D3757*100,0)</f>
        <v>0</v>
      </c>
      <c r="P3757">
        <f>IFERROR(ROUND(E3757/L3757,2),0)</f>
        <v>0</v>
      </c>
      <c r="Q3757" t="s">
        <v>8315</v>
      </c>
      <c r="R3757" t="s">
        <v>8357</v>
      </c>
      <c r="S3757" s="10">
        <f>(((J3757/60)/60)/24)+DATE(1970,1,1)</f>
        <v>41999.861064814817</v>
      </c>
      <c r="T3757" s="10">
        <f>(((I3757/60)/60)/24)+DATE(1970,1,1)</f>
        <v>42029.861064814817</v>
      </c>
      <c r="U3757">
        <f t="shared" si="242"/>
        <v>2014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75000</v>
      </c>
      <c r="E3758" s="8">
        <v>0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0</v>
      </c>
      <c r="P3758">
        <f>IFERROR(ROUND(E3758/L3758,2),0)</f>
        <v>0</v>
      </c>
      <c r="Q3758" t="s">
        <v>8315</v>
      </c>
      <c r="R3758" t="s">
        <v>8357</v>
      </c>
      <c r="S3758" s="10">
        <f>(((J3758/60)/60)/24)+DATE(1970,1,1)</f>
        <v>41771.814791666664</v>
      </c>
      <c r="T3758" s="10">
        <f>(((I3758/60)/60)/24)+DATE(1970,1,1)</f>
        <v>41801.814791666664</v>
      </c>
      <c r="U3758">
        <f t="shared" si="242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71764</v>
      </c>
      <c r="E3759" s="8">
        <v>0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0</v>
      </c>
      <c r="P3759">
        <f>IFERROR(ROUND(E3759/L3759,2),0)</f>
        <v>0</v>
      </c>
      <c r="Q3759" t="s">
        <v>8315</v>
      </c>
      <c r="R3759" t="s">
        <v>8357</v>
      </c>
      <c r="S3759" s="10">
        <f>(((J3759/60)/60)/24)+DATE(1970,1,1)</f>
        <v>41954.850868055553</v>
      </c>
      <c r="T3759" s="10">
        <f>(((I3759/60)/60)/24)+DATE(1970,1,1)</f>
        <v>41974.850868055553</v>
      </c>
      <c r="U3759">
        <f t="shared" si="242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70000</v>
      </c>
      <c r="E3760" s="8">
        <v>0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0</v>
      </c>
      <c r="P3760">
        <f>IFERROR(ROUND(E3760/L3760,2),0)</f>
        <v>0</v>
      </c>
      <c r="Q3760" t="s">
        <v>8315</v>
      </c>
      <c r="R3760" t="s">
        <v>8357</v>
      </c>
      <c r="S3760" s="10">
        <f>(((J3760/60)/60)/24)+DATE(1970,1,1)</f>
        <v>41747.471504629626</v>
      </c>
      <c r="T3760" s="10">
        <f>(((I3760/60)/60)/24)+DATE(1970,1,1)</f>
        <v>41778.208333333336</v>
      </c>
      <c r="U3760">
        <f t="shared" si="242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55000</v>
      </c>
      <c r="E3761" s="8">
        <v>0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0</v>
      </c>
      <c r="P3761">
        <f>IFERROR(ROUND(E3761/L3761,2),0)</f>
        <v>0</v>
      </c>
      <c r="Q3761" t="s">
        <v>8315</v>
      </c>
      <c r="R3761" t="s">
        <v>8357</v>
      </c>
      <c r="S3761" s="10">
        <f>(((J3761/60)/60)/24)+DATE(1970,1,1)</f>
        <v>42182.108252314814</v>
      </c>
      <c r="T3761" s="10">
        <f>(((I3761/60)/60)/24)+DATE(1970,1,1)</f>
        <v>42242.108252314814</v>
      </c>
      <c r="U3761">
        <f t="shared" si="242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50000</v>
      </c>
      <c r="E3762" s="8">
        <v>0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0</v>
      </c>
      <c r="P3762">
        <f>IFERROR(ROUND(E3762/L3762,2),0)</f>
        <v>0</v>
      </c>
      <c r="Q3762" t="s">
        <v>8315</v>
      </c>
      <c r="R3762" t="s">
        <v>8357</v>
      </c>
      <c r="S3762" s="10">
        <f>(((J3762/60)/60)/24)+DATE(1970,1,1)</f>
        <v>41739.525300925925</v>
      </c>
      <c r="T3762" s="10">
        <f>(((I3762/60)/60)/24)+DATE(1970,1,1)</f>
        <v>41764.525300925925</v>
      </c>
      <c r="U3762">
        <f t="shared" si="242"/>
        <v>2014</v>
      </c>
    </row>
    <row r="3763" spans="1:21" ht="60" x14ac:dyDescent="0.25">
      <c r="A3763">
        <v>3880</v>
      </c>
      <c r="B3763" s="3" t="s">
        <v>3877</v>
      </c>
      <c r="C3763" s="3" t="s">
        <v>7989</v>
      </c>
      <c r="D3763" s="6">
        <v>10000</v>
      </c>
      <c r="E3763" s="8">
        <v>0</v>
      </c>
      <c r="F3763" t="s">
        <v>8219</v>
      </c>
      <c r="G3763" t="s">
        <v>8224</v>
      </c>
      <c r="H3763" t="s">
        <v>8246</v>
      </c>
      <c r="I3763" s="11">
        <v>1406761200</v>
      </c>
      <c r="J3763">
        <v>1403724820</v>
      </c>
      <c r="K3763" t="b">
        <v>0</v>
      </c>
      <c r="L3763">
        <v>17</v>
      </c>
      <c r="M3763" t="b">
        <v>0</v>
      </c>
      <c r="N3763" t="s">
        <v>8303</v>
      </c>
      <c r="O3763">
        <f>ROUND(E3763/D3763*100,0)</f>
        <v>0</v>
      </c>
      <c r="P3763">
        <f>IFERROR(ROUND(E3763/L3763,2),0)</f>
        <v>0</v>
      </c>
      <c r="Q3763" t="s">
        <v>8315</v>
      </c>
      <c r="R3763" t="s">
        <v>8357</v>
      </c>
      <c r="S3763" s="10">
        <f>(((J3763/60)/60)/24)+DATE(1970,1,1)</f>
        <v>41815.815046296295</v>
      </c>
      <c r="T3763" s="10">
        <f>(((I3763/60)/60)/24)+DATE(1970,1,1)</f>
        <v>41850.958333333336</v>
      </c>
      <c r="U3763">
        <f t="shared" si="242"/>
        <v>2014</v>
      </c>
    </row>
    <row r="3764" spans="1:21" ht="60" x14ac:dyDescent="0.25">
      <c r="A3764">
        <v>3883</v>
      </c>
      <c r="B3764" s="3" t="s">
        <v>3880</v>
      </c>
      <c r="C3764" s="3" t="s">
        <v>7992</v>
      </c>
      <c r="D3764" s="6">
        <v>10000</v>
      </c>
      <c r="E3764" s="8">
        <v>0</v>
      </c>
      <c r="F3764" t="s">
        <v>8219</v>
      </c>
      <c r="G3764" t="s">
        <v>8224</v>
      </c>
      <c r="H3764" t="s">
        <v>8246</v>
      </c>
      <c r="I3764" s="11">
        <v>1409668069</v>
      </c>
      <c r="J3764">
        <v>1407076069</v>
      </c>
      <c r="K3764" t="b">
        <v>0</v>
      </c>
      <c r="L3764">
        <v>0</v>
      </c>
      <c r="M3764" t="b">
        <v>0</v>
      </c>
      <c r="N3764" t="s">
        <v>8303</v>
      </c>
      <c r="O3764">
        <f>ROUND(E3764/D3764*100,0)</f>
        <v>0</v>
      </c>
      <c r="P3764">
        <f>IFERROR(ROUND(E3764/L3764,2),0)</f>
        <v>0</v>
      </c>
      <c r="Q3764" t="s">
        <v>8315</v>
      </c>
      <c r="R3764" t="s">
        <v>8357</v>
      </c>
      <c r="S3764" s="10">
        <f>(((J3764/60)/60)/24)+DATE(1970,1,1)</f>
        <v>41854.602650462963</v>
      </c>
      <c r="T3764" s="10">
        <f>(((I3764/60)/60)/24)+DATE(1970,1,1)</f>
        <v>41884.602650462963</v>
      </c>
      <c r="U3764">
        <f t="shared" si="242"/>
        <v>2014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50000</v>
      </c>
      <c r="E3765" s="8">
        <v>0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0</v>
      </c>
      <c r="P3765">
        <f>IFERROR(ROUND(E3765/L3765,2),0)</f>
        <v>0</v>
      </c>
      <c r="Q3765" t="s">
        <v>8315</v>
      </c>
      <c r="R3765" t="s">
        <v>8357</v>
      </c>
      <c r="S3765" s="10">
        <f>(((J3765/60)/60)/24)+DATE(1970,1,1)</f>
        <v>42065.750300925924</v>
      </c>
      <c r="T3765" s="10">
        <f>(((I3765/60)/60)/24)+DATE(1970,1,1)</f>
        <v>42095.708634259259</v>
      </c>
      <c r="U3765">
        <f t="shared" si="242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50000</v>
      </c>
      <c r="E3766" s="8">
        <v>0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0</v>
      </c>
      <c r="P3766">
        <f>IFERROR(ROUND(E3766/L3766,2),0)</f>
        <v>0</v>
      </c>
      <c r="Q3766" t="s">
        <v>8315</v>
      </c>
      <c r="R3766" t="s">
        <v>8357</v>
      </c>
      <c r="S3766" s="10">
        <f>(((J3766/60)/60)/24)+DATE(1970,1,1)</f>
        <v>42499.842962962968</v>
      </c>
      <c r="T3766" s="10">
        <f>(((I3766/60)/60)/24)+DATE(1970,1,1)</f>
        <v>42519.024999999994</v>
      </c>
      <c r="U3766">
        <f t="shared" si="242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50000</v>
      </c>
      <c r="E3767" s="8">
        <v>0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0</v>
      </c>
      <c r="P3767">
        <f>IFERROR(ROUND(E3767/L3767,2),0)</f>
        <v>0</v>
      </c>
      <c r="Q3767" t="s">
        <v>8315</v>
      </c>
      <c r="R3767" t="s">
        <v>8357</v>
      </c>
      <c r="S3767" s="10">
        <f>(((J3767/60)/60)/24)+DATE(1970,1,1)</f>
        <v>41820.776412037041</v>
      </c>
      <c r="T3767" s="10">
        <f>(((I3767/60)/60)/24)+DATE(1970,1,1)</f>
        <v>41850.776412037041</v>
      </c>
      <c r="U3767">
        <f t="shared" si="242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50000</v>
      </c>
      <c r="E3768" s="8">
        <v>0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0</v>
      </c>
      <c r="P3768">
        <f>IFERROR(ROUND(E3768/L3768,2),0)</f>
        <v>0</v>
      </c>
      <c r="Q3768" t="s">
        <v>8315</v>
      </c>
      <c r="R3768" t="s">
        <v>8357</v>
      </c>
      <c r="S3768" s="10">
        <f>(((J3768/60)/60)/24)+DATE(1970,1,1)</f>
        <v>41788.167187500003</v>
      </c>
      <c r="T3768" s="10">
        <f>(((I3768/60)/60)/24)+DATE(1970,1,1)</f>
        <v>41823.167187500003</v>
      </c>
      <c r="U3768">
        <f t="shared" si="242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50000</v>
      </c>
      <c r="E3769" s="8">
        <v>0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0</v>
      </c>
      <c r="P3769">
        <f>IFERROR(ROUND(E3769/L3769,2),0)</f>
        <v>0</v>
      </c>
      <c r="Q3769" t="s">
        <v>8315</v>
      </c>
      <c r="R3769" t="s">
        <v>8357</v>
      </c>
      <c r="S3769" s="10">
        <f>(((J3769/60)/60)/24)+DATE(1970,1,1)</f>
        <v>42050.019641203704</v>
      </c>
      <c r="T3769" s="10">
        <f>(((I3769/60)/60)/24)+DATE(1970,1,1)</f>
        <v>42064.207638888889</v>
      </c>
      <c r="U3769">
        <f t="shared" si="242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50000</v>
      </c>
      <c r="E3770" s="8">
        <v>0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0</v>
      </c>
      <c r="P3770">
        <f>IFERROR(ROUND(E3770/L3770,2),0)</f>
        <v>0</v>
      </c>
      <c r="Q3770" t="s">
        <v>8315</v>
      </c>
      <c r="R3770" t="s">
        <v>8357</v>
      </c>
      <c r="S3770" s="10">
        <f>(((J3770/60)/60)/24)+DATE(1970,1,1)</f>
        <v>41772.727893518517</v>
      </c>
      <c r="T3770" s="10">
        <f>(((I3770/60)/60)/24)+DATE(1970,1,1)</f>
        <v>41802.727893518517</v>
      </c>
      <c r="U3770">
        <f t="shared" si="242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50000</v>
      </c>
      <c r="E3771" s="8">
        <v>0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0</v>
      </c>
      <c r="P3771">
        <f>IFERROR(ROUND(E3771/L3771,2),0)</f>
        <v>0</v>
      </c>
      <c r="Q3771" t="s">
        <v>8315</v>
      </c>
      <c r="R3771" t="s">
        <v>8357</v>
      </c>
      <c r="S3771" s="10">
        <f>(((J3771/60)/60)/24)+DATE(1970,1,1)</f>
        <v>42445.598136574074</v>
      </c>
      <c r="T3771" s="10">
        <f>(((I3771/60)/60)/24)+DATE(1970,1,1)</f>
        <v>42475.598136574074</v>
      </c>
      <c r="U3771">
        <f t="shared" si="242"/>
        <v>2016</v>
      </c>
    </row>
    <row r="3772" spans="1:21" ht="60" x14ac:dyDescent="0.25">
      <c r="A3772">
        <v>3632</v>
      </c>
      <c r="B3772" s="3" t="s">
        <v>3630</v>
      </c>
      <c r="C3772" s="3" t="s">
        <v>7742</v>
      </c>
      <c r="D3772" s="6">
        <v>2500000</v>
      </c>
      <c r="E3772" s="8">
        <v>1</v>
      </c>
      <c r="F3772" t="s">
        <v>8220</v>
      </c>
      <c r="G3772" t="s">
        <v>8224</v>
      </c>
      <c r="H3772" t="s">
        <v>8246</v>
      </c>
      <c r="I3772" s="11">
        <v>1416781749</v>
      </c>
      <c r="J3772">
        <v>1415053749</v>
      </c>
      <c r="K3772" t="b">
        <v>0</v>
      </c>
      <c r="L3772">
        <v>1</v>
      </c>
      <c r="M3772" t="b">
        <v>0</v>
      </c>
      <c r="N3772" t="s">
        <v>8303</v>
      </c>
      <c r="O3772">
        <f>ROUND(E3772/D3772*100,0)</f>
        <v>0</v>
      </c>
      <c r="P3772">
        <f>IFERROR(ROUND(E3772/L3772,2),0)</f>
        <v>1</v>
      </c>
      <c r="Q3772" t="s">
        <v>8315</v>
      </c>
      <c r="R3772" t="s">
        <v>8357</v>
      </c>
      <c r="S3772" s="10">
        <f>(((J3772/60)/60)/24)+DATE(1970,1,1)</f>
        <v>41946.936909722222</v>
      </c>
      <c r="T3772" s="10">
        <f>(((I3772/60)/60)/24)+DATE(1970,1,1)</f>
        <v>41966.936909722222</v>
      </c>
      <c r="U3772">
        <f t="shared" si="242"/>
        <v>2014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45000</v>
      </c>
      <c r="E3773" s="8">
        <v>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0</v>
      </c>
      <c r="P3773">
        <f>IFERROR(ROUND(E3773/L3773,2),0)</f>
        <v>0</v>
      </c>
      <c r="Q3773" t="s">
        <v>8315</v>
      </c>
      <c r="R3773" t="s">
        <v>8357</v>
      </c>
      <c r="S3773" s="10">
        <f>(((J3773/60)/60)/24)+DATE(1970,1,1)</f>
        <v>42493.857083333336</v>
      </c>
      <c r="T3773" s="10">
        <f>(((I3773/60)/60)/24)+DATE(1970,1,1)</f>
        <v>42508</v>
      </c>
      <c r="U3773">
        <f t="shared" si="242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42850</v>
      </c>
      <c r="E3774" s="8">
        <v>0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0</v>
      </c>
      <c r="P3774">
        <f>IFERROR(ROUND(E3774/L3774,2),0)</f>
        <v>0</v>
      </c>
      <c r="Q3774" t="s">
        <v>8315</v>
      </c>
      <c r="R3774" t="s">
        <v>8357</v>
      </c>
      <c r="S3774" s="10">
        <f>(((J3774/60)/60)/24)+DATE(1970,1,1)</f>
        <v>42682.616967592592</v>
      </c>
      <c r="T3774" s="10">
        <f>(((I3774/60)/60)/24)+DATE(1970,1,1)</f>
        <v>42703.25</v>
      </c>
      <c r="U3774">
        <f t="shared" si="242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40000</v>
      </c>
      <c r="E3775" s="8">
        <v>0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0</v>
      </c>
      <c r="P3775">
        <f>IFERROR(ROUND(E3775/L3775,2),0)</f>
        <v>0</v>
      </c>
      <c r="Q3775" t="s">
        <v>8315</v>
      </c>
      <c r="R3775" t="s">
        <v>8357</v>
      </c>
      <c r="S3775" s="10">
        <f>(((J3775/60)/60)/24)+DATE(1970,1,1)</f>
        <v>42656.005173611105</v>
      </c>
      <c r="T3775" s="10">
        <f>(((I3775/60)/60)/24)+DATE(1970,1,1)</f>
        <v>42689.088888888888</v>
      </c>
      <c r="U3775">
        <f t="shared" si="242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40000</v>
      </c>
      <c r="E3776" s="8">
        <v>0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0</v>
      </c>
      <c r="P3776">
        <f>IFERROR(ROUND(E3776/L3776,2),0)</f>
        <v>0</v>
      </c>
      <c r="Q3776" t="s">
        <v>8315</v>
      </c>
      <c r="R3776" t="s">
        <v>8357</v>
      </c>
      <c r="S3776" s="10">
        <f>(((J3776/60)/60)/24)+DATE(1970,1,1)</f>
        <v>42087.792303240742</v>
      </c>
      <c r="T3776" s="10">
        <f>(((I3776/60)/60)/24)+DATE(1970,1,1)</f>
        <v>42103.792303240742</v>
      </c>
      <c r="U3776">
        <f t="shared" si="242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40000</v>
      </c>
      <c r="E3777" s="8">
        <v>0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0</v>
      </c>
      <c r="P3777">
        <f>IFERROR(ROUND(E3777/L3777,2),0)</f>
        <v>0</v>
      </c>
      <c r="Q3777" t="s">
        <v>8315</v>
      </c>
      <c r="R3777" t="s">
        <v>8357</v>
      </c>
      <c r="S3777" s="10">
        <f>(((J3777/60)/60)/24)+DATE(1970,1,1)</f>
        <v>42075.942627314813</v>
      </c>
      <c r="T3777" s="10">
        <f>(((I3777/60)/60)/24)+DATE(1970,1,1)</f>
        <v>42103.166666666672</v>
      </c>
      <c r="U3777">
        <f t="shared" si="242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40000</v>
      </c>
      <c r="E3778" s="8">
        <v>0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0</v>
      </c>
      <c r="P3778">
        <f>IFERROR(ROUND(E3778/L3778,2),0)</f>
        <v>0</v>
      </c>
      <c r="Q3778" t="s">
        <v>8315</v>
      </c>
      <c r="R3778" t="s">
        <v>8357</v>
      </c>
      <c r="S3778" s="10">
        <f>(((J3778/60)/60)/24)+DATE(1970,1,1)</f>
        <v>41814.367800925924</v>
      </c>
      <c r="T3778" s="10">
        <f>(((I3778/60)/60)/24)+DATE(1970,1,1)</f>
        <v>41852.041666666664</v>
      </c>
      <c r="U3778">
        <f t="shared" si="242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37000</v>
      </c>
      <c r="E3779" s="8">
        <v>0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0</v>
      </c>
      <c r="P3779">
        <f>IFERROR(ROUND(E3779/L3779,2),0)</f>
        <v>0</v>
      </c>
      <c r="Q3779" t="s">
        <v>8315</v>
      </c>
      <c r="R3779" t="s">
        <v>8357</v>
      </c>
      <c r="S3779" s="10">
        <f>(((J3779/60)/60)/24)+DATE(1970,1,1)</f>
        <v>41887.111354166671</v>
      </c>
      <c r="T3779" s="10">
        <f>(((I3779/60)/60)/24)+DATE(1970,1,1)</f>
        <v>41909.166666666664</v>
      </c>
      <c r="U3779">
        <f t="shared" ref="U3779:U3842" si="243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35000</v>
      </c>
      <c r="E3780" s="8">
        <v>0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0</v>
      </c>
      <c r="P3780">
        <f>IFERROR(ROUND(E3780/L3780,2),0)</f>
        <v>0</v>
      </c>
      <c r="Q3780" t="s">
        <v>8315</v>
      </c>
      <c r="R3780" t="s">
        <v>8357</v>
      </c>
      <c r="S3780" s="10">
        <f>(((J3780/60)/60)/24)+DATE(1970,1,1)</f>
        <v>41989.819212962961</v>
      </c>
      <c r="T3780" s="10">
        <f>(((I3780/60)/60)/24)+DATE(1970,1,1)</f>
        <v>42049.819212962961</v>
      </c>
      <c r="U3780">
        <f t="shared" si="243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35000</v>
      </c>
      <c r="E3781" s="8">
        <v>0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0</v>
      </c>
      <c r="P3781">
        <f>IFERROR(ROUND(E3781/L3781,2),0)</f>
        <v>0</v>
      </c>
      <c r="Q3781" t="s">
        <v>8315</v>
      </c>
      <c r="R3781" t="s">
        <v>8357</v>
      </c>
      <c r="S3781" s="10">
        <f>(((J3781/60)/60)/24)+DATE(1970,1,1)</f>
        <v>42425.735416666663</v>
      </c>
      <c r="T3781" s="10">
        <f>(((I3781/60)/60)/24)+DATE(1970,1,1)</f>
        <v>42455.693750000006</v>
      </c>
      <c r="U3781">
        <f t="shared" si="243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33000</v>
      </c>
      <c r="E3782" s="8">
        <v>0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0</v>
      </c>
      <c r="P3782">
        <f>IFERROR(ROUND(E3782/L3782,2),0)</f>
        <v>0</v>
      </c>
      <c r="Q3782" t="s">
        <v>8315</v>
      </c>
      <c r="R3782" t="s">
        <v>8357</v>
      </c>
      <c r="S3782" s="10">
        <f>(((J3782/60)/60)/24)+DATE(1970,1,1)</f>
        <v>42166.219733796301</v>
      </c>
      <c r="T3782" s="10">
        <f>(((I3782/60)/60)/24)+DATE(1970,1,1)</f>
        <v>42198.837499999994</v>
      </c>
      <c r="U3782">
        <f t="shared" si="243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30000</v>
      </c>
      <c r="E3783" s="8">
        <v>0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0</v>
      </c>
      <c r="P3783">
        <f>IFERROR(ROUND(E3783/L3783,2),0)</f>
        <v>0</v>
      </c>
      <c r="Q3783" t="s">
        <v>8315</v>
      </c>
      <c r="R3783" t="s">
        <v>8357</v>
      </c>
      <c r="S3783" s="10">
        <f>(((J3783/60)/60)/24)+DATE(1970,1,1)</f>
        <v>41865.882928240739</v>
      </c>
      <c r="T3783" s="10">
        <f>(((I3783/60)/60)/24)+DATE(1970,1,1)</f>
        <v>41890.882928240739</v>
      </c>
      <c r="U3783">
        <f t="shared" si="243"/>
        <v>2014</v>
      </c>
    </row>
    <row r="3784" spans="1:21" ht="60" x14ac:dyDescent="0.25">
      <c r="A3784">
        <v>3647</v>
      </c>
      <c r="B3784" s="3" t="s">
        <v>3645</v>
      </c>
      <c r="C3784" s="3" t="s">
        <v>7757</v>
      </c>
      <c r="D3784" s="6">
        <v>35000</v>
      </c>
      <c r="E3784" s="8">
        <v>1</v>
      </c>
      <c r="F3784" t="s">
        <v>8220</v>
      </c>
      <c r="G3784" t="s">
        <v>8224</v>
      </c>
      <c r="H3784" t="s">
        <v>8246</v>
      </c>
      <c r="I3784" s="11">
        <v>1475258327</v>
      </c>
      <c r="J3784">
        <v>1471370327</v>
      </c>
      <c r="K3784" t="b">
        <v>0</v>
      </c>
      <c r="L3784">
        <v>2</v>
      </c>
      <c r="M3784" t="b">
        <v>0</v>
      </c>
      <c r="N3784" t="s">
        <v>8303</v>
      </c>
      <c r="O3784">
        <f>ROUND(E3784/D3784*100,0)</f>
        <v>0</v>
      </c>
      <c r="P3784">
        <f>IFERROR(ROUND(E3784/L3784,2),0)</f>
        <v>0.5</v>
      </c>
      <c r="Q3784" t="s">
        <v>8315</v>
      </c>
      <c r="R3784" t="s">
        <v>8357</v>
      </c>
      <c r="S3784" s="10">
        <f>(((J3784/60)/60)/24)+DATE(1970,1,1)</f>
        <v>42598.749155092592</v>
      </c>
      <c r="T3784" s="10">
        <f>(((I3784/60)/60)/24)+DATE(1970,1,1)</f>
        <v>42643.749155092592</v>
      </c>
      <c r="U3784">
        <f t="shared" si="243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30000</v>
      </c>
      <c r="E3785" s="8">
        <v>0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0</v>
      </c>
      <c r="P3785">
        <f>IFERROR(ROUND(E3785/L3785,2),0)</f>
        <v>0</v>
      </c>
      <c r="Q3785" t="s">
        <v>8315</v>
      </c>
      <c r="R3785" t="s">
        <v>8357</v>
      </c>
      <c r="S3785" s="10">
        <f>(((J3785/60)/60)/24)+DATE(1970,1,1)</f>
        <v>42420.140277777777</v>
      </c>
      <c r="T3785" s="10">
        <f>(((I3785/60)/60)/24)+DATE(1970,1,1)</f>
        <v>42444.666666666672</v>
      </c>
      <c r="U3785">
        <f t="shared" si="243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30000</v>
      </c>
      <c r="E3786" s="8">
        <v>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0</v>
      </c>
      <c r="P3786">
        <f>IFERROR(ROUND(E3786/L3786,2),0)</f>
        <v>0</v>
      </c>
      <c r="Q3786" t="s">
        <v>8315</v>
      </c>
      <c r="R3786" t="s">
        <v>8357</v>
      </c>
      <c r="S3786" s="10">
        <f>(((J3786/60)/60)/24)+DATE(1970,1,1)</f>
        <v>42531.980694444443</v>
      </c>
      <c r="T3786" s="10">
        <f>(((I3786/60)/60)/24)+DATE(1970,1,1)</f>
        <v>42561.980694444443</v>
      </c>
      <c r="U3786">
        <f t="shared" si="243"/>
        <v>2016</v>
      </c>
    </row>
    <row r="3787" spans="1:21" ht="60" x14ac:dyDescent="0.25">
      <c r="A3787">
        <v>3630</v>
      </c>
      <c r="B3787" s="3" t="s">
        <v>3628</v>
      </c>
      <c r="C3787" s="3" t="s">
        <v>7740</v>
      </c>
      <c r="D3787" s="6">
        <v>250</v>
      </c>
      <c r="E3787" s="8">
        <v>2</v>
      </c>
      <c r="F3787" t="s">
        <v>8220</v>
      </c>
      <c r="G3787" t="s">
        <v>8224</v>
      </c>
      <c r="H3787" t="s">
        <v>8246</v>
      </c>
      <c r="I3787" s="11">
        <v>1417295990</v>
      </c>
      <c r="J3787">
        <v>1414700390</v>
      </c>
      <c r="K3787" t="b">
        <v>0</v>
      </c>
      <c r="L3787">
        <v>1</v>
      </c>
      <c r="M3787" t="b">
        <v>0</v>
      </c>
      <c r="N3787" t="s">
        <v>8303</v>
      </c>
      <c r="O3787">
        <f>ROUND(E3787/D3787*100,0)</f>
        <v>1</v>
      </c>
      <c r="P3787">
        <f>IFERROR(ROUND(E3787/L3787,2),0)</f>
        <v>2</v>
      </c>
      <c r="Q3787" t="s">
        <v>8315</v>
      </c>
      <c r="R3787" t="s">
        <v>8357</v>
      </c>
      <c r="S3787" s="10">
        <f>(((J3787/60)/60)/24)+DATE(1970,1,1)</f>
        <v>41942.84710648148</v>
      </c>
      <c r="T3787" s="10">
        <f>(((I3787/60)/60)/24)+DATE(1970,1,1)</f>
        <v>41972.888773148152</v>
      </c>
      <c r="U3787">
        <f t="shared" si="243"/>
        <v>2014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30000</v>
      </c>
      <c r="E3788" s="8">
        <v>0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0</v>
      </c>
      <c r="P3788">
        <f>IFERROR(ROUND(E3788/L3788,2),0)</f>
        <v>0</v>
      </c>
      <c r="Q3788" t="s">
        <v>8315</v>
      </c>
      <c r="R3788" t="s">
        <v>8357</v>
      </c>
      <c r="S3788" s="10">
        <f>(((J3788/60)/60)/24)+DATE(1970,1,1)</f>
        <v>42487.037905092591</v>
      </c>
      <c r="T3788" s="10">
        <f>(((I3788/60)/60)/24)+DATE(1970,1,1)</f>
        <v>42517.037905092591</v>
      </c>
      <c r="U3788">
        <f t="shared" si="243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30000</v>
      </c>
      <c r="E3789" s="8">
        <v>0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0</v>
      </c>
      <c r="P3789">
        <f>IFERROR(ROUND(E3789/L3789,2),0)</f>
        <v>0</v>
      </c>
      <c r="Q3789" t="s">
        <v>8315</v>
      </c>
      <c r="R3789" t="s">
        <v>8357</v>
      </c>
      <c r="S3789" s="10">
        <f>(((J3789/60)/60)/24)+DATE(1970,1,1)</f>
        <v>42167.534791666665</v>
      </c>
      <c r="T3789" s="10">
        <f>(((I3789/60)/60)/24)+DATE(1970,1,1)</f>
        <v>42196.165972222225</v>
      </c>
      <c r="U3789">
        <f t="shared" si="243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30000</v>
      </c>
      <c r="E3790" s="8">
        <v>0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0</v>
      </c>
      <c r="P3790">
        <f>IFERROR(ROUND(E3790/L3790,2),0)</f>
        <v>0</v>
      </c>
      <c r="Q3790" t="s">
        <v>8315</v>
      </c>
      <c r="R3790" t="s">
        <v>8357</v>
      </c>
      <c r="S3790" s="10">
        <f>(((J3790/60)/60)/24)+DATE(1970,1,1)</f>
        <v>42333.695821759262</v>
      </c>
      <c r="T3790" s="10">
        <f>(((I3790/60)/60)/24)+DATE(1970,1,1)</f>
        <v>42361.679166666669</v>
      </c>
      <c r="U3790">
        <f t="shared" si="243"/>
        <v>2015</v>
      </c>
    </row>
    <row r="3791" spans="1:21" ht="60" x14ac:dyDescent="0.25">
      <c r="A3791">
        <v>3205</v>
      </c>
      <c r="B3791" s="3" t="s">
        <v>3205</v>
      </c>
      <c r="C3791" s="3" t="s">
        <v>7315</v>
      </c>
      <c r="D3791" s="6">
        <v>1000</v>
      </c>
      <c r="E3791" s="8">
        <v>72</v>
      </c>
      <c r="F3791" t="s">
        <v>8220</v>
      </c>
      <c r="G3791" t="s">
        <v>8224</v>
      </c>
      <c r="H3791" t="s">
        <v>8246</v>
      </c>
      <c r="I3791" s="11">
        <v>1430470772</v>
      </c>
      <c r="J3791">
        <v>1427878772</v>
      </c>
      <c r="K3791" t="b">
        <v>0</v>
      </c>
      <c r="L3791">
        <v>12</v>
      </c>
      <c r="M3791" t="b">
        <v>0</v>
      </c>
      <c r="N3791" t="s">
        <v>8303</v>
      </c>
      <c r="O3791">
        <f>ROUND(E3791/D3791*100,0)</f>
        <v>7</v>
      </c>
      <c r="P3791">
        <f>IFERROR(ROUND(E3791/L3791,2),0)</f>
        <v>6</v>
      </c>
      <c r="Q3791" t="s">
        <v>8315</v>
      </c>
      <c r="R3791" t="s">
        <v>8357</v>
      </c>
      <c r="S3791" s="10">
        <f>(((J3791/60)/60)/24)+DATE(1970,1,1)</f>
        <v>42095.374675925923</v>
      </c>
      <c r="T3791" s="10">
        <f>(((I3791/60)/60)/24)+DATE(1970,1,1)</f>
        <v>42125.374675925923</v>
      </c>
      <c r="U3791">
        <f t="shared" si="243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30000</v>
      </c>
      <c r="E3792" s="8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t="s">
        <v>8315</v>
      </c>
      <c r="R3792" t="s">
        <v>8357</v>
      </c>
      <c r="S3792" s="10">
        <f>(((J3792/60)/60)/24)+DATE(1970,1,1)</f>
        <v>42666.666932870372</v>
      </c>
      <c r="T3792" s="10">
        <f>(((I3792/60)/60)/24)+DATE(1970,1,1)</f>
        <v>42696.708599537036</v>
      </c>
      <c r="U3792">
        <f t="shared" si="243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t="s">
        <v>8315</v>
      </c>
      <c r="R3793" t="s">
        <v>8357</v>
      </c>
      <c r="S3793" s="10">
        <f>(((J3793/60)/60)/24)+DATE(1970,1,1)</f>
        <v>41766.692037037035</v>
      </c>
      <c r="T3793" s="10">
        <f>(((I3793/60)/60)/24)+DATE(1970,1,1)</f>
        <v>41826.692037037035</v>
      </c>
      <c r="U3793">
        <f t="shared" si="243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27000</v>
      </c>
      <c r="E3794" s="8">
        <v>0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0</v>
      </c>
      <c r="Q3794" t="s">
        <v>8315</v>
      </c>
      <c r="R3794" t="s">
        <v>8357</v>
      </c>
      <c r="S3794" s="10">
        <f>(((J3794/60)/60)/24)+DATE(1970,1,1)</f>
        <v>42170.447013888886</v>
      </c>
      <c r="T3794" s="10">
        <f>(((I3794/60)/60)/24)+DATE(1970,1,1)</f>
        <v>42200.447013888886</v>
      </c>
      <c r="U3794">
        <f t="shared" si="243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0</v>
      </c>
      <c r="P3795">
        <f>IFERROR(ROUND(E3795/L3795,2),0)</f>
        <v>0</v>
      </c>
      <c r="Q3795" t="s">
        <v>8315</v>
      </c>
      <c r="R3795" t="s">
        <v>8357</v>
      </c>
      <c r="S3795" s="10">
        <f>(((J3795/60)/60)/24)+DATE(1970,1,1)</f>
        <v>41968.938993055555</v>
      </c>
      <c r="T3795" s="10">
        <f>(((I3795/60)/60)/24)+DATE(1970,1,1)</f>
        <v>41989.938993055555</v>
      </c>
      <c r="U3795">
        <f t="shared" si="243"/>
        <v>2014</v>
      </c>
    </row>
    <row r="3796" spans="1:21" ht="60" x14ac:dyDescent="0.25">
      <c r="A3796">
        <v>3192</v>
      </c>
      <c r="B3796" s="3" t="s">
        <v>3192</v>
      </c>
      <c r="C3796" s="3" t="s">
        <v>7302</v>
      </c>
      <c r="D3796" s="6">
        <v>50000</v>
      </c>
      <c r="E3796" s="8">
        <v>75</v>
      </c>
      <c r="F3796" t="s">
        <v>8220</v>
      </c>
      <c r="G3796" t="s">
        <v>8224</v>
      </c>
      <c r="H3796" t="s">
        <v>8246</v>
      </c>
      <c r="I3796" s="11">
        <v>1425160800</v>
      </c>
      <c r="J3796">
        <v>1421274859</v>
      </c>
      <c r="K3796" t="b">
        <v>0</v>
      </c>
      <c r="L3796">
        <v>8</v>
      </c>
      <c r="M3796" t="b">
        <v>0</v>
      </c>
      <c r="N3796" t="s">
        <v>8303</v>
      </c>
      <c r="O3796">
        <f>ROUND(E3796/D3796*100,0)</f>
        <v>0</v>
      </c>
      <c r="P3796">
        <f>IFERROR(ROUND(E3796/L3796,2),0)</f>
        <v>9.3800000000000008</v>
      </c>
      <c r="Q3796" t="s">
        <v>8315</v>
      </c>
      <c r="R3796" t="s">
        <v>8357</v>
      </c>
      <c r="S3796" s="10">
        <f>(((J3796/60)/60)/24)+DATE(1970,1,1)</f>
        <v>42018.94049768518</v>
      </c>
      <c r="T3796" s="10">
        <f>(((I3796/60)/60)/24)+DATE(1970,1,1)</f>
        <v>42063.916666666672</v>
      </c>
      <c r="U3796">
        <f t="shared" si="243"/>
        <v>2015</v>
      </c>
    </row>
    <row r="3797" spans="1:21" ht="45" x14ac:dyDescent="0.25">
      <c r="A3797">
        <v>3193</v>
      </c>
      <c r="B3797" s="3" t="s">
        <v>3193</v>
      </c>
      <c r="C3797" s="3" t="s">
        <v>7303</v>
      </c>
      <c r="D3797" s="6">
        <v>50000</v>
      </c>
      <c r="E3797" s="8">
        <v>75</v>
      </c>
      <c r="F3797" t="s">
        <v>8220</v>
      </c>
      <c r="G3797" t="s">
        <v>8224</v>
      </c>
      <c r="H3797" t="s">
        <v>8246</v>
      </c>
      <c r="I3797" s="11">
        <v>1424474056</v>
      </c>
      <c r="J3797">
        <v>1420586056</v>
      </c>
      <c r="K3797" t="b">
        <v>0</v>
      </c>
      <c r="L3797">
        <v>24</v>
      </c>
      <c r="M3797" t="b">
        <v>0</v>
      </c>
      <c r="N3797" t="s">
        <v>8303</v>
      </c>
      <c r="O3797">
        <f>ROUND(E3797/D3797*100,0)</f>
        <v>0</v>
      </c>
      <c r="P3797">
        <f>IFERROR(ROUND(E3797/L3797,2),0)</f>
        <v>3.13</v>
      </c>
      <c r="Q3797" t="s">
        <v>8315</v>
      </c>
      <c r="R3797" t="s">
        <v>8357</v>
      </c>
      <c r="S3797" s="10">
        <f>(((J3797/60)/60)/24)+DATE(1970,1,1)</f>
        <v>42010.968240740738</v>
      </c>
      <c r="T3797" s="10">
        <f>(((I3797/60)/60)/24)+DATE(1970,1,1)</f>
        <v>42055.968240740738</v>
      </c>
      <c r="U3797">
        <f t="shared" si="243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25000</v>
      </c>
      <c r="E3798" s="8">
        <v>0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0</v>
      </c>
      <c r="Q3798" t="s">
        <v>8315</v>
      </c>
      <c r="R3798" t="s">
        <v>8357</v>
      </c>
      <c r="S3798" s="10">
        <f>(((J3798/60)/60)/24)+DATE(1970,1,1)</f>
        <v>42689.029583333337</v>
      </c>
      <c r="T3798" s="10">
        <f>(((I3798/60)/60)/24)+DATE(1970,1,1)</f>
        <v>42749.029583333337</v>
      </c>
      <c r="U3798">
        <f t="shared" si="243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0</v>
      </c>
      <c r="P3799">
        <f>IFERROR(ROUND(E3799/L3799,2),0)</f>
        <v>0</v>
      </c>
      <c r="Q3799" t="s">
        <v>8315</v>
      </c>
      <c r="R3799" t="s">
        <v>8357</v>
      </c>
      <c r="S3799" s="10">
        <f>(((J3799/60)/60)/24)+DATE(1970,1,1)</f>
        <v>42084.881539351853</v>
      </c>
      <c r="T3799" s="10">
        <f>(((I3799/60)/60)/24)+DATE(1970,1,1)</f>
        <v>42114.881539351853</v>
      </c>
      <c r="U3799">
        <f t="shared" si="243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25000</v>
      </c>
      <c r="E3800" s="8">
        <v>0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0</v>
      </c>
      <c r="P3800">
        <f>IFERROR(ROUND(E3800/L3800,2),0)</f>
        <v>0</v>
      </c>
      <c r="Q3800" t="s">
        <v>8315</v>
      </c>
      <c r="R3800" t="s">
        <v>8357</v>
      </c>
      <c r="S3800" s="10">
        <f>(((J3800/60)/60)/24)+DATE(1970,1,1)</f>
        <v>41831.722777777781</v>
      </c>
      <c r="T3800" s="10">
        <f>(((I3800/60)/60)/24)+DATE(1970,1,1)</f>
        <v>41861.722777777781</v>
      </c>
      <c r="U3800">
        <f t="shared" si="243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0</v>
      </c>
      <c r="P3801">
        <f>IFERROR(ROUND(E3801/L3801,2),0)</f>
        <v>0</v>
      </c>
      <c r="Q3801" t="s">
        <v>8315</v>
      </c>
      <c r="R3801" t="s">
        <v>8357</v>
      </c>
      <c r="S3801" s="10">
        <f>(((J3801/60)/60)/24)+DATE(1970,1,1)</f>
        <v>42410.93105324074</v>
      </c>
      <c r="T3801" s="10">
        <f>(((I3801/60)/60)/24)+DATE(1970,1,1)</f>
        <v>42440.93105324074</v>
      </c>
      <c r="U3801">
        <f t="shared" si="243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25000</v>
      </c>
      <c r="E3802" s="8">
        <v>0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0</v>
      </c>
      <c r="P3802">
        <f>IFERROR(ROUND(E3802/L3802,2),0)</f>
        <v>0</v>
      </c>
      <c r="Q3802" t="s">
        <v>8315</v>
      </c>
      <c r="R3802" t="s">
        <v>8357</v>
      </c>
      <c r="S3802" s="10">
        <f>(((J3802/60)/60)/24)+DATE(1970,1,1)</f>
        <v>41982.737071759257</v>
      </c>
      <c r="T3802" s="10">
        <f>(((I3802/60)/60)/24)+DATE(1970,1,1)</f>
        <v>42015.207638888889</v>
      </c>
      <c r="U3802">
        <f t="shared" si="243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25000</v>
      </c>
      <c r="E3803" s="8">
        <v>0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0</v>
      </c>
      <c r="P3803">
        <f>IFERROR(ROUND(E3803/L3803,2),0)</f>
        <v>0</v>
      </c>
      <c r="Q3803" t="s">
        <v>8315</v>
      </c>
      <c r="R3803" t="s">
        <v>8357</v>
      </c>
      <c r="S3803" s="10">
        <f>(((J3803/60)/60)/24)+DATE(1970,1,1)</f>
        <v>41975.676111111112</v>
      </c>
      <c r="T3803" s="10">
        <f>(((I3803/60)/60)/24)+DATE(1970,1,1)</f>
        <v>42006.676111111112</v>
      </c>
      <c r="U3803">
        <f t="shared" si="243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25000</v>
      </c>
      <c r="E3804" s="8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t="s">
        <v>8315</v>
      </c>
      <c r="R3804" t="s">
        <v>8357</v>
      </c>
      <c r="S3804" s="10">
        <f>(((J3804/60)/60)/24)+DATE(1970,1,1)</f>
        <v>42269.126226851848</v>
      </c>
      <c r="T3804" s="10">
        <f>(((I3804/60)/60)/24)+DATE(1970,1,1)</f>
        <v>42299.126226851848</v>
      </c>
      <c r="U3804">
        <f t="shared" si="243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0</v>
      </c>
      <c r="P3805">
        <f>IFERROR(ROUND(E3805/L3805,2),0)</f>
        <v>0</v>
      </c>
      <c r="Q3805" t="s">
        <v>8315</v>
      </c>
      <c r="R3805" t="s">
        <v>8357</v>
      </c>
      <c r="S3805" s="10">
        <f>(((J3805/60)/60)/24)+DATE(1970,1,1)</f>
        <v>42403.971851851849</v>
      </c>
      <c r="T3805" s="10">
        <f>(((I3805/60)/60)/24)+DATE(1970,1,1)</f>
        <v>42433.971851851849</v>
      </c>
      <c r="U3805">
        <f t="shared" si="243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25000</v>
      </c>
      <c r="E3806" s="8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t="s">
        <v>8315</v>
      </c>
      <c r="R3806" t="s">
        <v>8357</v>
      </c>
      <c r="S3806" s="10">
        <f>(((J3806/60)/60)/24)+DATE(1970,1,1)</f>
        <v>42527.00953703704</v>
      </c>
      <c r="T3806" s="10">
        <f>(((I3806/60)/60)/24)+DATE(1970,1,1)</f>
        <v>42582.291666666672</v>
      </c>
      <c r="U3806">
        <f t="shared" si="243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0</v>
      </c>
      <c r="Q3807" t="s">
        <v>8315</v>
      </c>
      <c r="R3807" t="s">
        <v>8357</v>
      </c>
      <c r="S3807" s="10">
        <f>(((J3807/60)/60)/24)+DATE(1970,1,1)</f>
        <v>41849.887037037035</v>
      </c>
      <c r="T3807" s="10">
        <f>(((I3807/60)/60)/24)+DATE(1970,1,1)</f>
        <v>41909.887037037035</v>
      </c>
      <c r="U3807">
        <f t="shared" si="243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25000</v>
      </c>
      <c r="E3808" s="8">
        <v>0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0</v>
      </c>
      <c r="Q3808" t="s">
        <v>8315</v>
      </c>
      <c r="R3808" t="s">
        <v>8357</v>
      </c>
      <c r="S3808" s="10">
        <f>(((J3808/60)/60)/24)+DATE(1970,1,1)</f>
        <v>41799.259039351848</v>
      </c>
      <c r="T3808" s="10">
        <f>(((I3808/60)/60)/24)+DATE(1970,1,1)</f>
        <v>41819.259039351848</v>
      </c>
      <c r="U3808">
        <f t="shared" si="243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0</v>
      </c>
      <c r="P3809">
        <f>IFERROR(ROUND(E3809/L3809,2),0)</f>
        <v>0</v>
      </c>
      <c r="Q3809" t="s">
        <v>8315</v>
      </c>
      <c r="R3809" t="s">
        <v>8357</v>
      </c>
      <c r="S3809" s="10">
        <f>(((J3809/60)/60)/24)+DATE(1970,1,1)</f>
        <v>42090.909016203703</v>
      </c>
      <c r="T3809" s="10">
        <f>(((I3809/60)/60)/24)+DATE(1970,1,1)</f>
        <v>42097.909016203703</v>
      </c>
      <c r="U3809">
        <f t="shared" si="243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20000</v>
      </c>
      <c r="E3810" s="8">
        <v>0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0</v>
      </c>
      <c r="P3810">
        <f>IFERROR(ROUND(E3810/L3810,2),0)</f>
        <v>0</v>
      </c>
      <c r="Q3810" t="s">
        <v>8315</v>
      </c>
      <c r="R3810" t="s">
        <v>8316</v>
      </c>
      <c r="S3810" s="10">
        <f>(((J3810/60)/60)/24)+DATE(1970,1,1)</f>
        <v>42059.453923611116</v>
      </c>
      <c r="T3810" s="10">
        <f>(((I3810/60)/60)/24)+DATE(1970,1,1)</f>
        <v>42119.412256944444</v>
      </c>
      <c r="U3810">
        <f t="shared" si="243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20000</v>
      </c>
      <c r="E3811" s="8">
        <v>0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0</v>
      </c>
      <c r="P3811">
        <f>IFERROR(ROUND(E3811/L3811,2),0)</f>
        <v>0</v>
      </c>
      <c r="Q3811" t="s">
        <v>8315</v>
      </c>
      <c r="R3811" t="s">
        <v>8316</v>
      </c>
      <c r="S3811" s="10">
        <f>(((J3811/60)/60)/24)+DATE(1970,1,1)</f>
        <v>41800.526701388888</v>
      </c>
      <c r="T3811" s="10">
        <f>(((I3811/60)/60)/24)+DATE(1970,1,1)</f>
        <v>41850.958333333336</v>
      </c>
      <c r="U3811">
        <f t="shared" si="243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20000</v>
      </c>
      <c r="E3812" s="8">
        <v>0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0</v>
      </c>
      <c r="P3812">
        <f>IFERROR(ROUND(E3812/L3812,2),0)</f>
        <v>0</v>
      </c>
      <c r="Q3812" t="s">
        <v>8315</v>
      </c>
      <c r="R3812" t="s">
        <v>8316</v>
      </c>
      <c r="S3812" s="10">
        <f>(((J3812/60)/60)/24)+DATE(1970,1,1)</f>
        <v>42054.849050925928</v>
      </c>
      <c r="T3812" s="10">
        <f>(((I3812/60)/60)/24)+DATE(1970,1,1)</f>
        <v>42084.807384259257</v>
      </c>
      <c r="U3812">
        <f t="shared" si="243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20000</v>
      </c>
      <c r="E3813" s="8">
        <v>0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0</v>
      </c>
      <c r="P3813">
        <f>IFERROR(ROUND(E3813/L3813,2),0)</f>
        <v>0</v>
      </c>
      <c r="Q3813" t="s">
        <v>8315</v>
      </c>
      <c r="R3813" t="s">
        <v>8316</v>
      </c>
      <c r="S3813" s="10">
        <f>(((J3813/60)/60)/24)+DATE(1970,1,1)</f>
        <v>42487.62700231481</v>
      </c>
      <c r="T3813" s="10">
        <f>(((I3813/60)/60)/24)+DATE(1970,1,1)</f>
        <v>42521.458333333328</v>
      </c>
      <c r="U3813">
        <f t="shared" si="243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20000</v>
      </c>
      <c r="E3814" s="8">
        <v>0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0</v>
      </c>
      <c r="P3814">
        <f>IFERROR(ROUND(E3814/L3814,2),0)</f>
        <v>0</v>
      </c>
      <c r="Q3814" t="s">
        <v>8315</v>
      </c>
      <c r="R3814" t="s">
        <v>8316</v>
      </c>
      <c r="S3814" s="10">
        <f>(((J3814/60)/60)/24)+DATE(1970,1,1)</f>
        <v>42109.751250000001</v>
      </c>
      <c r="T3814" s="10">
        <f>(((I3814/60)/60)/24)+DATE(1970,1,1)</f>
        <v>42156.165972222225</v>
      </c>
      <c r="U3814">
        <f t="shared" si="243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20000</v>
      </c>
      <c r="E3815" s="8">
        <v>0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0</v>
      </c>
      <c r="P3815">
        <f>IFERROR(ROUND(E3815/L3815,2),0)</f>
        <v>0</v>
      </c>
      <c r="Q3815" t="s">
        <v>8315</v>
      </c>
      <c r="R3815" t="s">
        <v>8316</v>
      </c>
      <c r="S3815" s="10">
        <f>(((J3815/60)/60)/24)+DATE(1970,1,1)</f>
        <v>42497.275706018518</v>
      </c>
      <c r="T3815" s="10">
        <f>(((I3815/60)/60)/24)+DATE(1970,1,1)</f>
        <v>42535.904861111107</v>
      </c>
      <c r="U3815">
        <f t="shared" si="243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20000</v>
      </c>
      <c r="E3816" s="8">
        <v>0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0</v>
      </c>
      <c r="P3816">
        <f>IFERROR(ROUND(E3816/L3816,2),0)</f>
        <v>0</v>
      </c>
      <c r="Q3816" t="s">
        <v>8315</v>
      </c>
      <c r="R3816" t="s">
        <v>8316</v>
      </c>
      <c r="S3816" s="10">
        <f>(((J3816/60)/60)/24)+DATE(1970,1,1)</f>
        <v>42058.904074074075</v>
      </c>
      <c r="T3816" s="10">
        <f>(((I3816/60)/60)/24)+DATE(1970,1,1)</f>
        <v>42095.165972222225</v>
      </c>
      <c r="U3816">
        <f t="shared" si="243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20000</v>
      </c>
      <c r="E3817" s="8">
        <v>0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0</v>
      </c>
      <c r="P3817">
        <f>IFERROR(ROUND(E3817/L3817,2),0)</f>
        <v>0</v>
      </c>
      <c r="Q3817" t="s">
        <v>8315</v>
      </c>
      <c r="R3817" t="s">
        <v>8316</v>
      </c>
      <c r="S3817" s="10">
        <f>(((J3817/60)/60)/24)+DATE(1970,1,1)</f>
        <v>42207.259918981479</v>
      </c>
      <c r="T3817" s="10">
        <f>(((I3817/60)/60)/24)+DATE(1970,1,1)</f>
        <v>42236.958333333328</v>
      </c>
      <c r="U3817">
        <f t="shared" si="243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20000</v>
      </c>
      <c r="E3818" s="8">
        <v>0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0</v>
      </c>
      <c r="P3818">
        <f>IFERROR(ROUND(E3818/L3818,2),0)</f>
        <v>0</v>
      </c>
      <c r="Q3818" t="s">
        <v>8315</v>
      </c>
      <c r="R3818" t="s">
        <v>8316</v>
      </c>
      <c r="S3818" s="10">
        <f>(((J3818/60)/60)/24)+DATE(1970,1,1)</f>
        <v>41807.690081018518</v>
      </c>
      <c r="T3818" s="10">
        <f>(((I3818/60)/60)/24)+DATE(1970,1,1)</f>
        <v>41837.690081018518</v>
      </c>
      <c r="U3818">
        <f t="shared" si="243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20000</v>
      </c>
      <c r="E3819" s="8">
        <v>0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0</v>
      </c>
      <c r="P3819">
        <f>IFERROR(ROUND(E3819/L3819,2),0)</f>
        <v>0</v>
      </c>
      <c r="Q3819" t="s">
        <v>8315</v>
      </c>
      <c r="R3819" t="s">
        <v>8316</v>
      </c>
      <c r="S3819" s="10">
        <f>(((J3819/60)/60)/24)+DATE(1970,1,1)</f>
        <v>42284.69694444444</v>
      </c>
      <c r="T3819" s="10">
        <f>(((I3819/60)/60)/24)+DATE(1970,1,1)</f>
        <v>42301.165972222225</v>
      </c>
      <c r="U3819">
        <f t="shared" si="243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20000</v>
      </c>
      <c r="E3820" s="8">
        <v>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0</v>
      </c>
      <c r="P3820">
        <f>IFERROR(ROUND(E3820/L3820,2),0)</f>
        <v>0</v>
      </c>
      <c r="Q3820" t="s">
        <v>8315</v>
      </c>
      <c r="R3820" t="s">
        <v>8316</v>
      </c>
      <c r="S3820" s="10">
        <f>(((J3820/60)/60)/24)+DATE(1970,1,1)</f>
        <v>42045.84238425926</v>
      </c>
      <c r="T3820" s="10">
        <f>(((I3820/60)/60)/24)+DATE(1970,1,1)</f>
        <v>42075.800717592589</v>
      </c>
      <c r="U3820">
        <f t="shared" si="243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20000</v>
      </c>
      <c r="E3821" s="8">
        <v>0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0</v>
      </c>
      <c r="P3821">
        <f>IFERROR(ROUND(E3821/L3821,2),0)</f>
        <v>0</v>
      </c>
      <c r="Q3821" t="s">
        <v>8315</v>
      </c>
      <c r="R3821" t="s">
        <v>8316</v>
      </c>
      <c r="S3821" s="10">
        <f>(((J3821/60)/60)/24)+DATE(1970,1,1)</f>
        <v>42184.209537037037</v>
      </c>
      <c r="T3821" s="10">
        <f>(((I3821/60)/60)/24)+DATE(1970,1,1)</f>
        <v>42202.876388888893</v>
      </c>
      <c r="U3821">
        <f t="shared" si="243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20000</v>
      </c>
      <c r="E3822" s="8">
        <v>0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0</v>
      </c>
      <c r="P3822">
        <f>IFERROR(ROUND(E3822/L3822,2),0)</f>
        <v>0</v>
      </c>
      <c r="Q3822" t="s">
        <v>8315</v>
      </c>
      <c r="R3822" t="s">
        <v>8316</v>
      </c>
      <c r="S3822" s="10">
        <f>(((J3822/60)/60)/24)+DATE(1970,1,1)</f>
        <v>42160.651817129634</v>
      </c>
      <c r="T3822" s="10">
        <f>(((I3822/60)/60)/24)+DATE(1970,1,1)</f>
        <v>42190.651817129634</v>
      </c>
      <c r="U3822">
        <f t="shared" si="243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19980</v>
      </c>
      <c r="E3823" s="8">
        <v>0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0</v>
      </c>
      <c r="P3823">
        <f>IFERROR(ROUND(E3823/L3823,2),0)</f>
        <v>0</v>
      </c>
      <c r="Q3823" t="s">
        <v>8315</v>
      </c>
      <c r="R3823" t="s">
        <v>8316</v>
      </c>
      <c r="S3823" s="10">
        <f>(((J3823/60)/60)/24)+DATE(1970,1,1)</f>
        <v>42341.180636574078</v>
      </c>
      <c r="T3823" s="10">
        <f>(((I3823/60)/60)/24)+DATE(1970,1,1)</f>
        <v>42373.180636574078</v>
      </c>
      <c r="U3823">
        <f t="shared" si="243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18000</v>
      </c>
      <c r="E3824" s="8">
        <v>0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0</v>
      </c>
      <c r="P3824">
        <f>IFERROR(ROUND(E3824/L3824,2),0)</f>
        <v>0</v>
      </c>
      <c r="Q3824" t="s">
        <v>8315</v>
      </c>
      <c r="R3824" t="s">
        <v>8316</v>
      </c>
      <c r="S3824" s="10">
        <f>(((J3824/60)/60)/24)+DATE(1970,1,1)</f>
        <v>42329.838159722218</v>
      </c>
      <c r="T3824" s="10">
        <f>(((I3824/60)/60)/24)+DATE(1970,1,1)</f>
        <v>42388.957638888889</v>
      </c>
      <c r="U3824">
        <f t="shared" si="243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17600</v>
      </c>
      <c r="E3825" s="8">
        <v>0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0</v>
      </c>
      <c r="P3825">
        <f>IFERROR(ROUND(E3825/L3825,2),0)</f>
        <v>0</v>
      </c>
      <c r="Q3825" t="s">
        <v>8315</v>
      </c>
      <c r="R3825" t="s">
        <v>8316</v>
      </c>
      <c r="S3825" s="10">
        <f>(((J3825/60)/60)/24)+DATE(1970,1,1)</f>
        <v>42170.910231481481</v>
      </c>
      <c r="T3825" s="10">
        <f>(((I3825/60)/60)/24)+DATE(1970,1,1)</f>
        <v>42205.165972222225</v>
      </c>
      <c r="U3825">
        <f t="shared" si="243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17500</v>
      </c>
      <c r="E3826" s="8">
        <v>0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0</v>
      </c>
      <c r="P3826">
        <f>IFERROR(ROUND(E3826/L3826,2),0)</f>
        <v>0</v>
      </c>
      <c r="Q3826" t="s">
        <v>8315</v>
      </c>
      <c r="R3826" t="s">
        <v>8316</v>
      </c>
      <c r="S3826" s="10">
        <f>(((J3826/60)/60)/24)+DATE(1970,1,1)</f>
        <v>42571.626192129625</v>
      </c>
      <c r="T3826" s="10">
        <f>(((I3826/60)/60)/24)+DATE(1970,1,1)</f>
        <v>42583.570138888885</v>
      </c>
      <c r="U3826">
        <f t="shared" si="243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17000</v>
      </c>
      <c r="E3827" s="8">
        <v>0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0</v>
      </c>
      <c r="P3827">
        <f>IFERROR(ROUND(E3827/L3827,2),0)</f>
        <v>0</v>
      </c>
      <c r="Q3827" t="s">
        <v>8315</v>
      </c>
      <c r="R3827" t="s">
        <v>8316</v>
      </c>
      <c r="S3827" s="10">
        <f>(((J3827/60)/60)/24)+DATE(1970,1,1)</f>
        <v>42151.069606481484</v>
      </c>
      <c r="T3827" s="10">
        <f>(((I3827/60)/60)/24)+DATE(1970,1,1)</f>
        <v>42172.069606481484</v>
      </c>
      <c r="U3827">
        <f t="shared" si="243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15000</v>
      </c>
      <c r="E3828" s="8">
        <v>0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0</v>
      </c>
      <c r="P3828">
        <f>IFERROR(ROUND(E3828/L3828,2),0)</f>
        <v>0</v>
      </c>
      <c r="Q3828" t="s">
        <v>8315</v>
      </c>
      <c r="R3828" t="s">
        <v>8316</v>
      </c>
      <c r="S3828" s="10">
        <f>(((J3828/60)/60)/24)+DATE(1970,1,1)</f>
        <v>42101.423541666663</v>
      </c>
      <c r="T3828" s="10">
        <f>(((I3828/60)/60)/24)+DATE(1970,1,1)</f>
        <v>42131.423541666663</v>
      </c>
      <c r="U3828">
        <f t="shared" si="243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15000</v>
      </c>
      <c r="E3829" s="8">
        <v>0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0</v>
      </c>
      <c r="P3829">
        <f>IFERROR(ROUND(E3829/L3829,2),0)</f>
        <v>0</v>
      </c>
      <c r="Q3829" t="s">
        <v>8315</v>
      </c>
      <c r="R3829" t="s">
        <v>8316</v>
      </c>
      <c r="S3829" s="10">
        <f>(((J3829/60)/60)/24)+DATE(1970,1,1)</f>
        <v>42034.928252314814</v>
      </c>
      <c r="T3829" s="10">
        <f>(((I3829/60)/60)/24)+DATE(1970,1,1)</f>
        <v>42090</v>
      </c>
      <c r="U3829">
        <f t="shared" si="243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15000</v>
      </c>
      <c r="E3830" s="8">
        <v>0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0</v>
      </c>
      <c r="P3830">
        <f>IFERROR(ROUND(E3830/L3830,2),0)</f>
        <v>0</v>
      </c>
      <c r="Q3830" t="s">
        <v>8315</v>
      </c>
      <c r="R3830" t="s">
        <v>8316</v>
      </c>
      <c r="S3830" s="10">
        <f>(((J3830/60)/60)/24)+DATE(1970,1,1)</f>
        <v>41944.527627314819</v>
      </c>
      <c r="T3830" s="10">
        <f>(((I3830/60)/60)/24)+DATE(1970,1,1)</f>
        <v>42004.569293981483</v>
      </c>
      <c r="U3830">
        <f t="shared" si="243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15000</v>
      </c>
      <c r="E3831" s="8">
        <v>0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0</v>
      </c>
      <c r="P3831">
        <f>IFERROR(ROUND(E3831/L3831,2),0)</f>
        <v>0</v>
      </c>
      <c r="Q3831" t="s">
        <v>8315</v>
      </c>
      <c r="R3831" t="s">
        <v>8316</v>
      </c>
      <c r="S3831" s="10">
        <f>(((J3831/60)/60)/24)+DATE(1970,1,1)</f>
        <v>42593.865405092598</v>
      </c>
      <c r="T3831" s="10">
        <f>(((I3831/60)/60)/24)+DATE(1970,1,1)</f>
        <v>42613.865405092598</v>
      </c>
      <c r="U3831">
        <f t="shared" si="243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15000</v>
      </c>
      <c r="E3832" s="8">
        <v>0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0</v>
      </c>
      <c r="P3832">
        <f>IFERROR(ROUND(E3832/L3832,2),0)</f>
        <v>0</v>
      </c>
      <c r="Q3832" t="s">
        <v>8315</v>
      </c>
      <c r="R3832" t="s">
        <v>8316</v>
      </c>
      <c r="S3832" s="10">
        <f>(((J3832/60)/60)/24)+DATE(1970,1,1)</f>
        <v>42503.740868055553</v>
      </c>
      <c r="T3832" s="10">
        <f>(((I3832/60)/60)/24)+DATE(1970,1,1)</f>
        <v>42517.740868055553</v>
      </c>
      <c r="U3832">
        <f t="shared" si="243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15000</v>
      </c>
      <c r="E3833" s="8">
        <v>0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0</v>
      </c>
      <c r="P3833">
        <f>IFERROR(ROUND(E3833/L3833,2),0)</f>
        <v>0</v>
      </c>
      <c r="Q3833" t="s">
        <v>8315</v>
      </c>
      <c r="R3833" t="s">
        <v>8316</v>
      </c>
      <c r="S3833" s="10">
        <f>(((J3833/60)/60)/24)+DATE(1970,1,1)</f>
        <v>41927.848900462966</v>
      </c>
      <c r="T3833" s="10">
        <f>(((I3833/60)/60)/24)+DATE(1970,1,1)</f>
        <v>41948.890567129631</v>
      </c>
      <c r="U3833">
        <f t="shared" si="243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15000</v>
      </c>
      <c r="E3834" s="8">
        <v>0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0</v>
      </c>
      <c r="P3834">
        <f>IFERROR(ROUND(E3834/L3834,2),0)</f>
        <v>0</v>
      </c>
      <c r="Q3834" t="s">
        <v>8315</v>
      </c>
      <c r="R3834" t="s">
        <v>8316</v>
      </c>
      <c r="S3834" s="10">
        <f>(((J3834/60)/60)/24)+DATE(1970,1,1)</f>
        <v>42375.114988425921</v>
      </c>
      <c r="T3834" s="10">
        <f>(((I3834/60)/60)/24)+DATE(1970,1,1)</f>
        <v>42420.114988425921</v>
      </c>
      <c r="U3834">
        <f t="shared" si="243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15000</v>
      </c>
      <c r="E3835" s="8">
        <v>0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0</v>
      </c>
      <c r="P3835">
        <f>IFERROR(ROUND(E3835/L3835,2),0)</f>
        <v>0</v>
      </c>
      <c r="Q3835" t="s">
        <v>8315</v>
      </c>
      <c r="R3835" t="s">
        <v>8316</v>
      </c>
      <c r="S3835" s="10">
        <f>(((J3835/60)/60)/24)+DATE(1970,1,1)</f>
        <v>41963.872361111105</v>
      </c>
      <c r="T3835" s="10">
        <f>(((I3835/60)/60)/24)+DATE(1970,1,1)</f>
        <v>41974.797916666663</v>
      </c>
      <c r="U3835">
        <f t="shared" si="243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15000</v>
      </c>
      <c r="E3836" s="8">
        <v>0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0</v>
      </c>
      <c r="P3836">
        <f>IFERROR(ROUND(E3836/L3836,2),0)</f>
        <v>0</v>
      </c>
      <c r="Q3836" t="s">
        <v>8315</v>
      </c>
      <c r="R3836" t="s">
        <v>8316</v>
      </c>
      <c r="S3836" s="10">
        <f>(((J3836/60)/60)/24)+DATE(1970,1,1)</f>
        <v>42143.445219907408</v>
      </c>
      <c r="T3836" s="10">
        <f>(((I3836/60)/60)/24)+DATE(1970,1,1)</f>
        <v>42173.445219907408</v>
      </c>
      <c r="U3836">
        <f t="shared" si="243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15000</v>
      </c>
      <c r="E3837" s="8">
        <v>0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0</v>
      </c>
      <c r="P3837">
        <f>IFERROR(ROUND(E3837/L3837,2),0)</f>
        <v>0</v>
      </c>
      <c r="Q3837" t="s">
        <v>8315</v>
      </c>
      <c r="R3837" t="s">
        <v>8316</v>
      </c>
      <c r="S3837" s="10">
        <f>(((J3837/60)/60)/24)+DATE(1970,1,1)</f>
        <v>42460.94222222222</v>
      </c>
      <c r="T3837" s="10">
        <f>(((I3837/60)/60)/24)+DATE(1970,1,1)</f>
        <v>42481.94222222222</v>
      </c>
      <c r="U3837">
        <f t="shared" si="243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15000</v>
      </c>
      <c r="E3838" s="8">
        <v>0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0</v>
      </c>
      <c r="P3838">
        <f>IFERROR(ROUND(E3838/L3838,2),0)</f>
        <v>0</v>
      </c>
      <c r="Q3838" t="s">
        <v>8315</v>
      </c>
      <c r="R3838" t="s">
        <v>8316</v>
      </c>
      <c r="S3838" s="10">
        <f>(((J3838/60)/60)/24)+DATE(1970,1,1)</f>
        <v>42553.926527777774</v>
      </c>
      <c r="T3838" s="10">
        <f>(((I3838/60)/60)/24)+DATE(1970,1,1)</f>
        <v>42585.172916666663</v>
      </c>
      <c r="U3838">
        <f t="shared" si="243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15000</v>
      </c>
      <c r="E3839" s="8">
        <v>0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0</v>
      </c>
      <c r="P3839">
        <f>IFERROR(ROUND(E3839/L3839,2),0)</f>
        <v>0</v>
      </c>
      <c r="Q3839" t="s">
        <v>8315</v>
      </c>
      <c r="R3839" t="s">
        <v>8316</v>
      </c>
      <c r="S3839" s="10">
        <f>(((J3839/60)/60)/24)+DATE(1970,1,1)</f>
        <v>42152.765717592592</v>
      </c>
      <c r="T3839" s="10">
        <f>(((I3839/60)/60)/24)+DATE(1970,1,1)</f>
        <v>42188.765717592592</v>
      </c>
      <c r="U3839">
        <f t="shared" si="243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15000</v>
      </c>
      <c r="E3840" s="8">
        <v>0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0</v>
      </c>
      <c r="P3840">
        <f>IFERROR(ROUND(E3840/L3840,2),0)</f>
        <v>0</v>
      </c>
      <c r="Q3840" t="s">
        <v>8315</v>
      </c>
      <c r="R3840" t="s">
        <v>8316</v>
      </c>
      <c r="S3840" s="10">
        <f>(((J3840/60)/60)/24)+DATE(1970,1,1)</f>
        <v>42116.710752314815</v>
      </c>
      <c r="T3840" s="10">
        <f>(((I3840/60)/60)/24)+DATE(1970,1,1)</f>
        <v>42146.710752314815</v>
      </c>
      <c r="U3840">
        <f t="shared" si="243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14000</v>
      </c>
      <c r="E3841" s="8">
        <v>0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0</v>
      </c>
      <c r="P3841">
        <f>IFERROR(ROUND(E3841/L3841,2),0)</f>
        <v>0</v>
      </c>
      <c r="Q3841" t="s">
        <v>8315</v>
      </c>
      <c r="R3841" t="s">
        <v>8316</v>
      </c>
      <c r="S3841" s="10">
        <f>(((J3841/60)/60)/24)+DATE(1970,1,1)</f>
        <v>42155.142638888887</v>
      </c>
      <c r="T3841" s="10">
        <f>(((I3841/60)/60)/24)+DATE(1970,1,1)</f>
        <v>42215.142638888887</v>
      </c>
      <c r="U3841">
        <f t="shared" si="243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14000</v>
      </c>
      <c r="E3842" s="8">
        <v>0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0</v>
      </c>
      <c r="P3842">
        <f>IFERROR(ROUND(E3842/L3842,2),0)</f>
        <v>0</v>
      </c>
      <c r="Q3842" t="s">
        <v>8315</v>
      </c>
      <c r="R3842" t="s">
        <v>8316</v>
      </c>
      <c r="S3842" s="10">
        <f>(((J3842/60)/60)/24)+DATE(1970,1,1)</f>
        <v>42432.701724537037</v>
      </c>
      <c r="T3842" s="10">
        <f>(((I3842/60)/60)/24)+DATE(1970,1,1)</f>
        <v>42457.660057870366</v>
      </c>
      <c r="U3842">
        <f t="shared" si="243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13803</v>
      </c>
      <c r="E3843" s="8">
        <v>0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0</v>
      </c>
      <c r="P3843">
        <f>IFERROR(ROUND(E3843/L3843,2),0)</f>
        <v>0</v>
      </c>
      <c r="Q3843" t="s">
        <v>8315</v>
      </c>
      <c r="R3843" t="s">
        <v>8316</v>
      </c>
      <c r="S3843" s="10">
        <f>(((J3843/60)/60)/24)+DATE(1970,1,1)</f>
        <v>41780.785729166666</v>
      </c>
      <c r="T3843" s="10">
        <f>(((I3843/60)/60)/24)+DATE(1970,1,1)</f>
        <v>41840.785729166666</v>
      </c>
      <c r="U3843">
        <f t="shared" ref="U3843:U3906" si="24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13000</v>
      </c>
      <c r="E3844" s="8">
        <v>0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0</v>
      </c>
      <c r="P3844">
        <f>IFERROR(ROUND(E3844/L3844,2),0)</f>
        <v>0</v>
      </c>
      <c r="Q3844" t="s">
        <v>8315</v>
      </c>
      <c r="R3844" t="s">
        <v>8316</v>
      </c>
      <c r="S3844" s="10">
        <f>(((J3844/60)/60)/24)+DATE(1970,1,1)</f>
        <v>41740.493657407409</v>
      </c>
      <c r="T3844" s="10">
        <f>(((I3844/60)/60)/24)+DATE(1970,1,1)</f>
        <v>41770.493657407409</v>
      </c>
      <c r="U3844">
        <f t="shared" si="24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13000</v>
      </c>
      <c r="E3845" s="8">
        <v>0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0</v>
      </c>
      <c r="P3845">
        <f>IFERROR(ROUND(E3845/L3845,2),0)</f>
        <v>0</v>
      </c>
      <c r="Q3845" t="s">
        <v>8315</v>
      </c>
      <c r="R3845" t="s">
        <v>8316</v>
      </c>
      <c r="S3845" s="10">
        <f>(((J3845/60)/60)/24)+DATE(1970,1,1)</f>
        <v>41766.072500000002</v>
      </c>
      <c r="T3845" s="10">
        <f>(((I3845/60)/60)/24)+DATE(1970,1,1)</f>
        <v>41791.072500000002</v>
      </c>
      <c r="U3845">
        <f t="shared" si="24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13000</v>
      </c>
      <c r="E3846" s="8">
        <v>0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0</v>
      </c>
      <c r="P3846">
        <f>IFERROR(ROUND(E3846/L3846,2),0)</f>
        <v>0</v>
      </c>
      <c r="Q3846" t="s">
        <v>8315</v>
      </c>
      <c r="R3846" t="s">
        <v>8316</v>
      </c>
      <c r="S3846" s="10">
        <f>(((J3846/60)/60)/24)+DATE(1970,1,1)</f>
        <v>41766.617291666669</v>
      </c>
      <c r="T3846" s="10">
        <f>(((I3846/60)/60)/24)+DATE(1970,1,1)</f>
        <v>41793.290972222225</v>
      </c>
      <c r="U3846">
        <f t="shared" si="24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0</v>
      </c>
      <c r="P3847">
        <f>IFERROR(ROUND(E3847/L3847,2),0)</f>
        <v>0</v>
      </c>
      <c r="Q3847" t="s">
        <v>8315</v>
      </c>
      <c r="R3847" t="s">
        <v>8316</v>
      </c>
      <c r="S3847" s="10">
        <f>(((J3847/60)/60)/24)+DATE(1970,1,1)</f>
        <v>42248.627013888887</v>
      </c>
      <c r="T3847" s="10">
        <f>(((I3847/60)/60)/24)+DATE(1970,1,1)</f>
        <v>42278.627013888887</v>
      </c>
      <c r="U3847">
        <f t="shared" si="24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0</v>
      </c>
      <c r="P3848">
        <f>IFERROR(ROUND(E3848/L3848,2),0)</f>
        <v>0</v>
      </c>
      <c r="Q3848" t="s">
        <v>8315</v>
      </c>
      <c r="R3848" t="s">
        <v>8316</v>
      </c>
      <c r="S3848" s="10">
        <f>(((J3848/60)/60)/24)+DATE(1970,1,1)</f>
        <v>41885.221550925926</v>
      </c>
      <c r="T3848" s="10">
        <f>(((I3848/60)/60)/24)+DATE(1970,1,1)</f>
        <v>41916.290972222225</v>
      </c>
      <c r="U3848">
        <f t="shared" si="24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12000</v>
      </c>
      <c r="E3849" s="8">
        <v>0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0</v>
      </c>
      <c r="P3849">
        <f>IFERROR(ROUND(E3849/L3849,2),0)</f>
        <v>0</v>
      </c>
      <c r="Q3849" t="s">
        <v>8315</v>
      </c>
      <c r="R3849" t="s">
        <v>8316</v>
      </c>
      <c r="S3849" s="10">
        <f>(((J3849/60)/60)/24)+DATE(1970,1,1)</f>
        <v>42159.224432870367</v>
      </c>
      <c r="T3849" s="10">
        <f>(((I3849/60)/60)/24)+DATE(1970,1,1)</f>
        <v>42204.224432870367</v>
      </c>
      <c r="U3849">
        <f t="shared" si="24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0</v>
      </c>
      <c r="P3850">
        <f>IFERROR(ROUND(E3850/L3850,2),0)</f>
        <v>0</v>
      </c>
      <c r="Q3850" t="s">
        <v>8315</v>
      </c>
      <c r="R3850" t="s">
        <v>8316</v>
      </c>
      <c r="S3850" s="10">
        <f>(((J3850/60)/60)/24)+DATE(1970,1,1)</f>
        <v>42265.817002314812</v>
      </c>
      <c r="T3850" s="10">
        <f>(((I3850/60)/60)/24)+DATE(1970,1,1)</f>
        <v>42295.817002314812</v>
      </c>
      <c r="U3850">
        <f t="shared" si="24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10115</v>
      </c>
      <c r="E3851" s="8">
        <v>0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0</v>
      </c>
      <c r="P3851">
        <f>IFERROR(ROUND(E3851/L3851,2),0)</f>
        <v>0</v>
      </c>
      <c r="Q3851" t="s">
        <v>8315</v>
      </c>
      <c r="R3851" t="s">
        <v>8316</v>
      </c>
      <c r="S3851" s="10">
        <f>(((J3851/60)/60)/24)+DATE(1970,1,1)</f>
        <v>42136.767175925925</v>
      </c>
      <c r="T3851" s="10">
        <f>(((I3851/60)/60)/24)+DATE(1970,1,1)</f>
        <v>42166.767175925925</v>
      </c>
      <c r="U3851">
        <f t="shared" si="24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0</v>
      </c>
      <c r="P3852">
        <f>IFERROR(ROUND(E3852/L3852,2),0)</f>
        <v>0</v>
      </c>
      <c r="Q3852" t="s">
        <v>8315</v>
      </c>
      <c r="R3852" t="s">
        <v>8316</v>
      </c>
      <c r="S3852" s="10">
        <f>(((J3852/60)/60)/24)+DATE(1970,1,1)</f>
        <v>41975.124340277776</v>
      </c>
      <c r="T3852" s="10">
        <f>(((I3852/60)/60)/24)+DATE(1970,1,1)</f>
        <v>42005.124340277776</v>
      </c>
      <c r="U3852">
        <f t="shared" si="24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10000</v>
      </c>
      <c r="E3853" s="8">
        <v>0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0</v>
      </c>
      <c r="P3853">
        <f>IFERROR(ROUND(E3853/L3853,2),0)</f>
        <v>0</v>
      </c>
      <c r="Q3853" t="s">
        <v>8315</v>
      </c>
      <c r="R3853" t="s">
        <v>8316</v>
      </c>
      <c r="S3853" s="10">
        <f>(((J3853/60)/60)/24)+DATE(1970,1,1)</f>
        <v>42172.439571759256</v>
      </c>
      <c r="T3853" s="10">
        <f>(((I3853/60)/60)/24)+DATE(1970,1,1)</f>
        <v>42202.439571759256</v>
      </c>
      <c r="U3853">
        <f t="shared" si="24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>IFERROR(ROUND(E3854/L3854,2),0)</f>
        <v>0</v>
      </c>
      <c r="Q3854" t="s">
        <v>8315</v>
      </c>
      <c r="R3854" t="s">
        <v>8316</v>
      </c>
      <c r="S3854" s="10">
        <f>(((J3854/60)/60)/24)+DATE(1970,1,1)</f>
        <v>42065.190694444449</v>
      </c>
      <c r="T3854" s="10">
        <f>(((I3854/60)/60)/24)+DATE(1970,1,1)</f>
        <v>42090.149027777778</v>
      </c>
      <c r="U3854">
        <f t="shared" si="24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>IFERROR(ROUND(E3855/L3855,2),0)</f>
        <v>0</v>
      </c>
      <c r="Q3855" t="s">
        <v>8315</v>
      </c>
      <c r="R3855" t="s">
        <v>8316</v>
      </c>
      <c r="S3855" s="10">
        <f>(((J3855/60)/60)/24)+DATE(1970,1,1)</f>
        <v>41848.84002314815</v>
      </c>
      <c r="T3855" s="10">
        <f>(((I3855/60)/60)/24)+DATE(1970,1,1)</f>
        <v>41883.84002314815</v>
      </c>
      <c r="U3855">
        <f t="shared" si="24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0</v>
      </c>
      <c r="P3856">
        <f>IFERROR(ROUND(E3856/L3856,2),0)</f>
        <v>0</v>
      </c>
      <c r="Q3856" t="s">
        <v>8315</v>
      </c>
      <c r="R3856" t="s">
        <v>8316</v>
      </c>
      <c r="S3856" s="10">
        <f>(((J3856/60)/60)/24)+DATE(1970,1,1)</f>
        <v>42103.884930555556</v>
      </c>
      <c r="T3856" s="10">
        <f>(((I3856/60)/60)/24)+DATE(1970,1,1)</f>
        <v>42133.884930555556</v>
      </c>
      <c r="U3856">
        <f t="shared" si="24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0</v>
      </c>
      <c r="P3857">
        <f>IFERROR(ROUND(E3857/L3857,2),0)</f>
        <v>0</v>
      </c>
      <c r="Q3857" t="s">
        <v>8315</v>
      </c>
      <c r="R3857" t="s">
        <v>8316</v>
      </c>
      <c r="S3857" s="10">
        <f>(((J3857/60)/60)/24)+DATE(1970,1,1)</f>
        <v>42059.970729166671</v>
      </c>
      <c r="T3857" s="10">
        <f>(((I3857/60)/60)/24)+DATE(1970,1,1)</f>
        <v>42089.929062499999</v>
      </c>
      <c r="U3857">
        <f t="shared" si="24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10000</v>
      </c>
      <c r="E3858" s="8">
        <v>0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>IFERROR(ROUND(E3858/L3858,2),0)</f>
        <v>0</v>
      </c>
      <c r="Q3858" t="s">
        <v>8315</v>
      </c>
      <c r="R3858" t="s">
        <v>8316</v>
      </c>
      <c r="S3858" s="10">
        <f>(((J3858/60)/60)/24)+DATE(1970,1,1)</f>
        <v>42041.743090277778</v>
      </c>
      <c r="T3858" s="10">
        <f>(((I3858/60)/60)/24)+DATE(1970,1,1)</f>
        <v>42071.701423611114</v>
      </c>
      <c r="U3858">
        <f t="shared" si="24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10000</v>
      </c>
      <c r="E3859" s="8">
        <v>0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0</v>
      </c>
      <c r="P3859">
        <f>IFERROR(ROUND(E3859/L3859,2),0)</f>
        <v>0</v>
      </c>
      <c r="Q3859" t="s">
        <v>8315</v>
      </c>
      <c r="R3859" t="s">
        <v>8316</v>
      </c>
      <c r="S3859" s="10">
        <f>(((J3859/60)/60)/24)+DATE(1970,1,1)</f>
        <v>41829.73715277778</v>
      </c>
      <c r="T3859" s="10">
        <f>(((I3859/60)/60)/24)+DATE(1970,1,1)</f>
        <v>41852.716666666667</v>
      </c>
      <c r="U3859">
        <f t="shared" si="24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10000</v>
      </c>
      <c r="E3860" s="8">
        <v>0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0</v>
      </c>
      <c r="P3860">
        <f>IFERROR(ROUND(E3860/L3860,2),0)</f>
        <v>0</v>
      </c>
      <c r="Q3860" t="s">
        <v>8315</v>
      </c>
      <c r="R3860" t="s">
        <v>8316</v>
      </c>
      <c r="S3860" s="10">
        <f>(((J3860/60)/60)/24)+DATE(1970,1,1)</f>
        <v>42128.431064814817</v>
      </c>
      <c r="T3860" s="10">
        <f>(((I3860/60)/60)/24)+DATE(1970,1,1)</f>
        <v>42146.875</v>
      </c>
      <c r="U3860">
        <f t="shared" si="24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>IFERROR(ROUND(E3861/L3861,2),0)</f>
        <v>0</v>
      </c>
      <c r="Q3861" t="s">
        <v>8315</v>
      </c>
      <c r="R3861" t="s">
        <v>8316</v>
      </c>
      <c r="S3861" s="10">
        <f>(((J3861/60)/60)/24)+DATE(1970,1,1)</f>
        <v>41789.893599537041</v>
      </c>
      <c r="T3861" s="10">
        <f>(((I3861/60)/60)/24)+DATE(1970,1,1)</f>
        <v>41815.875</v>
      </c>
      <c r="U3861">
        <f t="shared" si="24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0</v>
      </c>
      <c r="P3862">
        <f>IFERROR(ROUND(E3862/L3862,2),0)</f>
        <v>0</v>
      </c>
      <c r="Q3862" t="s">
        <v>8315</v>
      </c>
      <c r="R3862" t="s">
        <v>8316</v>
      </c>
      <c r="S3862" s="10">
        <f>(((J3862/60)/60)/24)+DATE(1970,1,1)</f>
        <v>41833.660995370366</v>
      </c>
      <c r="T3862" s="10">
        <f>(((I3862/60)/60)/24)+DATE(1970,1,1)</f>
        <v>41863.660995370366</v>
      </c>
      <c r="U3862">
        <f t="shared" si="24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0</v>
      </c>
      <c r="P3863">
        <f>IFERROR(ROUND(E3863/L3863,2),0)</f>
        <v>0</v>
      </c>
      <c r="Q3863" t="s">
        <v>8315</v>
      </c>
      <c r="R3863" t="s">
        <v>8316</v>
      </c>
      <c r="S3863" s="10">
        <f>(((J3863/60)/60)/24)+DATE(1970,1,1)</f>
        <v>41914.590011574073</v>
      </c>
      <c r="T3863" s="10">
        <f>(((I3863/60)/60)/24)+DATE(1970,1,1)</f>
        <v>41955.907638888893</v>
      </c>
      <c r="U3863">
        <f t="shared" si="24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>IFERROR(ROUND(E3864/L3864,2),0)</f>
        <v>0</v>
      </c>
      <c r="Q3864" t="s">
        <v>8315</v>
      </c>
      <c r="R3864" t="s">
        <v>8316</v>
      </c>
      <c r="S3864" s="10">
        <f>(((J3864/60)/60)/24)+DATE(1970,1,1)</f>
        <v>42611.261064814811</v>
      </c>
      <c r="T3864" s="10">
        <f>(((I3864/60)/60)/24)+DATE(1970,1,1)</f>
        <v>42625.707638888889</v>
      </c>
      <c r="U3864">
        <f t="shared" si="24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>IFERROR(ROUND(E3865/L3865,2),0)</f>
        <v>0</v>
      </c>
      <c r="Q3865" t="s">
        <v>8315</v>
      </c>
      <c r="R3865" t="s">
        <v>8316</v>
      </c>
      <c r="S3865" s="10">
        <f>(((J3865/60)/60)/24)+DATE(1970,1,1)</f>
        <v>42253.633159722223</v>
      </c>
      <c r="T3865" s="10">
        <f>(((I3865/60)/60)/24)+DATE(1970,1,1)</f>
        <v>42313.674826388888</v>
      </c>
      <c r="U3865">
        <f t="shared" si="24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0</v>
      </c>
      <c r="P3866">
        <f>IFERROR(ROUND(E3866/L3866,2),0)</f>
        <v>0</v>
      </c>
      <c r="Q3866" t="s">
        <v>8315</v>
      </c>
      <c r="R3866" t="s">
        <v>8316</v>
      </c>
      <c r="S3866" s="10">
        <f>(((J3866/60)/60)/24)+DATE(1970,1,1)</f>
        <v>42295.891828703709</v>
      </c>
      <c r="T3866" s="10">
        <f>(((I3866/60)/60)/24)+DATE(1970,1,1)</f>
        <v>42325.933495370366</v>
      </c>
      <c r="U3866">
        <f t="shared" si="24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10000</v>
      </c>
      <c r="E3867" s="8">
        <v>0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0</v>
      </c>
      <c r="P3867">
        <f>IFERROR(ROUND(E3867/L3867,2),0)</f>
        <v>0</v>
      </c>
      <c r="Q3867" t="s">
        <v>8315</v>
      </c>
      <c r="R3867" t="s">
        <v>8316</v>
      </c>
      <c r="S3867" s="10">
        <f>(((J3867/60)/60)/24)+DATE(1970,1,1)</f>
        <v>41841.651597222226</v>
      </c>
      <c r="T3867" s="10">
        <f>(((I3867/60)/60)/24)+DATE(1970,1,1)</f>
        <v>41881.229166666664</v>
      </c>
      <c r="U3867">
        <f t="shared" si="24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0</v>
      </c>
      <c r="P3868">
        <f>IFERROR(ROUND(E3868/L3868,2),0)</f>
        <v>0</v>
      </c>
      <c r="Q3868" t="s">
        <v>8315</v>
      </c>
      <c r="R3868" t="s">
        <v>8316</v>
      </c>
      <c r="S3868" s="10">
        <f>(((J3868/60)/60)/24)+DATE(1970,1,1)</f>
        <v>42402.947002314817</v>
      </c>
      <c r="T3868" s="10">
        <f>(((I3868/60)/60)/24)+DATE(1970,1,1)</f>
        <v>42452.145138888889</v>
      </c>
      <c r="U3868">
        <f t="shared" si="24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10000</v>
      </c>
      <c r="E3869" s="8">
        <v>0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0</v>
      </c>
      <c r="P3869">
        <f>IFERROR(ROUND(E3869/L3869,2),0)</f>
        <v>0</v>
      </c>
      <c r="Q3869" t="s">
        <v>8315</v>
      </c>
      <c r="R3869" t="s">
        <v>8316</v>
      </c>
      <c r="S3869" s="10">
        <f>(((J3869/60)/60)/24)+DATE(1970,1,1)</f>
        <v>42509.814108796301</v>
      </c>
      <c r="T3869" s="10">
        <f>(((I3869/60)/60)/24)+DATE(1970,1,1)</f>
        <v>42539.814108796301</v>
      </c>
      <c r="U3869">
        <f t="shared" si="244"/>
        <v>2016</v>
      </c>
    </row>
    <row r="3870" spans="1:21" ht="60" x14ac:dyDescent="0.25">
      <c r="A3870">
        <v>3201</v>
      </c>
      <c r="B3870" s="3" t="s">
        <v>3201</v>
      </c>
      <c r="C3870" s="3" t="s">
        <v>7311</v>
      </c>
      <c r="D3870" s="6">
        <v>1500</v>
      </c>
      <c r="E3870" s="8">
        <v>75</v>
      </c>
      <c r="F3870" t="s">
        <v>8220</v>
      </c>
      <c r="G3870" t="s">
        <v>8224</v>
      </c>
      <c r="H3870" t="s">
        <v>8246</v>
      </c>
      <c r="I3870" s="11">
        <v>1409509477</v>
      </c>
      <c r="J3870">
        <v>1407695077</v>
      </c>
      <c r="K3870" t="b">
        <v>0</v>
      </c>
      <c r="L3870">
        <v>2</v>
      </c>
      <c r="M3870" t="b">
        <v>0</v>
      </c>
      <c r="N3870" t="s">
        <v>8303</v>
      </c>
      <c r="O3870">
        <f>ROUND(E3870/D3870*100,0)</f>
        <v>5</v>
      </c>
      <c r="P3870">
        <f>IFERROR(ROUND(E3870/L3870,2),0)</f>
        <v>37.5</v>
      </c>
      <c r="Q3870" t="s">
        <v>8315</v>
      </c>
      <c r="R3870" t="s">
        <v>8357</v>
      </c>
      <c r="S3870" s="10">
        <f>(((J3870/60)/60)/24)+DATE(1970,1,1)</f>
        <v>41861.767094907409</v>
      </c>
      <c r="T3870" s="10">
        <f>(((I3870/60)/60)/24)+DATE(1970,1,1)</f>
        <v>41882.767094907409</v>
      </c>
      <c r="U3870">
        <f t="shared" si="24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10000</v>
      </c>
      <c r="E3871" s="8">
        <v>0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0</v>
      </c>
      <c r="P3871">
        <f>IFERROR(ROUND(E3871/L3871,2),0)</f>
        <v>0</v>
      </c>
      <c r="Q3871" t="s">
        <v>8315</v>
      </c>
      <c r="R3871" t="s">
        <v>8357</v>
      </c>
      <c r="S3871" s="10">
        <f>(((J3871/60)/60)/24)+DATE(1970,1,1)</f>
        <v>42047.724444444444</v>
      </c>
      <c r="T3871" s="10">
        <f>(((I3871/60)/60)/24)+DATE(1970,1,1)</f>
        <v>42077.132638888885</v>
      </c>
      <c r="U3871">
        <f t="shared" si="24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0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0</v>
      </c>
      <c r="P3872">
        <f>IFERROR(ROUND(E3872/L3872,2),0)</f>
        <v>0</v>
      </c>
      <c r="Q3872" t="s">
        <v>8315</v>
      </c>
      <c r="R3872" t="s">
        <v>8357</v>
      </c>
      <c r="S3872" s="10">
        <f>(((J3872/60)/60)/24)+DATE(1970,1,1)</f>
        <v>41793.17219907407</v>
      </c>
      <c r="T3872" s="10">
        <f>(((I3872/60)/60)/24)+DATE(1970,1,1)</f>
        <v>41823.17219907407</v>
      </c>
      <c r="U3872">
        <f t="shared" si="24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10000</v>
      </c>
      <c r="E3873" s="8">
        <v>0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0</v>
      </c>
      <c r="P3873">
        <f>IFERROR(ROUND(E3873/L3873,2),0)</f>
        <v>0</v>
      </c>
      <c r="Q3873" t="s">
        <v>8315</v>
      </c>
      <c r="R3873" t="s">
        <v>8357</v>
      </c>
      <c r="S3873" s="10">
        <f>(((J3873/60)/60)/24)+DATE(1970,1,1)</f>
        <v>42763.780671296292</v>
      </c>
      <c r="T3873" s="10">
        <f>(((I3873/60)/60)/24)+DATE(1970,1,1)</f>
        <v>42823.739004629635</v>
      </c>
      <c r="U3873">
        <f t="shared" si="24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t="s">
        <v>8315</v>
      </c>
      <c r="R3874" t="s">
        <v>8357</v>
      </c>
      <c r="S3874" s="10">
        <f>(((J3874/60)/60)/24)+DATE(1970,1,1)</f>
        <v>42180.145787037036</v>
      </c>
      <c r="T3874" s="10">
        <f>(((I3874/60)/60)/24)+DATE(1970,1,1)</f>
        <v>42230.145787037036</v>
      </c>
      <c r="U3874">
        <f t="shared" si="24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t="s">
        <v>8315</v>
      </c>
      <c r="R3875" t="s">
        <v>8357</v>
      </c>
      <c r="S3875" s="10">
        <f>(((J3875/60)/60)/24)+DATE(1970,1,1)</f>
        <v>42255.696006944447</v>
      </c>
      <c r="T3875" s="10">
        <f>(((I3875/60)/60)/24)+DATE(1970,1,1)</f>
        <v>42285.696006944447</v>
      </c>
      <c r="U3875">
        <f t="shared" si="24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10000</v>
      </c>
      <c r="E3876" s="8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t="s">
        <v>8315</v>
      </c>
      <c r="R3876" t="s">
        <v>8357</v>
      </c>
      <c r="S3876" s="10">
        <f>(((J3876/60)/60)/24)+DATE(1970,1,1)</f>
        <v>42007.016458333332</v>
      </c>
      <c r="T3876" s="10">
        <f>(((I3876/60)/60)/24)+DATE(1970,1,1)</f>
        <v>42028.041666666672</v>
      </c>
      <c r="U3876">
        <f t="shared" si="24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10000</v>
      </c>
      <c r="E3877" s="8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t="s">
        <v>8315</v>
      </c>
      <c r="R3877" t="s">
        <v>8357</v>
      </c>
      <c r="S3877" s="10">
        <f>(((J3877/60)/60)/24)+DATE(1970,1,1)</f>
        <v>42615.346817129626</v>
      </c>
      <c r="T3877" s="10">
        <f>(((I3877/60)/60)/24)+DATE(1970,1,1)</f>
        <v>42616.416666666672</v>
      </c>
      <c r="U3877">
        <f t="shared" si="244"/>
        <v>2016</v>
      </c>
    </row>
    <row r="3878" spans="1:21" ht="60" x14ac:dyDescent="0.25">
      <c r="A3878">
        <v>3188</v>
      </c>
      <c r="B3878" s="3" t="s">
        <v>3188</v>
      </c>
      <c r="C3878" s="3" t="s">
        <v>7298</v>
      </c>
      <c r="D3878" s="6">
        <v>10000</v>
      </c>
      <c r="E3878" s="8">
        <v>77</v>
      </c>
      <c r="F3878" t="s">
        <v>8220</v>
      </c>
      <c r="G3878" t="s">
        <v>8224</v>
      </c>
      <c r="H3878" t="s">
        <v>8246</v>
      </c>
      <c r="I3878" s="11">
        <v>1433930302</v>
      </c>
      <c r="J3878">
        <v>1432115902</v>
      </c>
      <c r="K3878" t="b">
        <v>0</v>
      </c>
      <c r="L3878">
        <v>9</v>
      </c>
      <c r="M3878" t="b">
        <v>0</v>
      </c>
      <c r="N3878" t="s">
        <v>8303</v>
      </c>
      <c r="O3878">
        <f>ROUND(E3878/D3878*100,0)</f>
        <v>1</v>
      </c>
      <c r="P3878">
        <f>IFERROR(ROUND(E3878/L3878,2),0)</f>
        <v>8.56</v>
      </c>
      <c r="Q3878" t="s">
        <v>8315</v>
      </c>
      <c r="R3878" t="s">
        <v>8357</v>
      </c>
      <c r="S3878" s="10">
        <f>(((J3878/60)/60)/24)+DATE(1970,1,1)</f>
        <v>42144.415532407409</v>
      </c>
      <c r="T3878" s="10">
        <f>(((I3878/60)/60)/24)+DATE(1970,1,1)</f>
        <v>42165.415532407409</v>
      </c>
      <c r="U3878">
        <f t="shared" si="244"/>
        <v>2015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10000</v>
      </c>
      <c r="E3879" s="8">
        <v>0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0</v>
      </c>
      <c r="P3879">
        <f>IFERROR(ROUND(E3879/L3879,2),0)</f>
        <v>0</v>
      </c>
      <c r="Q3879" t="s">
        <v>8315</v>
      </c>
      <c r="R3879" t="s">
        <v>8357</v>
      </c>
      <c r="S3879" s="10">
        <f>(((J3879/60)/60)/24)+DATE(1970,1,1)</f>
        <v>42682.67768518519</v>
      </c>
      <c r="T3879" s="10">
        <f>(((I3879/60)/60)/24)+DATE(1970,1,1)</f>
        <v>42712.67768518519</v>
      </c>
      <c r="U3879">
        <f t="shared" si="24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10000</v>
      </c>
      <c r="E3880" s="8">
        <v>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0</v>
      </c>
      <c r="Q3880" t="s">
        <v>8315</v>
      </c>
      <c r="R3880" t="s">
        <v>8357</v>
      </c>
      <c r="S3880" s="10">
        <f>(((J3880/60)/60)/24)+DATE(1970,1,1)</f>
        <v>42154.818819444445</v>
      </c>
      <c r="T3880" s="10">
        <f>(((I3880/60)/60)/24)+DATE(1970,1,1)</f>
        <v>42185.165972222225</v>
      </c>
      <c r="U3880">
        <f t="shared" si="244"/>
        <v>2015</v>
      </c>
    </row>
    <row r="3881" spans="1:21" ht="30" x14ac:dyDescent="0.25">
      <c r="A3881">
        <v>2937</v>
      </c>
      <c r="B3881" s="3" t="s">
        <v>2937</v>
      </c>
      <c r="C3881" s="3" t="s">
        <v>7047</v>
      </c>
      <c r="D3881" s="6">
        <v>600</v>
      </c>
      <c r="E3881" s="8">
        <v>225</v>
      </c>
      <c r="F3881" t="s">
        <v>8218</v>
      </c>
      <c r="G3881" t="s">
        <v>8224</v>
      </c>
      <c r="H3881" t="s">
        <v>8246</v>
      </c>
      <c r="I3881" s="11">
        <v>1405249113</v>
      </c>
      <c r="J3881">
        <v>1402657113</v>
      </c>
      <c r="K3881" t="b">
        <v>0</v>
      </c>
      <c r="L3881">
        <v>55</v>
      </c>
      <c r="M3881" t="b">
        <v>1</v>
      </c>
      <c r="N3881" t="s">
        <v>8303</v>
      </c>
      <c r="O3881">
        <f>ROUND(E3881/D3881*100,0)</f>
        <v>38</v>
      </c>
      <c r="P3881">
        <f>IFERROR(ROUND(E3881/L3881,2),0)</f>
        <v>4.09</v>
      </c>
      <c r="Q3881" t="s">
        <v>8315</v>
      </c>
      <c r="R3881" t="s">
        <v>8357</v>
      </c>
      <c r="S3881" s="10">
        <f>(((J3881/60)/60)/24)+DATE(1970,1,1)</f>
        <v>41803.457326388889</v>
      </c>
      <c r="T3881" s="10">
        <f>(((I3881/60)/60)/24)+DATE(1970,1,1)</f>
        <v>41833.457326388889</v>
      </c>
      <c r="U3881">
        <f t="shared" si="244"/>
        <v>2014</v>
      </c>
    </row>
    <row r="3882" spans="1:21" ht="60" x14ac:dyDescent="0.25">
      <c r="A3882">
        <v>2930</v>
      </c>
      <c r="B3882" s="3" t="s">
        <v>2930</v>
      </c>
      <c r="C3882" s="3" t="s">
        <v>7040</v>
      </c>
      <c r="D3882" s="6">
        <v>6000</v>
      </c>
      <c r="E3882" s="8">
        <v>233</v>
      </c>
      <c r="F3882" t="s">
        <v>8218</v>
      </c>
      <c r="G3882" t="s">
        <v>8224</v>
      </c>
      <c r="H3882" t="s">
        <v>8246</v>
      </c>
      <c r="I3882" s="11">
        <v>1431007264</v>
      </c>
      <c r="J3882">
        <v>1428415264</v>
      </c>
      <c r="K3882" t="b">
        <v>0</v>
      </c>
      <c r="L3882">
        <v>62</v>
      </c>
      <c r="M3882" t="b">
        <v>1</v>
      </c>
      <c r="N3882" t="s">
        <v>8303</v>
      </c>
      <c r="O3882">
        <f>ROUND(E3882/D3882*100,0)</f>
        <v>4</v>
      </c>
      <c r="P3882">
        <f>IFERROR(ROUND(E3882/L3882,2),0)</f>
        <v>3.76</v>
      </c>
      <c r="Q3882" t="s">
        <v>8315</v>
      </c>
      <c r="R3882" t="s">
        <v>8357</v>
      </c>
      <c r="S3882" s="10">
        <f>(((J3882/60)/60)/24)+DATE(1970,1,1)</f>
        <v>42101.584074074075</v>
      </c>
      <c r="T3882" s="10">
        <f>(((I3882/60)/60)/24)+DATE(1970,1,1)</f>
        <v>42131.584074074075</v>
      </c>
      <c r="U3882">
        <f t="shared" si="244"/>
        <v>2015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10000</v>
      </c>
      <c r="E3883" s="8">
        <v>0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0</v>
      </c>
      <c r="P3883">
        <f>IFERROR(ROUND(E3883/L3883,2),0)</f>
        <v>0</v>
      </c>
      <c r="Q3883" t="s">
        <v>8315</v>
      </c>
      <c r="R3883" t="s">
        <v>8357</v>
      </c>
      <c r="S3883" s="10">
        <f>(((J3883/60)/60)/24)+DATE(1970,1,1)</f>
        <v>42756.018506944441</v>
      </c>
      <c r="T3883" s="10">
        <f>(((I3883/60)/60)/24)+DATE(1970,1,1)</f>
        <v>42786.018506944441</v>
      </c>
      <c r="U3883">
        <f t="shared" si="24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10000</v>
      </c>
      <c r="E3884" s="8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t="s">
        <v>8315</v>
      </c>
      <c r="R3884" t="s">
        <v>8357</v>
      </c>
      <c r="S3884" s="10">
        <f>(((J3884/60)/60)/24)+DATE(1970,1,1)</f>
        <v>42373.983449074076</v>
      </c>
      <c r="T3884" s="10">
        <f>(((I3884/60)/60)/24)+DATE(1970,1,1)</f>
        <v>42400.960416666669</v>
      </c>
      <c r="U3884">
        <f t="shared" si="244"/>
        <v>2016</v>
      </c>
    </row>
    <row r="3885" spans="1:21" ht="60" x14ac:dyDescent="0.25">
      <c r="A3885">
        <v>2922</v>
      </c>
      <c r="B3885" s="3" t="s">
        <v>2922</v>
      </c>
      <c r="C3885" s="3" t="s">
        <v>7032</v>
      </c>
      <c r="D3885" s="6">
        <v>500</v>
      </c>
      <c r="E3885" s="8">
        <v>237</v>
      </c>
      <c r="F3885" t="s">
        <v>8218</v>
      </c>
      <c r="G3885" t="s">
        <v>8224</v>
      </c>
      <c r="H3885" t="s">
        <v>8246</v>
      </c>
      <c r="I3885" s="11">
        <v>1431982727</v>
      </c>
      <c r="J3885">
        <v>1428094727</v>
      </c>
      <c r="K3885" t="b">
        <v>0</v>
      </c>
      <c r="L3885">
        <v>6</v>
      </c>
      <c r="M3885" t="b">
        <v>1</v>
      </c>
      <c r="N3885" t="s">
        <v>8303</v>
      </c>
      <c r="O3885">
        <f>ROUND(E3885/D3885*100,0)</f>
        <v>47</v>
      </c>
      <c r="P3885">
        <f>IFERROR(ROUND(E3885/L3885,2),0)</f>
        <v>39.5</v>
      </c>
      <c r="Q3885" t="s">
        <v>8315</v>
      </c>
      <c r="R3885" t="s">
        <v>8357</v>
      </c>
      <c r="S3885" s="10">
        <f>(((J3885/60)/60)/24)+DATE(1970,1,1)</f>
        <v>42097.874155092592</v>
      </c>
      <c r="T3885" s="10">
        <f>(((I3885/60)/60)/24)+DATE(1970,1,1)</f>
        <v>42142.874155092592</v>
      </c>
      <c r="U3885">
        <f t="shared" si="244"/>
        <v>2015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9600</v>
      </c>
      <c r="E3886" s="8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ref="O3843:O3906" si="245">ROUND(E3886/D3886*100,0)</f>
        <v>0</v>
      </c>
      <c r="P3886">
        <f t="shared" ref="P3843:P3906" si="246">IFERROR(ROUND(E3886/L3886,2),0)</f>
        <v>0</v>
      </c>
      <c r="Q3886" t="s">
        <v>8315</v>
      </c>
      <c r="R3886" t="s">
        <v>8357</v>
      </c>
      <c r="S3886" s="10">
        <f t="shared" ref="S3843:S3906" si="247">(((J3886/60)/60)/24)+DATE(1970,1,1)</f>
        <v>42065.791574074072</v>
      </c>
      <c r="T3886" s="10">
        <f t="shared" ref="T3843:T3906" si="248">(((I3886/60)/60)/24)+DATE(1970,1,1)</f>
        <v>42090.749907407408</v>
      </c>
      <c r="U3886">
        <f t="shared" si="24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9500</v>
      </c>
      <c r="E3887" s="8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5"/>
        <v>0</v>
      </c>
      <c r="P3887">
        <f t="shared" si="246"/>
        <v>0</v>
      </c>
      <c r="Q3887" t="s">
        <v>8315</v>
      </c>
      <c r="R3887" t="s">
        <v>8357</v>
      </c>
      <c r="S3887" s="10">
        <f t="shared" si="247"/>
        <v>42469.951284722221</v>
      </c>
      <c r="T3887" s="10">
        <f t="shared" si="248"/>
        <v>42499.951284722221</v>
      </c>
      <c r="U3887">
        <f t="shared" si="24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9300</v>
      </c>
      <c r="E3888" s="8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5"/>
        <v>0</v>
      </c>
      <c r="P3888">
        <f t="shared" si="246"/>
        <v>0</v>
      </c>
      <c r="Q3888" t="s">
        <v>8315</v>
      </c>
      <c r="R3888" t="s">
        <v>8357</v>
      </c>
      <c r="S3888" s="10">
        <f t="shared" si="247"/>
        <v>41954.228032407409</v>
      </c>
      <c r="T3888" s="10">
        <f t="shared" si="248"/>
        <v>41984.228032407409</v>
      </c>
      <c r="U3888">
        <f t="shared" si="24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9000</v>
      </c>
      <c r="E3889" s="8">
        <v>0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5"/>
        <v>0</v>
      </c>
      <c r="P3889">
        <f t="shared" si="246"/>
        <v>0</v>
      </c>
      <c r="Q3889" t="s">
        <v>8315</v>
      </c>
      <c r="R3889" t="s">
        <v>8357</v>
      </c>
      <c r="S3889" s="10">
        <f t="shared" si="247"/>
        <v>42079.857974537037</v>
      </c>
      <c r="T3889" s="10">
        <f t="shared" si="248"/>
        <v>42125.916666666672</v>
      </c>
      <c r="U3889">
        <f t="shared" si="24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9000</v>
      </c>
      <c r="E3890" s="8">
        <v>0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5"/>
        <v>0</v>
      </c>
      <c r="P3890">
        <f t="shared" si="246"/>
        <v>0</v>
      </c>
      <c r="Q3890" t="s">
        <v>8315</v>
      </c>
      <c r="R3890" t="s">
        <v>8316</v>
      </c>
      <c r="S3890" s="10">
        <f t="shared" si="247"/>
        <v>42762.545810185184</v>
      </c>
      <c r="T3890" s="10">
        <f t="shared" si="248"/>
        <v>42792.545810185184</v>
      </c>
      <c r="U3890">
        <f t="shared" si="24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5"/>
        <v>0</v>
      </c>
      <c r="P3891">
        <f t="shared" si="246"/>
        <v>0</v>
      </c>
      <c r="Q3891" t="s">
        <v>8315</v>
      </c>
      <c r="R3891" t="s">
        <v>8316</v>
      </c>
      <c r="S3891" s="10">
        <f t="shared" si="247"/>
        <v>41977.004976851851</v>
      </c>
      <c r="T3891" s="10">
        <f t="shared" si="248"/>
        <v>42008.976388888885</v>
      </c>
      <c r="U3891">
        <f t="shared" si="24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5"/>
        <v>0</v>
      </c>
      <c r="P3892">
        <f t="shared" si="246"/>
        <v>0</v>
      </c>
      <c r="Q3892" t="s">
        <v>8315</v>
      </c>
      <c r="R3892" t="s">
        <v>8316</v>
      </c>
      <c r="S3892" s="10">
        <f t="shared" si="247"/>
        <v>42171.758611111116</v>
      </c>
      <c r="T3892" s="10">
        <f t="shared" si="248"/>
        <v>42231.758611111116</v>
      </c>
      <c r="U3892">
        <f t="shared" si="24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5"/>
        <v>0</v>
      </c>
      <c r="P3893">
        <f t="shared" si="246"/>
        <v>0</v>
      </c>
      <c r="Q3893" t="s">
        <v>8315</v>
      </c>
      <c r="R3893" t="s">
        <v>8316</v>
      </c>
      <c r="S3893" s="10">
        <f t="shared" si="247"/>
        <v>42056.1324537037</v>
      </c>
      <c r="T3893" s="10">
        <f t="shared" si="248"/>
        <v>42086.207638888889</v>
      </c>
      <c r="U3893">
        <f t="shared" si="24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5"/>
        <v>0</v>
      </c>
      <c r="P3894">
        <f t="shared" si="246"/>
        <v>0</v>
      </c>
      <c r="Q3894" t="s">
        <v>8315</v>
      </c>
      <c r="R3894" t="s">
        <v>8316</v>
      </c>
      <c r="S3894" s="10">
        <f t="shared" si="247"/>
        <v>41867.652280092596</v>
      </c>
      <c r="T3894" s="10">
        <f t="shared" si="248"/>
        <v>41875.291666666664</v>
      </c>
      <c r="U3894">
        <f t="shared" si="24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8750</v>
      </c>
      <c r="E3895" s="8">
        <v>0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5"/>
        <v>0</v>
      </c>
      <c r="P3895">
        <f t="shared" si="246"/>
        <v>0</v>
      </c>
      <c r="Q3895" t="s">
        <v>8315</v>
      </c>
      <c r="R3895" t="s">
        <v>8316</v>
      </c>
      <c r="S3895" s="10">
        <f t="shared" si="247"/>
        <v>41779.657870370371</v>
      </c>
      <c r="T3895" s="10">
        <f t="shared" si="248"/>
        <v>41821.25</v>
      </c>
      <c r="U3895">
        <f t="shared" si="24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8000</v>
      </c>
      <c r="E3896" s="8">
        <v>0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5"/>
        <v>0</v>
      </c>
      <c r="P3896">
        <f t="shared" si="246"/>
        <v>0</v>
      </c>
      <c r="Q3896" t="s">
        <v>8315</v>
      </c>
      <c r="R3896" t="s">
        <v>8316</v>
      </c>
      <c r="S3896" s="10">
        <f t="shared" si="247"/>
        <v>42679.958472222221</v>
      </c>
      <c r="T3896" s="10">
        <f t="shared" si="248"/>
        <v>42710.207638888889</v>
      </c>
      <c r="U3896">
        <f t="shared" si="24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8000</v>
      </c>
      <c r="E3897" s="8">
        <v>0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5"/>
        <v>0</v>
      </c>
      <c r="P3897">
        <f t="shared" si="246"/>
        <v>0</v>
      </c>
      <c r="Q3897" t="s">
        <v>8315</v>
      </c>
      <c r="R3897" t="s">
        <v>8316</v>
      </c>
      <c r="S3897" s="10">
        <f t="shared" si="247"/>
        <v>42032.250208333338</v>
      </c>
      <c r="T3897" s="10">
        <f t="shared" si="248"/>
        <v>42063.250208333338</v>
      </c>
      <c r="U3897">
        <f t="shared" si="24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8000</v>
      </c>
      <c r="E3898" s="8">
        <v>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5"/>
        <v>0</v>
      </c>
      <c r="P3898">
        <f t="shared" si="246"/>
        <v>0</v>
      </c>
      <c r="Q3898" t="s">
        <v>8315</v>
      </c>
      <c r="R3898" t="s">
        <v>8316</v>
      </c>
      <c r="S3898" s="10">
        <f t="shared" si="247"/>
        <v>41793.191875000004</v>
      </c>
      <c r="T3898" s="10">
        <f t="shared" si="248"/>
        <v>41807.191875000004</v>
      </c>
      <c r="U3898">
        <f t="shared" si="24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8000</v>
      </c>
      <c r="E3899" s="8">
        <v>0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5"/>
        <v>0</v>
      </c>
      <c r="P3899">
        <f t="shared" si="246"/>
        <v>0</v>
      </c>
      <c r="Q3899" t="s">
        <v>8315</v>
      </c>
      <c r="R3899" t="s">
        <v>8316</v>
      </c>
      <c r="S3899" s="10">
        <f t="shared" si="247"/>
        <v>41982.87364583333</v>
      </c>
      <c r="T3899" s="10">
        <f t="shared" si="248"/>
        <v>42012.87364583333</v>
      </c>
      <c r="U3899">
        <f t="shared" si="24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8000</v>
      </c>
      <c r="E3900" s="8">
        <v>0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5"/>
        <v>0</v>
      </c>
      <c r="P3900">
        <f t="shared" si="246"/>
        <v>0</v>
      </c>
      <c r="Q3900" t="s">
        <v>8315</v>
      </c>
      <c r="R3900" t="s">
        <v>8316</v>
      </c>
      <c r="S3900" s="10">
        <f t="shared" si="247"/>
        <v>42193.482291666667</v>
      </c>
      <c r="T3900" s="10">
        <f t="shared" si="248"/>
        <v>42233.666666666672</v>
      </c>
      <c r="U3900">
        <f t="shared" si="24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5"/>
        <v>0</v>
      </c>
      <c r="P3901">
        <f t="shared" si="246"/>
        <v>0</v>
      </c>
      <c r="Q3901" t="s">
        <v>8315</v>
      </c>
      <c r="R3901" t="s">
        <v>8316</v>
      </c>
      <c r="S3901" s="10">
        <f t="shared" si="247"/>
        <v>41843.775011574071</v>
      </c>
      <c r="T3901" s="10">
        <f t="shared" si="248"/>
        <v>41863.775011574071</v>
      </c>
      <c r="U3901">
        <f t="shared" si="24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5"/>
        <v>0</v>
      </c>
      <c r="P3902">
        <f t="shared" si="246"/>
        <v>0</v>
      </c>
      <c r="Q3902" t="s">
        <v>8315</v>
      </c>
      <c r="R3902" t="s">
        <v>8316</v>
      </c>
      <c r="S3902" s="10">
        <f t="shared" si="247"/>
        <v>42136.092488425929</v>
      </c>
      <c r="T3902" s="10">
        <f t="shared" si="248"/>
        <v>42166.092488425929</v>
      </c>
      <c r="U3902">
        <f t="shared" si="24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5"/>
        <v>0</v>
      </c>
      <c r="P3903">
        <f t="shared" si="246"/>
        <v>0</v>
      </c>
      <c r="Q3903" t="s">
        <v>8315</v>
      </c>
      <c r="R3903" t="s">
        <v>8316</v>
      </c>
      <c r="S3903" s="10">
        <f t="shared" si="247"/>
        <v>42317.826377314821</v>
      </c>
      <c r="T3903" s="10">
        <f t="shared" si="248"/>
        <v>42357.826377314821</v>
      </c>
      <c r="U3903">
        <f t="shared" si="24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8000</v>
      </c>
      <c r="E3904" s="8">
        <v>0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5"/>
        <v>0</v>
      </c>
      <c r="P3904">
        <f t="shared" si="246"/>
        <v>0</v>
      </c>
      <c r="Q3904" t="s">
        <v>8315</v>
      </c>
      <c r="R3904" t="s">
        <v>8316</v>
      </c>
      <c r="S3904" s="10">
        <f t="shared" si="247"/>
        <v>42663.468078703707</v>
      </c>
      <c r="T3904" s="10">
        <f t="shared" si="248"/>
        <v>42688.509745370371</v>
      </c>
      <c r="U3904">
        <f t="shared" si="24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5"/>
        <v>0</v>
      </c>
      <c r="P3905">
        <f t="shared" si="246"/>
        <v>0</v>
      </c>
      <c r="Q3905" t="s">
        <v>8315</v>
      </c>
      <c r="R3905" t="s">
        <v>8316</v>
      </c>
      <c r="S3905" s="10">
        <f t="shared" si="247"/>
        <v>42186.01116898148</v>
      </c>
      <c r="T3905" s="10">
        <f t="shared" si="248"/>
        <v>42230.818055555559</v>
      </c>
      <c r="U3905">
        <f t="shared" si="24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7500</v>
      </c>
      <c r="E3906" s="8">
        <v>0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5"/>
        <v>0</v>
      </c>
      <c r="P3906">
        <f t="shared" si="246"/>
        <v>0</v>
      </c>
      <c r="Q3906" t="s">
        <v>8315</v>
      </c>
      <c r="R3906" t="s">
        <v>8316</v>
      </c>
      <c r="S3906" s="10">
        <f t="shared" si="247"/>
        <v>42095.229166666672</v>
      </c>
      <c r="T3906" s="10">
        <f t="shared" si="248"/>
        <v>42109.211111111115</v>
      </c>
      <c r="U3906">
        <f t="shared" si="24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9">ROUND(E3907/D3907*100,0)</f>
        <v>0</v>
      </c>
      <c r="P3907">
        <f t="shared" ref="P3907:P3970" si="250">IFERROR(ROUND(E3907/L3907,2),0)</f>
        <v>0</v>
      </c>
      <c r="Q3907" t="s">
        <v>8315</v>
      </c>
      <c r="R3907" t="s">
        <v>8316</v>
      </c>
      <c r="S3907" s="10">
        <f t="shared" ref="S3907:S3970" si="251">(((J3907/60)/60)/24)+DATE(1970,1,1)</f>
        <v>42124.623877314814</v>
      </c>
      <c r="T3907" s="10">
        <f t="shared" ref="T3907:T3970" si="252">(((I3907/60)/60)/24)+DATE(1970,1,1)</f>
        <v>42166.958333333328</v>
      </c>
      <c r="U3907">
        <f t="shared" ref="U3907:U3970" si="253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7175</v>
      </c>
      <c r="E3908" s="8">
        <v>0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9"/>
        <v>0</v>
      </c>
      <c r="P3908">
        <f t="shared" si="250"/>
        <v>0</v>
      </c>
      <c r="Q3908" t="s">
        <v>8315</v>
      </c>
      <c r="R3908" t="s">
        <v>8316</v>
      </c>
      <c r="S3908" s="10">
        <f t="shared" si="251"/>
        <v>42143.917743055557</v>
      </c>
      <c r="T3908" s="10">
        <f t="shared" si="252"/>
        <v>42181.559027777781</v>
      </c>
      <c r="U3908">
        <f t="shared" si="253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7000</v>
      </c>
      <c r="E3909" s="8">
        <v>0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9"/>
        <v>0</v>
      </c>
      <c r="P3909">
        <f t="shared" si="250"/>
        <v>0</v>
      </c>
      <c r="Q3909" t="s">
        <v>8315</v>
      </c>
      <c r="R3909" t="s">
        <v>8316</v>
      </c>
      <c r="S3909" s="10">
        <f t="shared" si="251"/>
        <v>41906.819513888891</v>
      </c>
      <c r="T3909" s="10">
        <f t="shared" si="252"/>
        <v>41938.838888888888</v>
      </c>
      <c r="U3909">
        <f t="shared" si="253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7000</v>
      </c>
      <c r="E3910" s="8">
        <v>0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9"/>
        <v>0</v>
      </c>
      <c r="P3910">
        <f t="shared" si="250"/>
        <v>0</v>
      </c>
      <c r="Q3910" t="s">
        <v>8315</v>
      </c>
      <c r="R3910" t="s">
        <v>8316</v>
      </c>
      <c r="S3910" s="10">
        <f t="shared" si="251"/>
        <v>41834.135370370372</v>
      </c>
      <c r="T3910" s="10">
        <f t="shared" si="252"/>
        <v>41849.135370370372</v>
      </c>
      <c r="U3910">
        <f t="shared" si="253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9"/>
        <v>0</v>
      </c>
      <c r="P3911">
        <f t="shared" si="250"/>
        <v>0</v>
      </c>
      <c r="Q3911" t="s">
        <v>8315</v>
      </c>
      <c r="R3911" t="s">
        <v>8316</v>
      </c>
      <c r="S3911" s="10">
        <f t="shared" si="251"/>
        <v>41863.359282407408</v>
      </c>
      <c r="T3911" s="10">
        <f t="shared" si="252"/>
        <v>41893.359282407408</v>
      </c>
      <c r="U3911">
        <f t="shared" si="253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9"/>
        <v>0</v>
      </c>
      <c r="P3912">
        <f t="shared" si="250"/>
        <v>0</v>
      </c>
      <c r="Q3912" t="s">
        <v>8315</v>
      </c>
      <c r="R3912" t="s">
        <v>8316</v>
      </c>
      <c r="S3912" s="10">
        <f t="shared" si="251"/>
        <v>42224.756909722222</v>
      </c>
      <c r="T3912" s="10">
        <f t="shared" si="252"/>
        <v>42254.756909722222</v>
      </c>
      <c r="U3912">
        <f t="shared" si="253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9"/>
        <v>0</v>
      </c>
      <c r="P3913">
        <f t="shared" si="250"/>
        <v>0</v>
      </c>
      <c r="Q3913" t="s">
        <v>8315</v>
      </c>
      <c r="R3913" t="s">
        <v>8316</v>
      </c>
      <c r="S3913" s="10">
        <f t="shared" si="251"/>
        <v>41939.8122337963</v>
      </c>
      <c r="T3913" s="10">
        <f t="shared" si="252"/>
        <v>41969.853900462964</v>
      </c>
      <c r="U3913">
        <f t="shared" si="253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9"/>
        <v>0</v>
      </c>
      <c r="P3914">
        <f t="shared" si="250"/>
        <v>0</v>
      </c>
      <c r="Q3914" t="s">
        <v>8315</v>
      </c>
      <c r="R3914" t="s">
        <v>8316</v>
      </c>
      <c r="S3914" s="10">
        <f t="shared" si="251"/>
        <v>42059.270023148143</v>
      </c>
      <c r="T3914" s="10">
        <f t="shared" si="252"/>
        <v>42119.190972222219</v>
      </c>
      <c r="U3914">
        <f t="shared" si="253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9"/>
        <v>0</v>
      </c>
      <c r="P3915">
        <f t="shared" si="250"/>
        <v>0</v>
      </c>
      <c r="Q3915" t="s">
        <v>8315</v>
      </c>
      <c r="R3915" t="s">
        <v>8316</v>
      </c>
      <c r="S3915" s="10">
        <f t="shared" si="251"/>
        <v>42308.211215277777</v>
      </c>
      <c r="T3915" s="10">
        <f t="shared" si="252"/>
        <v>42338.252881944441</v>
      </c>
      <c r="U3915">
        <f t="shared" si="253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6750</v>
      </c>
      <c r="E3916" s="8">
        <v>0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9"/>
        <v>0</v>
      </c>
      <c r="P3916">
        <f t="shared" si="250"/>
        <v>0</v>
      </c>
      <c r="Q3916" t="s">
        <v>8315</v>
      </c>
      <c r="R3916" t="s">
        <v>8316</v>
      </c>
      <c r="S3916" s="10">
        <f t="shared" si="251"/>
        <v>42114.818935185183</v>
      </c>
      <c r="T3916" s="10">
        <f t="shared" si="252"/>
        <v>42134.957638888889</v>
      </c>
      <c r="U3916">
        <f t="shared" si="253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6500</v>
      </c>
      <c r="E3917" s="8">
        <v>0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9"/>
        <v>0</v>
      </c>
      <c r="P3917">
        <f t="shared" si="250"/>
        <v>0</v>
      </c>
      <c r="Q3917" t="s">
        <v>8315</v>
      </c>
      <c r="R3917" t="s">
        <v>8316</v>
      </c>
      <c r="S3917" s="10">
        <f t="shared" si="251"/>
        <v>42492.98505787037</v>
      </c>
      <c r="T3917" s="10">
        <f t="shared" si="252"/>
        <v>42522.98505787037</v>
      </c>
      <c r="U3917">
        <f t="shared" si="253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6500</v>
      </c>
      <c r="E3918" s="8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9"/>
        <v>0</v>
      </c>
      <c r="P3918">
        <f t="shared" si="250"/>
        <v>0</v>
      </c>
      <c r="Q3918" t="s">
        <v>8315</v>
      </c>
      <c r="R3918" t="s">
        <v>8316</v>
      </c>
      <c r="S3918" s="10">
        <f t="shared" si="251"/>
        <v>42494.471666666665</v>
      </c>
      <c r="T3918" s="10">
        <f t="shared" si="252"/>
        <v>42524.471666666665</v>
      </c>
      <c r="U3918">
        <f t="shared" si="253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6500</v>
      </c>
      <c r="E3919" s="8">
        <v>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9"/>
        <v>0</v>
      </c>
      <c r="P3919">
        <f t="shared" si="250"/>
        <v>0</v>
      </c>
      <c r="Q3919" t="s">
        <v>8315</v>
      </c>
      <c r="R3919" t="s">
        <v>8316</v>
      </c>
      <c r="S3919" s="10">
        <f t="shared" si="251"/>
        <v>41863.527326388888</v>
      </c>
      <c r="T3919" s="10">
        <f t="shared" si="252"/>
        <v>41893.527326388888</v>
      </c>
      <c r="U3919">
        <f t="shared" si="253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6500</v>
      </c>
      <c r="E3920" s="8">
        <v>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9"/>
        <v>0</v>
      </c>
      <c r="P3920">
        <f t="shared" si="250"/>
        <v>0</v>
      </c>
      <c r="Q3920" t="s">
        <v>8315</v>
      </c>
      <c r="R3920" t="s">
        <v>8316</v>
      </c>
      <c r="S3920" s="10">
        <f t="shared" si="251"/>
        <v>41843.664618055554</v>
      </c>
      <c r="T3920" s="10">
        <f t="shared" si="252"/>
        <v>41855.666666666664</v>
      </c>
      <c r="U3920">
        <f t="shared" si="253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6000</v>
      </c>
      <c r="E3921" s="8">
        <v>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9"/>
        <v>0</v>
      </c>
      <c r="P3921">
        <f t="shared" si="250"/>
        <v>0</v>
      </c>
      <c r="Q3921" t="s">
        <v>8315</v>
      </c>
      <c r="R3921" t="s">
        <v>8316</v>
      </c>
      <c r="S3921" s="10">
        <f t="shared" si="251"/>
        <v>42358.684872685189</v>
      </c>
      <c r="T3921" s="10">
        <f t="shared" si="252"/>
        <v>42387</v>
      </c>
      <c r="U3921">
        <f t="shared" si="253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6000</v>
      </c>
      <c r="E3922" s="8">
        <v>0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9"/>
        <v>0</v>
      </c>
      <c r="P3922">
        <f t="shared" si="250"/>
        <v>0</v>
      </c>
      <c r="Q3922" t="s">
        <v>8315</v>
      </c>
      <c r="R3922" t="s">
        <v>8316</v>
      </c>
      <c r="S3922" s="10">
        <f t="shared" si="251"/>
        <v>42657.38726851852</v>
      </c>
      <c r="T3922" s="10">
        <f t="shared" si="252"/>
        <v>42687.428935185191</v>
      </c>
      <c r="U3922">
        <f t="shared" si="253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9"/>
        <v>0</v>
      </c>
      <c r="P3923">
        <f t="shared" si="250"/>
        <v>0</v>
      </c>
      <c r="Q3923" t="s">
        <v>8315</v>
      </c>
      <c r="R3923" t="s">
        <v>8316</v>
      </c>
      <c r="S3923" s="10">
        <f t="shared" si="251"/>
        <v>41926.542303240742</v>
      </c>
      <c r="T3923" s="10">
        <f t="shared" si="252"/>
        <v>41938.75</v>
      </c>
      <c r="U3923">
        <f t="shared" si="253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6000</v>
      </c>
      <c r="E3924" s="8">
        <v>0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9"/>
        <v>0</v>
      </c>
      <c r="P3924">
        <f t="shared" si="250"/>
        <v>0</v>
      </c>
      <c r="Q3924" t="s">
        <v>8315</v>
      </c>
      <c r="R3924" t="s">
        <v>8316</v>
      </c>
      <c r="S3924" s="10">
        <f t="shared" si="251"/>
        <v>42020.768634259264</v>
      </c>
      <c r="T3924" s="10">
        <f t="shared" si="252"/>
        <v>42065.958333333328</v>
      </c>
      <c r="U3924">
        <f t="shared" si="253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6000</v>
      </c>
      <c r="E3925" s="8">
        <v>0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9"/>
        <v>0</v>
      </c>
      <c r="P3925">
        <f t="shared" si="250"/>
        <v>0</v>
      </c>
      <c r="Q3925" t="s">
        <v>8315</v>
      </c>
      <c r="R3925" t="s">
        <v>8316</v>
      </c>
      <c r="S3925" s="10">
        <f t="shared" si="251"/>
        <v>42075.979988425926</v>
      </c>
      <c r="T3925" s="10">
        <f t="shared" si="252"/>
        <v>42103.979988425926</v>
      </c>
      <c r="U3925">
        <f t="shared" si="253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9"/>
        <v>0</v>
      </c>
      <c r="P3926">
        <f t="shared" si="250"/>
        <v>0</v>
      </c>
      <c r="Q3926" t="s">
        <v>8315</v>
      </c>
      <c r="R3926" t="s">
        <v>8316</v>
      </c>
      <c r="S3926" s="10">
        <f t="shared" si="251"/>
        <v>41786.959745370368</v>
      </c>
      <c r="T3926" s="10">
        <f t="shared" si="252"/>
        <v>41816.959745370368</v>
      </c>
      <c r="U3926">
        <f t="shared" si="253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6000</v>
      </c>
      <c r="E3927" s="8">
        <v>0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9"/>
        <v>0</v>
      </c>
      <c r="P3927">
        <f t="shared" si="250"/>
        <v>0</v>
      </c>
      <c r="Q3927" t="s">
        <v>8315</v>
      </c>
      <c r="R3927" t="s">
        <v>8316</v>
      </c>
      <c r="S3927" s="10">
        <f t="shared" si="251"/>
        <v>41820.870821759258</v>
      </c>
      <c r="T3927" s="10">
        <f t="shared" si="252"/>
        <v>41850.870821759258</v>
      </c>
      <c r="U3927">
        <f t="shared" si="253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6000</v>
      </c>
      <c r="E3928" s="8">
        <v>0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9"/>
        <v>0</v>
      </c>
      <c r="P3928">
        <f t="shared" si="250"/>
        <v>0</v>
      </c>
      <c r="Q3928" t="s">
        <v>8315</v>
      </c>
      <c r="R3928" t="s">
        <v>8316</v>
      </c>
      <c r="S3928" s="10">
        <f t="shared" si="251"/>
        <v>41970.085046296299</v>
      </c>
      <c r="T3928" s="10">
        <f t="shared" si="252"/>
        <v>42000.085046296299</v>
      </c>
      <c r="U3928">
        <f t="shared" si="253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6000</v>
      </c>
      <c r="E3929" s="8">
        <v>0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9"/>
        <v>0</v>
      </c>
      <c r="P3929">
        <f t="shared" si="250"/>
        <v>0</v>
      </c>
      <c r="Q3929" t="s">
        <v>8315</v>
      </c>
      <c r="R3929" t="s">
        <v>8316</v>
      </c>
      <c r="S3929" s="10">
        <f t="shared" si="251"/>
        <v>41830.267407407409</v>
      </c>
      <c r="T3929" s="10">
        <f t="shared" si="252"/>
        <v>41860.267407407409</v>
      </c>
      <c r="U3929">
        <f t="shared" si="253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9"/>
        <v>0</v>
      </c>
      <c r="P3930">
        <f t="shared" si="250"/>
        <v>0</v>
      </c>
      <c r="Q3930" t="s">
        <v>8315</v>
      </c>
      <c r="R3930" t="s">
        <v>8316</v>
      </c>
      <c r="S3930" s="10">
        <f t="shared" si="251"/>
        <v>42265.683182870373</v>
      </c>
      <c r="T3930" s="10">
        <f t="shared" si="252"/>
        <v>42293.207638888889</v>
      </c>
      <c r="U3930">
        <f t="shared" si="253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5500</v>
      </c>
      <c r="E3931" s="8">
        <v>0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9"/>
        <v>0</v>
      </c>
      <c r="P3931">
        <f t="shared" si="250"/>
        <v>0</v>
      </c>
      <c r="Q3931" t="s">
        <v>8315</v>
      </c>
      <c r="R3931" t="s">
        <v>8316</v>
      </c>
      <c r="S3931" s="10">
        <f t="shared" si="251"/>
        <v>42601.827141203699</v>
      </c>
      <c r="T3931" s="10">
        <f t="shared" si="252"/>
        <v>42631.827141203699</v>
      </c>
      <c r="U3931">
        <f t="shared" si="253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5500</v>
      </c>
      <c r="E3932" s="8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9"/>
        <v>0</v>
      </c>
      <c r="P3932">
        <f t="shared" si="250"/>
        <v>0</v>
      </c>
      <c r="Q3932" t="s">
        <v>8315</v>
      </c>
      <c r="R3932" t="s">
        <v>8316</v>
      </c>
      <c r="S3932" s="10">
        <f t="shared" si="251"/>
        <v>42433.338749999995</v>
      </c>
      <c r="T3932" s="10">
        <f t="shared" si="252"/>
        <v>42461.25</v>
      </c>
      <c r="U3932">
        <f t="shared" si="253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5500</v>
      </c>
      <c r="E3933" s="8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9"/>
        <v>0</v>
      </c>
      <c r="P3933">
        <f t="shared" si="250"/>
        <v>0</v>
      </c>
      <c r="Q3933" t="s">
        <v>8315</v>
      </c>
      <c r="R3933" t="s">
        <v>8316</v>
      </c>
      <c r="S3933" s="10">
        <f t="shared" si="251"/>
        <v>42228.151701388888</v>
      </c>
      <c r="T3933" s="10">
        <f t="shared" si="252"/>
        <v>42253.151701388888</v>
      </c>
      <c r="U3933">
        <f t="shared" si="253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5500</v>
      </c>
      <c r="E3934" s="8">
        <v>0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9"/>
        <v>0</v>
      </c>
      <c r="P3934">
        <f t="shared" si="250"/>
        <v>0</v>
      </c>
      <c r="Q3934" t="s">
        <v>8315</v>
      </c>
      <c r="R3934" t="s">
        <v>8316</v>
      </c>
      <c r="S3934" s="10">
        <f t="shared" si="251"/>
        <v>42415.168564814812</v>
      </c>
      <c r="T3934" s="10">
        <f t="shared" si="252"/>
        <v>42445.126898148148</v>
      </c>
      <c r="U3934">
        <f t="shared" si="253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9"/>
        <v>0</v>
      </c>
      <c r="P3935">
        <f t="shared" si="250"/>
        <v>0</v>
      </c>
      <c r="Q3935" t="s">
        <v>8315</v>
      </c>
      <c r="R3935" t="s">
        <v>8316</v>
      </c>
      <c r="S3935" s="10">
        <f t="shared" si="251"/>
        <v>42538.968310185184</v>
      </c>
      <c r="T3935" s="10">
        <f t="shared" si="252"/>
        <v>42568.029861111107</v>
      </c>
      <c r="U3935">
        <f t="shared" si="253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5500</v>
      </c>
      <c r="E3936" s="8">
        <v>0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9"/>
        <v>0</v>
      </c>
      <c r="P3936">
        <f t="shared" si="250"/>
        <v>0</v>
      </c>
      <c r="Q3936" t="s">
        <v>8315</v>
      </c>
      <c r="R3936" t="s">
        <v>8316</v>
      </c>
      <c r="S3936" s="10">
        <f t="shared" si="251"/>
        <v>42233.671747685185</v>
      </c>
      <c r="T3936" s="10">
        <f t="shared" si="252"/>
        <v>42278.541666666672</v>
      </c>
      <c r="U3936">
        <f t="shared" si="253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5500</v>
      </c>
      <c r="E3937" s="8">
        <v>0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9"/>
        <v>0</v>
      </c>
      <c r="P3937">
        <f t="shared" si="250"/>
        <v>0</v>
      </c>
      <c r="Q3937" t="s">
        <v>8315</v>
      </c>
      <c r="R3937" t="s">
        <v>8316</v>
      </c>
      <c r="S3937" s="10">
        <f t="shared" si="251"/>
        <v>42221.656782407401</v>
      </c>
      <c r="T3937" s="10">
        <f t="shared" si="252"/>
        <v>42281.656782407401</v>
      </c>
      <c r="U3937">
        <f t="shared" si="253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9"/>
        <v>0</v>
      </c>
      <c r="P3938">
        <f t="shared" si="250"/>
        <v>0</v>
      </c>
      <c r="Q3938" t="s">
        <v>8315</v>
      </c>
      <c r="R3938" t="s">
        <v>8316</v>
      </c>
      <c r="S3938" s="10">
        <f t="shared" si="251"/>
        <v>42675.262962962966</v>
      </c>
      <c r="T3938" s="10">
        <f t="shared" si="252"/>
        <v>42705.304629629631</v>
      </c>
      <c r="U3938">
        <f t="shared" si="253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5000</v>
      </c>
      <c r="E3939" s="8">
        <v>0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9"/>
        <v>0</v>
      </c>
      <c r="P3939">
        <f t="shared" si="250"/>
        <v>0</v>
      </c>
      <c r="Q3939" t="s">
        <v>8315</v>
      </c>
      <c r="R3939" t="s">
        <v>8316</v>
      </c>
      <c r="S3939" s="10">
        <f t="shared" si="251"/>
        <v>42534.631481481483</v>
      </c>
      <c r="T3939" s="10">
        <f t="shared" si="252"/>
        <v>42562.631481481483</v>
      </c>
      <c r="U3939">
        <f t="shared" si="253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5000</v>
      </c>
      <c r="E3940" s="8">
        <v>0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9"/>
        <v>0</v>
      </c>
      <c r="P3940">
        <f t="shared" si="250"/>
        <v>0</v>
      </c>
      <c r="Q3940" t="s">
        <v>8315</v>
      </c>
      <c r="R3940" t="s">
        <v>8316</v>
      </c>
      <c r="S3940" s="10">
        <f t="shared" si="251"/>
        <v>42151.905717592599</v>
      </c>
      <c r="T3940" s="10">
        <f t="shared" si="252"/>
        <v>42182.905717592599</v>
      </c>
      <c r="U3940">
        <f t="shared" si="253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0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9"/>
        <v>0</v>
      </c>
      <c r="P3941">
        <f t="shared" si="250"/>
        <v>0</v>
      </c>
      <c r="Q3941" t="s">
        <v>8315</v>
      </c>
      <c r="R3941" t="s">
        <v>8316</v>
      </c>
      <c r="S3941" s="10">
        <f t="shared" si="251"/>
        <v>41915.400219907409</v>
      </c>
      <c r="T3941" s="10">
        <f t="shared" si="252"/>
        <v>41919.1875</v>
      </c>
      <c r="U3941">
        <f t="shared" si="253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9"/>
        <v>0</v>
      </c>
      <c r="P3942">
        <f t="shared" si="250"/>
        <v>0</v>
      </c>
      <c r="Q3942" t="s">
        <v>8315</v>
      </c>
      <c r="R3942" t="s">
        <v>8316</v>
      </c>
      <c r="S3942" s="10">
        <f t="shared" si="251"/>
        <v>41961.492488425924</v>
      </c>
      <c r="T3942" s="10">
        <f t="shared" si="252"/>
        <v>42006.492488425924</v>
      </c>
      <c r="U3942">
        <f t="shared" si="253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9"/>
        <v>0</v>
      </c>
      <c r="P3943">
        <f t="shared" si="250"/>
        <v>0</v>
      </c>
      <c r="Q3943" t="s">
        <v>8315</v>
      </c>
      <c r="R3943" t="s">
        <v>8316</v>
      </c>
      <c r="S3943" s="10">
        <f t="shared" si="251"/>
        <v>41940.587233796294</v>
      </c>
      <c r="T3943" s="10">
        <f t="shared" si="252"/>
        <v>41968.041666666672</v>
      </c>
      <c r="U3943">
        <f t="shared" si="253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5000</v>
      </c>
      <c r="E3944" s="8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9"/>
        <v>0</v>
      </c>
      <c r="P3944">
        <f t="shared" si="250"/>
        <v>0</v>
      </c>
      <c r="Q3944" t="s">
        <v>8315</v>
      </c>
      <c r="R3944" t="s">
        <v>8316</v>
      </c>
      <c r="S3944" s="10">
        <f t="shared" si="251"/>
        <v>42111.904097222221</v>
      </c>
      <c r="T3944" s="10">
        <f t="shared" si="252"/>
        <v>42171.904097222221</v>
      </c>
      <c r="U3944">
        <f t="shared" si="253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0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9"/>
        <v>0</v>
      </c>
      <c r="P3945">
        <f t="shared" si="250"/>
        <v>0</v>
      </c>
      <c r="Q3945" t="s">
        <v>8315</v>
      </c>
      <c r="R3945" t="s">
        <v>8316</v>
      </c>
      <c r="S3945" s="10">
        <f t="shared" si="251"/>
        <v>42279.778564814813</v>
      </c>
      <c r="T3945" s="10">
        <f t="shared" si="252"/>
        <v>42310.701388888891</v>
      </c>
      <c r="U3945">
        <f t="shared" si="253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9"/>
        <v>0</v>
      </c>
      <c r="P3946">
        <f t="shared" si="250"/>
        <v>0</v>
      </c>
      <c r="Q3946" t="s">
        <v>8315</v>
      </c>
      <c r="R3946" t="s">
        <v>8316</v>
      </c>
      <c r="S3946" s="10">
        <f t="shared" si="251"/>
        <v>42213.662905092591</v>
      </c>
      <c r="T3946" s="10">
        <f t="shared" si="252"/>
        <v>42243.662905092591</v>
      </c>
      <c r="U3946">
        <f t="shared" si="253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5000</v>
      </c>
      <c r="E3947" s="8">
        <v>0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9"/>
        <v>0</v>
      </c>
      <c r="P3947">
        <f t="shared" si="250"/>
        <v>0</v>
      </c>
      <c r="Q3947" t="s">
        <v>8315</v>
      </c>
      <c r="R3947" t="s">
        <v>8316</v>
      </c>
      <c r="S3947" s="10">
        <f t="shared" si="251"/>
        <v>42109.801712962959</v>
      </c>
      <c r="T3947" s="10">
        <f t="shared" si="252"/>
        <v>42139.801712962959</v>
      </c>
      <c r="U3947">
        <f t="shared" si="253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9"/>
        <v>0</v>
      </c>
      <c r="P3948">
        <f t="shared" si="250"/>
        <v>0</v>
      </c>
      <c r="Q3948" t="s">
        <v>8315</v>
      </c>
      <c r="R3948" t="s">
        <v>8316</v>
      </c>
      <c r="S3948" s="10">
        <f t="shared" si="251"/>
        <v>42031.833587962959</v>
      </c>
      <c r="T3948" s="10">
        <f t="shared" si="252"/>
        <v>42063.333333333328</v>
      </c>
      <c r="U3948">
        <f t="shared" si="253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9"/>
        <v>0</v>
      </c>
      <c r="P3949">
        <f t="shared" si="250"/>
        <v>0</v>
      </c>
      <c r="Q3949" t="s">
        <v>8315</v>
      </c>
      <c r="R3949" t="s">
        <v>8316</v>
      </c>
      <c r="S3949" s="10">
        <f t="shared" si="251"/>
        <v>42615.142870370371</v>
      </c>
      <c r="T3949" s="10">
        <f t="shared" si="252"/>
        <v>42645.142870370371</v>
      </c>
      <c r="U3949">
        <f t="shared" si="253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5000</v>
      </c>
      <c r="E3950" s="8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9"/>
        <v>0</v>
      </c>
      <c r="P3950">
        <f t="shared" si="250"/>
        <v>0</v>
      </c>
      <c r="Q3950" t="s">
        <v>8315</v>
      </c>
      <c r="R3950" t="s">
        <v>8316</v>
      </c>
      <c r="S3950" s="10">
        <f t="shared" si="251"/>
        <v>41829.325497685182</v>
      </c>
      <c r="T3950" s="10">
        <f t="shared" si="252"/>
        <v>41889.325497685182</v>
      </c>
      <c r="U3950">
        <f t="shared" si="253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5000</v>
      </c>
      <c r="E3951" s="8">
        <v>0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9"/>
        <v>0</v>
      </c>
      <c r="P3951">
        <f t="shared" si="250"/>
        <v>0</v>
      </c>
      <c r="Q3951" t="s">
        <v>8315</v>
      </c>
      <c r="R3951" t="s">
        <v>8316</v>
      </c>
      <c r="S3951" s="10">
        <f t="shared" si="251"/>
        <v>42016.120613425926</v>
      </c>
      <c r="T3951" s="10">
        <f t="shared" si="252"/>
        <v>42046.120613425926</v>
      </c>
      <c r="U3951">
        <f t="shared" si="253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5000</v>
      </c>
      <c r="E3952" s="8">
        <v>0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9"/>
        <v>0</v>
      </c>
      <c r="P3952">
        <f t="shared" si="250"/>
        <v>0</v>
      </c>
      <c r="Q3952" t="s">
        <v>8315</v>
      </c>
      <c r="R3952" t="s">
        <v>8316</v>
      </c>
      <c r="S3952" s="10">
        <f t="shared" si="251"/>
        <v>42439.702314814815</v>
      </c>
      <c r="T3952" s="10">
        <f t="shared" si="252"/>
        <v>42468.774305555555</v>
      </c>
      <c r="U3952">
        <f t="shared" si="253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5000</v>
      </c>
      <c r="E3953" s="8">
        <v>0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9"/>
        <v>0</v>
      </c>
      <c r="P3953">
        <f t="shared" si="250"/>
        <v>0</v>
      </c>
      <c r="Q3953" t="s">
        <v>8315</v>
      </c>
      <c r="R3953" t="s">
        <v>8316</v>
      </c>
      <c r="S3953" s="10">
        <f t="shared" si="251"/>
        <v>42433.825717592597</v>
      </c>
      <c r="T3953" s="10">
        <f t="shared" si="252"/>
        <v>42493.784050925926</v>
      </c>
      <c r="U3953">
        <f t="shared" si="253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9"/>
        <v>0</v>
      </c>
      <c r="P3954">
        <f t="shared" si="250"/>
        <v>0</v>
      </c>
      <c r="Q3954" t="s">
        <v>8315</v>
      </c>
      <c r="R3954" t="s">
        <v>8316</v>
      </c>
      <c r="S3954" s="10">
        <f t="shared" si="251"/>
        <v>42243.790393518517</v>
      </c>
      <c r="T3954" s="10">
        <f t="shared" si="252"/>
        <v>42303.790393518517</v>
      </c>
      <c r="U3954">
        <f t="shared" si="253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9"/>
        <v>0</v>
      </c>
      <c r="P3955">
        <f t="shared" si="250"/>
        <v>0</v>
      </c>
      <c r="Q3955" t="s">
        <v>8315</v>
      </c>
      <c r="R3955" t="s">
        <v>8316</v>
      </c>
      <c r="S3955" s="10">
        <f t="shared" si="251"/>
        <v>42550.048449074078</v>
      </c>
      <c r="T3955" s="10">
        <f t="shared" si="252"/>
        <v>42580.978472222225</v>
      </c>
      <c r="U3955">
        <f t="shared" si="253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5000</v>
      </c>
      <c r="E3956" s="8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9"/>
        <v>0</v>
      </c>
      <c r="P3956">
        <f t="shared" si="250"/>
        <v>0</v>
      </c>
      <c r="Q3956" t="s">
        <v>8315</v>
      </c>
      <c r="R3956" t="s">
        <v>8316</v>
      </c>
      <c r="S3956" s="10">
        <f t="shared" si="251"/>
        <v>41774.651203703703</v>
      </c>
      <c r="T3956" s="10">
        <f t="shared" si="252"/>
        <v>41834.651203703703</v>
      </c>
      <c r="U3956">
        <f t="shared" si="253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5000</v>
      </c>
      <c r="E3957" s="8">
        <v>0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9"/>
        <v>0</v>
      </c>
      <c r="P3957">
        <f t="shared" si="250"/>
        <v>0</v>
      </c>
      <c r="Q3957" t="s">
        <v>8315</v>
      </c>
      <c r="R3957" t="s">
        <v>8316</v>
      </c>
      <c r="S3957" s="10">
        <f t="shared" si="251"/>
        <v>42306.848854166667</v>
      </c>
      <c r="T3957" s="10">
        <f t="shared" si="252"/>
        <v>42336.890520833331</v>
      </c>
      <c r="U3957">
        <f t="shared" si="253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9"/>
        <v>0</v>
      </c>
      <c r="P3958">
        <f t="shared" si="250"/>
        <v>0</v>
      </c>
      <c r="Q3958" t="s">
        <v>8315</v>
      </c>
      <c r="R3958" t="s">
        <v>8316</v>
      </c>
      <c r="S3958" s="10">
        <f t="shared" si="251"/>
        <v>42457.932025462964</v>
      </c>
      <c r="T3958" s="10">
        <f t="shared" si="252"/>
        <v>42485.013888888891</v>
      </c>
      <c r="U3958">
        <f t="shared" si="253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5000</v>
      </c>
      <c r="E3959" s="8">
        <v>0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9"/>
        <v>0</v>
      </c>
      <c r="P3959">
        <f t="shared" si="250"/>
        <v>0</v>
      </c>
      <c r="Q3959" t="s">
        <v>8315</v>
      </c>
      <c r="R3959" t="s">
        <v>8316</v>
      </c>
      <c r="S3959" s="10">
        <f t="shared" si="251"/>
        <v>42513.976319444439</v>
      </c>
      <c r="T3959" s="10">
        <f t="shared" si="252"/>
        <v>42559.976319444439</v>
      </c>
      <c r="U3959">
        <f t="shared" si="253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9"/>
        <v>0</v>
      </c>
      <c r="P3960">
        <f t="shared" si="250"/>
        <v>0</v>
      </c>
      <c r="Q3960" t="s">
        <v>8315</v>
      </c>
      <c r="R3960" t="s">
        <v>8316</v>
      </c>
      <c r="S3960" s="10">
        <f t="shared" si="251"/>
        <v>41816.950370370374</v>
      </c>
      <c r="T3960" s="10">
        <f t="shared" si="252"/>
        <v>41853.583333333336</v>
      </c>
      <c r="U3960">
        <f t="shared" si="253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9"/>
        <v>0</v>
      </c>
      <c r="P3961">
        <f t="shared" si="250"/>
        <v>0</v>
      </c>
      <c r="Q3961" t="s">
        <v>8315</v>
      </c>
      <c r="R3961" t="s">
        <v>8316</v>
      </c>
      <c r="S3961" s="10">
        <f t="shared" si="251"/>
        <v>41880.788842592592</v>
      </c>
      <c r="T3961" s="10">
        <f t="shared" si="252"/>
        <v>41910.788842592592</v>
      </c>
      <c r="U3961">
        <f t="shared" si="253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9"/>
        <v>0</v>
      </c>
      <c r="P3962">
        <f t="shared" si="250"/>
        <v>0</v>
      </c>
      <c r="Q3962" t="s">
        <v>8315</v>
      </c>
      <c r="R3962" t="s">
        <v>8316</v>
      </c>
      <c r="S3962" s="10">
        <f t="shared" si="251"/>
        <v>42342.845555555556</v>
      </c>
      <c r="T3962" s="10">
        <f t="shared" si="252"/>
        <v>42372.845555555556</v>
      </c>
      <c r="U3962">
        <f t="shared" si="253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4950</v>
      </c>
      <c r="E3963" s="8">
        <v>0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9"/>
        <v>0</v>
      </c>
      <c r="P3963">
        <f t="shared" si="250"/>
        <v>0</v>
      </c>
      <c r="Q3963" t="s">
        <v>8315</v>
      </c>
      <c r="R3963" t="s">
        <v>8316</v>
      </c>
      <c r="S3963" s="10">
        <f t="shared" si="251"/>
        <v>41745.891319444447</v>
      </c>
      <c r="T3963" s="10">
        <f t="shared" si="252"/>
        <v>41767.891319444447</v>
      </c>
      <c r="U3963">
        <f t="shared" si="253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4500</v>
      </c>
      <c r="E3964" s="8">
        <v>0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9"/>
        <v>0</v>
      </c>
      <c r="P3964">
        <f t="shared" si="250"/>
        <v>0</v>
      </c>
      <c r="Q3964" t="s">
        <v>8315</v>
      </c>
      <c r="R3964" t="s">
        <v>8316</v>
      </c>
      <c r="S3964" s="10">
        <f t="shared" si="251"/>
        <v>42311.621458333335</v>
      </c>
      <c r="T3964" s="10">
        <f t="shared" si="252"/>
        <v>42336.621458333335</v>
      </c>
      <c r="U3964">
        <f t="shared" si="253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4336</v>
      </c>
      <c r="E3965" s="8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9"/>
        <v>0</v>
      </c>
      <c r="P3965">
        <f t="shared" si="250"/>
        <v>0</v>
      </c>
      <c r="Q3965" t="s">
        <v>8315</v>
      </c>
      <c r="R3965" t="s">
        <v>8316</v>
      </c>
      <c r="S3965" s="10">
        <f t="shared" si="251"/>
        <v>42296.154131944444</v>
      </c>
      <c r="T3965" s="10">
        <f t="shared" si="252"/>
        <v>42326.195798611108</v>
      </c>
      <c r="U3965">
        <f t="shared" si="253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4200</v>
      </c>
      <c r="E3966" s="8">
        <v>0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9"/>
        <v>0</v>
      </c>
      <c r="P3966">
        <f t="shared" si="250"/>
        <v>0</v>
      </c>
      <c r="Q3966" t="s">
        <v>8315</v>
      </c>
      <c r="R3966" t="s">
        <v>8316</v>
      </c>
      <c r="S3966" s="10">
        <f t="shared" si="251"/>
        <v>42053.722060185188</v>
      </c>
      <c r="T3966" s="10">
        <f t="shared" si="252"/>
        <v>42113.680393518516</v>
      </c>
      <c r="U3966">
        <f t="shared" si="253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4000</v>
      </c>
      <c r="E3967" s="8">
        <v>0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9"/>
        <v>0</v>
      </c>
      <c r="P3967">
        <f t="shared" si="250"/>
        <v>0</v>
      </c>
      <c r="Q3967" t="s">
        <v>8315</v>
      </c>
      <c r="R3967" t="s">
        <v>8316</v>
      </c>
      <c r="S3967" s="10">
        <f t="shared" si="251"/>
        <v>42414.235879629632</v>
      </c>
      <c r="T3967" s="10">
        <f t="shared" si="252"/>
        <v>42474.194212962961</v>
      </c>
      <c r="U3967">
        <f t="shared" si="253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4000</v>
      </c>
      <c r="E3968" s="8">
        <v>0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9"/>
        <v>0</v>
      </c>
      <c r="P3968">
        <f t="shared" si="250"/>
        <v>0</v>
      </c>
      <c r="Q3968" t="s">
        <v>8315</v>
      </c>
      <c r="R3968" t="s">
        <v>8316</v>
      </c>
      <c r="S3968" s="10">
        <f t="shared" si="251"/>
        <v>41801.711550925924</v>
      </c>
      <c r="T3968" s="10">
        <f t="shared" si="252"/>
        <v>41844.124305555553</v>
      </c>
      <c r="U3968">
        <f t="shared" si="253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4000</v>
      </c>
      <c r="E3969" s="8">
        <v>0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9"/>
        <v>0</v>
      </c>
      <c r="P3969">
        <f t="shared" si="250"/>
        <v>0</v>
      </c>
      <c r="Q3969" t="s">
        <v>8315</v>
      </c>
      <c r="R3969" t="s">
        <v>8316</v>
      </c>
      <c r="S3969" s="10">
        <f t="shared" si="251"/>
        <v>42770.290590277778</v>
      </c>
      <c r="T3969" s="10">
        <f t="shared" si="252"/>
        <v>42800.290590277778</v>
      </c>
      <c r="U3969">
        <f t="shared" si="253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9"/>
        <v>0</v>
      </c>
      <c r="P3970">
        <f t="shared" si="250"/>
        <v>0</v>
      </c>
      <c r="Q3970" t="s">
        <v>8315</v>
      </c>
      <c r="R3970" t="s">
        <v>8316</v>
      </c>
      <c r="S3970" s="10">
        <f t="shared" si="251"/>
        <v>42452.815659722226</v>
      </c>
      <c r="T3970" s="10">
        <f t="shared" si="252"/>
        <v>42512.815659722226</v>
      </c>
      <c r="U3970">
        <f t="shared" si="253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4">ROUND(E3971/D3971*100,0)</f>
        <v>0</v>
      </c>
      <c r="P3971">
        <f t="shared" ref="P3971:P4034" si="255">IFERROR(ROUND(E3971/L3971,2),0)</f>
        <v>0</v>
      </c>
      <c r="Q3971" t="s">
        <v>8315</v>
      </c>
      <c r="R3971" t="s">
        <v>8316</v>
      </c>
      <c r="S3971" s="10">
        <f t="shared" ref="S3971:S4034" si="256">(((J3971/60)/60)/24)+DATE(1970,1,1)</f>
        <v>42601.854699074072</v>
      </c>
      <c r="T3971" s="10">
        <f t="shared" ref="T3971:T4034" si="257">(((I3971/60)/60)/24)+DATE(1970,1,1)</f>
        <v>42611.163194444445</v>
      </c>
      <c r="U3971">
        <f t="shared" ref="U3971:U4034" si="258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4000</v>
      </c>
      <c r="E3972" s="8">
        <v>0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4"/>
        <v>0</v>
      </c>
      <c r="P3972">
        <f t="shared" si="255"/>
        <v>0</v>
      </c>
      <c r="Q3972" t="s">
        <v>8315</v>
      </c>
      <c r="R3972" t="s">
        <v>8316</v>
      </c>
      <c r="S3972" s="10">
        <f t="shared" si="256"/>
        <v>42447.863553240735</v>
      </c>
      <c r="T3972" s="10">
        <f t="shared" si="257"/>
        <v>42477.863553240735</v>
      </c>
      <c r="U3972">
        <f t="shared" si="258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4"/>
        <v>0</v>
      </c>
      <c r="P3973">
        <f t="shared" si="255"/>
        <v>0</v>
      </c>
      <c r="Q3973" t="s">
        <v>8315</v>
      </c>
      <c r="R3973" t="s">
        <v>8316</v>
      </c>
      <c r="S3973" s="10">
        <f t="shared" si="256"/>
        <v>41811.536180555559</v>
      </c>
      <c r="T3973" s="10">
        <f t="shared" si="257"/>
        <v>41841.536180555559</v>
      </c>
      <c r="U3973">
        <f t="shared" si="258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4000</v>
      </c>
      <c r="E3974" s="8">
        <v>0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4"/>
        <v>0</v>
      </c>
      <c r="P3974">
        <f t="shared" si="255"/>
        <v>0</v>
      </c>
      <c r="Q3974" t="s">
        <v>8315</v>
      </c>
      <c r="R3974" t="s">
        <v>8316</v>
      </c>
      <c r="S3974" s="10">
        <f t="shared" si="256"/>
        <v>41981.067523148144</v>
      </c>
      <c r="T3974" s="10">
        <f t="shared" si="257"/>
        <v>42041.067523148144</v>
      </c>
      <c r="U3974">
        <f t="shared" si="258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4"/>
        <v>0</v>
      </c>
      <c r="P3975">
        <f t="shared" si="255"/>
        <v>0</v>
      </c>
      <c r="Q3975" t="s">
        <v>8315</v>
      </c>
      <c r="R3975" t="s">
        <v>8316</v>
      </c>
      <c r="S3975" s="10">
        <f t="shared" si="256"/>
        <v>42469.68414351852</v>
      </c>
      <c r="T3975" s="10">
        <f t="shared" si="257"/>
        <v>42499.166666666672</v>
      </c>
      <c r="U3975">
        <f t="shared" si="258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4000</v>
      </c>
      <c r="E3976" s="8">
        <v>0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4"/>
        <v>0</v>
      </c>
      <c r="P3976">
        <f t="shared" si="255"/>
        <v>0</v>
      </c>
      <c r="Q3976" t="s">
        <v>8315</v>
      </c>
      <c r="R3976" t="s">
        <v>8316</v>
      </c>
      <c r="S3976" s="10">
        <f t="shared" si="256"/>
        <v>42493.546851851846</v>
      </c>
      <c r="T3976" s="10">
        <f t="shared" si="257"/>
        <v>42523.546851851846</v>
      </c>
      <c r="U3976">
        <f t="shared" si="258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4"/>
        <v>0</v>
      </c>
      <c r="P3977">
        <f t="shared" si="255"/>
        <v>0</v>
      </c>
      <c r="Q3977" t="s">
        <v>8315</v>
      </c>
      <c r="R3977" t="s">
        <v>8316</v>
      </c>
      <c r="S3977" s="10">
        <f t="shared" si="256"/>
        <v>42534.866875</v>
      </c>
      <c r="T3977" s="10">
        <f t="shared" si="257"/>
        <v>42564.866875</v>
      </c>
      <c r="U3977">
        <f t="shared" si="258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3500</v>
      </c>
      <c r="E3978" s="8">
        <v>0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4"/>
        <v>0</v>
      </c>
      <c r="P3978">
        <f t="shared" si="255"/>
        <v>0</v>
      </c>
      <c r="Q3978" t="s">
        <v>8315</v>
      </c>
      <c r="R3978" t="s">
        <v>8316</v>
      </c>
      <c r="S3978" s="10">
        <f t="shared" si="256"/>
        <v>41830.858344907407</v>
      </c>
      <c r="T3978" s="10">
        <f t="shared" si="257"/>
        <v>41852.291666666664</v>
      </c>
      <c r="U3978">
        <f t="shared" si="258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3500</v>
      </c>
      <c r="E3979" s="8">
        <v>0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4"/>
        <v>0</v>
      </c>
      <c r="P3979">
        <f t="shared" si="255"/>
        <v>0</v>
      </c>
      <c r="Q3979" t="s">
        <v>8315</v>
      </c>
      <c r="R3979" t="s">
        <v>8316</v>
      </c>
      <c r="S3979" s="10">
        <f t="shared" si="256"/>
        <v>42543.788564814815</v>
      </c>
      <c r="T3979" s="10">
        <f t="shared" si="257"/>
        <v>42573.788564814815</v>
      </c>
      <c r="U3979">
        <f t="shared" si="258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4"/>
        <v>0</v>
      </c>
      <c r="P3980">
        <f t="shared" si="255"/>
        <v>0</v>
      </c>
      <c r="Q3980" t="s">
        <v>8315</v>
      </c>
      <c r="R3980" t="s">
        <v>8316</v>
      </c>
      <c r="S3980" s="10">
        <f t="shared" si="256"/>
        <v>41975.642974537041</v>
      </c>
      <c r="T3980" s="10">
        <f t="shared" si="257"/>
        <v>42035.642974537041</v>
      </c>
      <c r="U3980">
        <f t="shared" si="258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3300</v>
      </c>
      <c r="E3981" s="8">
        <v>0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4"/>
        <v>0</v>
      </c>
      <c r="P3981">
        <f t="shared" si="255"/>
        <v>0</v>
      </c>
      <c r="Q3981" t="s">
        <v>8315</v>
      </c>
      <c r="R3981" t="s">
        <v>8316</v>
      </c>
      <c r="S3981" s="10">
        <f t="shared" si="256"/>
        <v>42069.903437500005</v>
      </c>
      <c r="T3981" s="10">
        <f t="shared" si="257"/>
        <v>42092.833333333328</v>
      </c>
      <c r="U3981">
        <f t="shared" si="258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4"/>
        <v>0</v>
      </c>
      <c r="P3982">
        <f t="shared" si="255"/>
        <v>0</v>
      </c>
      <c r="Q3982" t="s">
        <v>8315</v>
      </c>
      <c r="R3982" t="s">
        <v>8316</v>
      </c>
      <c r="S3982" s="10">
        <f t="shared" si="256"/>
        <v>41795.598923611113</v>
      </c>
      <c r="T3982" s="10">
        <f t="shared" si="257"/>
        <v>41825.598923611113</v>
      </c>
      <c r="U3982">
        <f t="shared" si="258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3200</v>
      </c>
      <c r="E3983" s="8">
        <v>0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4"/>
        <v>0</v>
      </c>
      <c r="P3983">
        <f t="shared" si="255"/>
        <v>0</v>
      </c>
      <c r="Q3983" t="s">
        <v>8315</v>
      </c>
      <c r="R3983" t="s">
        <v>8316</v>
      </c>
      <c r="S3983" s="10">
        <f t="shared" si="256"/>
        <v>42508.179965277777</v>
      </c>
      <c r="T3983" s="10">
        <f t="shared" si="257"/>
        <v>42568.179965277777</v>
      </c>
      <c r="U3983">
        <f t="shared" si="258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3200</v>
      </c>
      <c r="E3984" s="8">
        <v>0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4"/>
        <v>0</v>
      </c>
      <c r="P3984">
        <f t="shared" si="255"/>
        <v>0</v>
      </c>
      <c r="Q3984" t="s">
        <v>8315</v>
      </c>
      <c r="R3984" t="s">
        <v>8316</v>
      </c>
      <c r="S3984" s="10">
        <f t="shared" si="256"/>
        <v>42132.809953703705</v>
      </c>
      <c r="T3984" s="10">
        <f t="shared" si="257"/>
        <v>42192.809953703705</v>
      </c>
      <c r="U3984">
        <f t="shared" si="258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3000</v>
      </c>
      <c r="E3985" s="8">
        <v>0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4"/>
        <v>0</v>
      </c>
      <c r="P3985">
        <f t="shared" si="255"/>
        <v>0</v>
      </c>
      <c r="Q3985" t="s">
        <v>8315</v>
      </c>
      <c r="R3985" t="s">
        <v>8316</v>
      </c>
      <c r="S3985" s="10">
        <f t="shared" si="256"/>
        <v>41747.86986111111</v>
      </c>
      <c r="T3985" s="10">
        <f t="shared" si="257"/>
        <v>41779.290972222225</v>
      </c>
      <c r="U3985">
        <f t="shared" si="258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3000</v>
      </c>
      <c r="E3986" s="8">
        <v>0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4"/>
        <v>0</v>
      </c>
      <c r="P3986">
        <f t="shared" si="255"/>
        <v>0</v>
      </c>
      <c r="Q3986" t="s">
        <v>8315</v>
      </c>
      <c r="R3986" t="s">
        <v>8316</v>
      </c>
      <c r="S3986" s="10">
        <f t="shared" si="256"/>
        <v>41920.963472222218</v>
      </c>
      <c r="T3986" s="10">
        <f t="shared" si="257"/>
        <v>41951</v>
      </c>
      <c r="U3986">
        <f t="shared" si="258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4"/>
        <v>0</v>
      </c>
      <c r="P3987">
        <f t="shared" si="255"/>
        <v>0</v>
      </c>
      <c r="Q3987" t="s">
        <v>8315</v>
      </c>
      <c r="R3987" t="s">
        <v>8316</v>
      </c>
      <c r="S3987" s="10">
        <f t="shared" si="256"/>
        <v>42399.707407407404</v>
      </c>
      <c r="T3987" s="10">
        <f t="shared" si="257"/>
        <v>42420.878472222219</v>
      </c>
      <c r="U3987">
        <f t="shared" si="258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3000</v>
      </c>
      <c r="E3988" s="8">
        <v>0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4"/>
        <v>0</v>
      </c>
      <c r="P3988">
        <f t="shared" si="255"/>
        <v>0</v>
      </c>
      <c r="Q3988" t="s">
        <v>8315</v>
      </c>
      <c r="R3988" t="s">
        <v>8316</v>
      </c>
      <c r="S3988" s="10">
        <f t="shared" si="256"/>
        <v>42467.548541666663</v>
      </c>
      <c r="T3988" s="10">
        <f t="shared" si="257"/>
        <v>42496.544444444444</v>
      </c>
      <c r="U3988">
        <f t="shared" si="258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3000</v>
      </c>
      <c r="E3989" s="8">
        <v>0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4"/>
        <v>0</v>
      </c>
      <c r="P3989">
        <f t="shared" si="255"/>
        <v>0</v>
      </c>
      <c r="Q3989" t="s">
        <v>8315</v>
      </c>
      <c r="R3989" t="s">
        <v>8316</v>
      </c>
      <c r="S3989" s="10">
        <f t="shared" si="256"/>
        <v>41765.92465277778</v>
      </c>
      <c r="T3989" s="10">
        <f t="shared" si="257"/>
        <v>41775.92465277778</v>
      </c>
      <c r="U3989">
        <f t="shared" si="258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3000</v>
      </c>
      <c r="E3990" s="8">
        <v>0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4"/>
        <v>0</v>
      </c>
      <c r="P3990">
        <f t="shared" si="255"/>
        <v>0</v>
      </c>
      <c r="Q3990" t="s">
        <v>8315</v>
      </c>
      <c r="R3990" t="s">
        <v>8316</v>
      </c>
      <c r="S3990" s="10">
        <f t="shared" si="256"/>
        <v>42230.08116898148</v>
      </c>
      <c r="T3990" s="10">
        <f t="shared" si="257"/>
        <v>42245.08116898148</v>
      </c>
      <c r="U3990">
        <f t="shared" si="258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4"/>
        <v>0</v>
      </c>
      <c r="P3991">
        <f t="shared" si="255"/>
        <v>0</v>
      </c>
      <c r="Q3991" t="s">
        <v>8315</v>
      </c>
      <c r="R3991" t="s">
        <v>8316</v>
      </c>
      <c r="S3991" s="10">
        <f t="shared" si="256"/>
        <v>42286.749780092592</v>
      </c>
      <c r="T3991" s="10">
        <f t="shared" si="257"/>
        <v>42316.791446759264</v>
      </c>
      <c r="U3991">
        <f t="shared" si="258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3000</v>
      </c>
      <c r="E3992" s="8">
        <v>0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4"/>
        <v>0</v>
      </c>
      <c r="P3992">
        <f t="shared" si="255"/>
        <v>0</v>
      </c>
      <c r="Q3992" t="s">
        <v>8315</v>
      </c>
      <c r="R3992" t="s">
        <v>8316</v>
      </c>
      <c r="S3992" s="10">
        <f t="shared" si="256"/>
        <v>42401.672372685185</v>
      </c>
      <c r="T3992" s="10">
        <f t="shared" si="257"/>
        <v>42431.672372685185</v>
      </c>
      <c r="U3992">
        <f t="shared" si="258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4"/>
        <v>0</v>
      </c>
      <c r="P3993">
        <f t="shared" si="255"/>
        <v>0</v>
      </c>
      <c r="Q3993" t="s">
        <v>8315</v>
      </c>
      <c r="R3993" t="s">
        <v>8316</v>
      </c>
      <c r="S3993" s="10">
        <f t="shared" si="256"/>
        <v>42125.644467592589</v>
      </c>
      <c r="T3993" s="10">
        <f t="shared" si="257"/>
        <v>42155.644467592589</v>
      </c>
      <c r="U3993">
        <f t="shared" si="258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3000</v>
      </c>
      <c r="E3994" s="8">
        <v>0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4"/>
        <v>0</v>
      </c>
      <c r="P3994">
        <f t="shared" si="255"/>
        <v>0</v>
      </c>
      <c r="Q3994" t="s">
        <v>8315</v>
      </c>
      <c r="R3994" t="s">
        <v>8316</v>
      </c>
      <c r="S3994" s="10">
        <f t="shared" si="256"/>
        <v>42289.94049768518</v>
      </c>
      <c r="T3994" s="10">
        <f t="shared" si="257"/>
        <v>42349.982164351852</v>
      </c>
      <c r="U3994">
        <f t="shared" si="258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4"/>
        <v>0</v>
      </c>
      <c r="P3995">
        <f t="shared" si="255"/>
        <v>0</v>
      </c>
      <c r="Q3995" t="s">
        <v>8315</v>
      </c>
      <c r="R3995" t="s">
        <v>8316</v>
      </c>
      <c r="S3995" s="10">
        <f t="shared" si="256"/>
        <v>42107.864722222221</v>
      </c>
      <c r="T3995" s="10">
        <f t="shared" si="257"/>
        <v>42137.864722222221</v>
      </c>
      <c r="U3995">
        <f t="shared" si="258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3000</v>
      </c>
      <c r="E3996" s="8">
        <v>0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4"/>
        <v>0</v>
      </c>
      <c r="P3996">
        <f t="shared" si="255"/>
        <v>0</v>
      </c>
      <c r="Q3996" t="s">
        <v>8315</v>
      </c>
      <c r="R3996" t="s">
        <v>8316</v>
      </c>
      <c r="S3996" s="10">
        <f t="shared" si="256"/>
        <v>41809.389930555553</v>
      </c>
      <c r="T3996" s="10">
        <f t="shared" si="257"/>
        <v>41839.389930555553</v>
      </c>
      <c r="U3996">
        <f t="shared" si="258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3000</v>
      </c>
      <c r="E3997" s="8">
        <v>0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4"/>
        <v>0</v>
      </c>
      <c r="P3997">
        <f t="shared" si="255"/>
        <v>0</v>
      </c>
      <c r="Q3997" t="s">
        <v>8315</v>
      </c>
      <c r="R3997" t="s">
        <v>8316</v>
      </c>
      <c r="S3997" s="10">
        <f t="shared" si="256"/>
        <v>42019.683761574073</v>
      </c>
      <c r="T3997" s="10">
        <f t="shared" si="257"/>
        <v>42049.477083333331</v>
      </c>
      <c r="U3997">
        <f t="shared" si="258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4"/>
        <v>0</v>
      </c>
      <c r="P3998">
        <f t="shared" si="255"/>
        <v>0</v>
      </c>
      <c r="Q3998" t="s">
        <v>8315</v>
      </c>
      <c r="R3998" t="s">
        <v>8316</v>
      </c>
      <c r="S3998" s="10">
        <f t="shared" si="256"/>
        <v>41950.26694444444</v>
      </c>
      <c r="T3998" s="10">
        <f t="shared" si="257"/>
        <v>41963.669444444444</v>
      </c>
      <c r="U3998">
        <f t="shared" si="258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4"/>
        <v>0</v>
      </c>
      <c r="P3999">
        <f t="shared" si="255"/>
        <v>0</v>
      </c>
      <c r="Q3999" t="s">
        <v>8315</v>
      </c>
      <c r="R3999" t="s">
        <v>8316</v>
      </c>
      <c r="S3999" s="10">
        <f t="shared" si="256"/>
        <v>42069.391446759255</v>
      </c>
      <c r="T3999" s="10">
        <f t="shared" si="257"/>
        <v>42099.349780092598</v>
      </c>
      <c r="U3999">
        <f t="shared" si="258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4"/>
        <v>0</v>
      </c>
      <c r="P4000">
        <f t="shared" si="255"/>
        <v>0</v>
      </c>
      <c r="Q4000" t="s">
        <v>8315</v>
      </c>
      <c r="R4000" t="s">
        <v>8316</v>
      </c>
      <c r="S4000" s="10">
        <f t="shared" si="256"/>
        <v>42061.963263888887</v>
      </c>
      <c r="T4000" s="10">
        <f t="shared" si="257"/>
        <v>42091.921597222223</v>
      </c>
      <c r="U4000">
        <f t="shared" si="258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3000</v>
      </c>
      <c r="E4001" s="8">
        <v>0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4"/>
        <v>0</v>
      </c>
      <c r="P4001">
        <f t="shared" si="255"/>
        <v>0</v>
      </c>
      <c r="Q4001" t="s">
        <v>8315</v>
      </c>
      <c r="R4001" t="s">
        <v>8316</v>
      </c>
      <c r="S4001" s="10">
        <f t="shared" si="256"/>
        <v>41842.828680555554</v>
      </c>
      <c r="T4001" s="10">
        <f t="shared" si="257"/>
        <v>41882.827650462961</v>
      </c>
      <c r="U4001">
        <f t="shared" si="258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4"/>
        <v>0</v>
      </c>
      <c r="P4002">
        <f t="shared" si="255"/>
        <v>0</v>
      </c>
      <c r="Q4002" t="s">
        <v>8315</v>
      </c>
      <c r="R4002" t="s">
        <v>8316</v>
      </c>
      <c r="S4002" s="10">
        <f t="shared" si="256"/>
        <v>42437.64534722222</v>
      </c>
      <c r="T4002" s="10">
        <f t="shared" si="257"/>
        <v>42497.603680555556</v>
      </c>
      <c r="U4002">
        <f t="shared" si="258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4"/>
        <v>0</v>
      </c>
      <c r="P4003">
        <f t="shared" si="255"/>
        <v>0</v>
      </c>
      <c r="Q4003" t="s">
        <v>8315</v>
      </c>
      <c r="R4003" t="s">
        <v>8316</v>
      </c>
      <c r="S4003" s="10">
        <f t="shared" si="256"/>
        <v>42775.964212962965</v>
      </c>
      <c r="T4003" s="10">
        <f t="shared" si="257"/>
        <v>42795.791666666672</v>
      </c>
      <c r="U4003">
        <f t="shared" si="258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4"/>
        <v>0</v>
      </c>
      <c r="P4004">
        <f t="shared" si="255"/>
        <v>0</v>
      </c>
      <c r="Q4004" t="s">
        <v>8315</v>
      </c>
      <c r="R4004" t="s">
        <v>8316</v>
      </c>
      <c r="S4004" s="10">
        <f t="shared" si="256"/>
        <v>41879.043530092589</v>
      </c>
      <c r="T4004" s="10">
        <f t="shared" si="257"/>
        <v>41909.043530092589</v>
      </c>
      <c r="U4004">
        <f t="shared" si="258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4"/>
        <v>0</v>
      </c>
      <c r="P4005">
        <f t="shared" si="255"/>
        <v>0</v>
      </c>
      <c r="Q4005" t="s">
        <v>8315</v>
      </c>
      <c r="R4005" t="s">
        <v>8316</v>
      </c>
      <c r="S4005" s="10">
        <f t="shared" si="256"/>
        <v>42020.587349537032</v>
      </c>
      <c r="T4005" s="10">
        <f t="shared" si="257"/>
        <v>42050.587349537032</v>
      </c>
      <c r="U4005">
        <f t="shared" si="258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4"/>
        <v>0</v>
      </c>
      <c r="P4006">
        <f t="shared" si="255"/>
        <v>0</v>
      </c>
      <c r="Q4006" t="s">
        <v>8315</v>
      </c>
      <c r="R4006" t="s">
        <v>8316</v>
      </c>
      <c r="S4006" s="10">
        <f t="shared" si="256"/>
        <v>41890.16269675926</v>
      </c>
      <c r="T4006" s="10">
        <f t="shared" si="257"/>
        <v>41920.16269675926</v>
      </c>
      <c r="U4006">
        <f t="shared" si="258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4"/>
        <v>0</v>
      </c>
      <c r="P4007">
        <f t="shared" si="255"/>
        <v>0</v>
      </c>
      <c r="Q4007" t="s">
        <v>8315</v>
      </c>
      <c r="R4007" t="s">
        <v>8316</v>
      </c>
      <c r="S4007" s="10">
        <f t="shared" si="256"/>
        <v>41872.807696759257</v>
      </c>
      <c r="T4007" s="10">
        <f t="shared" si="257"/>
        <v>41932.807696759257</v>
      </c>
      <c r="U4007">
        <f t="shared" si="258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4"/>
        <v>0</v>
      </c>
      <c r="P4008">
        <f t="shared" si="255"/>
        <v>0</v>
      </c>
      <c r="Q4008" t="s">
        <v>8315</v>
      </c>
      <c r="R4008" t="s">
        <v>8316</v>
      </c>
      <c r="S4008" s="10">
        <f t="shared" si="256"/>
        <v>42391.772997685184</v>
      </c>
      <c r="T4008" s="10">
        <f t="shared" si="257"/>
        <v>42416.772997685184</v>
      </c>
      <c r="U4008">
        <f t="shared" si="258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4"/>
        <v>0</v>
      </c>
      <c r="P4009">
        <f t="shared" si="255"/>
        <v>0</v>
      </c>
      <c r="Q4009" t="s">
        <v>8315</v>
      </c>
      <c r="R4009" t="s">
        <v>8316</v>
      </c>
      <c r="S4009" s="10">
        <f t="shared" si="256"/>
        <v>41848.772928240738</v>
      </c>
      <c r="T4009" s="10">
        <f t="shared" si="257"/>
        <v>41877.686111111114</v>
      </c>
      <c r="U4009">
        <f t="shared" si="258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2500</v>
      </c>
      <c r="E4010" s="8">
        <v>0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4"/>
        <v>0</v>
      </c>
      <c r="P4010">
        <f t="shared" si="255"/>
        <v>0</v>
      </c>
      <c r="Q4010" t="s">
        <v>8315</v>
      </c>
      <c r="R4010" t="s">
        <v>8316</v>
      </c>
      <c r="S4010" s="10">
        <f t="shared" si="256"/>
        <v>42177.964201388888</v>
      </c>
      <c r="T4010" s="10">
        <f t="shared" si="257"/>
        <v>42207.964201388888</v>
      </c>
      <c r="U4010">
        <f t="shared" si="258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2500</v>
      </c>
      <c r="E4011" s="8">
        <v>0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4"/>
        <v>0</v>
      </c>
      <c r="P4011">
        <f t="shared" si="255"/>
        <v>0</v>
      </c>
      <c r="Q4011" t="s">
        <v>8315</v>
      </c>
      <c r="R4011" t="s">
        <v>8316</v>
      </c>
      <c r="S4011" s="10">
        <f t="shared" si="256"/>
        <v>41851.700925925928</v>
      </c>
      <c r="T4011" s="10">
        <f t="shared" si="257"/>
        <v>41891.700925925928</v>
      </c>
      <c r="U4011">
        <f t="shared" si="258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2500</v>
      </c>
      <c r="E4012" s="8">
        <v>0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4"/>
        <v>0</v>
      </c>
      <c r="P4012">
        <f t="shared" si="255"/>
        <v>0</v>
      </c>
      <c r="Q4012" t="s">
        <v>8315</v>
      </c>
      <c r="R4012" t="s">
        <v>8316</v>
      </c>
      <c r="S4012" s="10">
        <f t="shared" si="256"/>
        <v>41921.770439814813</v>
      </c>
      <c r="T4012" s="10">
        <f t="shared" si="257"/>
        <v>41938.770439814813</v>
      </c>
      <c r="U4012">
        <f t="shared" si="258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2500</v>
      </c>
      <c r="E4013" s="8">
        <v>0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4"/>
        <v>0</v>
      </c>
      <c r="P4013">
        <f t="shared" si="255"/>
        <v>0</v>
      </c>
      <c r="Q4013" t="s">
        <v>8315</v>
      </c>
      <c r="R4013" t="s">
        <v>8316</v>
      </c>
      <c r="S4013" s="10">
        <f t="shared" si="256"/>
        <v>42002.54488425926</v>
      </c>
      <c r="T4013" s="10">
        <f t="shared" si="257"/>
        <v>42032.54488425926</v>
      </c>
      <c r="U4013">
        <f t="shared" si="258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2500</v>
      </c>
      <c r="E4014" s="8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4"/>
        <v>0</v>
      </c>
      <c r="P4014">
        <f t="shared" si="255"/>
        <v>0</v>
      </c>
      <c r="Q4014" t="s">
        <v>8315</v>
      </c>
      <c r="R4014" t="s">
        <v>8316</v>
      </c>
      <c r="S4014" s="10">
        <f t="shared" si="256"/>
        <v>42096.544548611113</v>
      </c>
      <c r="T4014" s="10">
        <f t="shared" si="257"/>
        <v>42126.544548611113</v>
      </c>
      <c r="U4014">
        <f t="shared" si="258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2500</v>
      </c>
      <c r="E4015" s="8">
        <v>0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4"/>
        <v>0</v>
      </c>
      <c r="P4015">
        <f t="shared" si="255"/>
        <v>0</v>
      </c>
      <c r="Q4015" t="s">
        <v>8315</v>
      </c>
      <c r="R4015" t="s">
        <v>8316</v>
      </c>
      <c r="S4015" s="10">
        <f t="shared" si="256"/>
        <v>42021.301192129627</v>
      </c>
      <c r="T4015" s="10">
        <f t="shared" si="257"/>
        <v>42051.301192129627</v>
      </c>
      <c r="U4015">
        <f t="shared" si="258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4"/>
        <v>0</v>
      </c>
      <c r="P4016">
        <f t="shared" si="255"/>
        <v>0</v>
      </c>
      <c r="Q4016" t="s">
        <v>8315</v>
      </c>
      <c r="R4016" t="s">
        <v>8316</v>
      </c>
      <c r="S4016" s="10">
        <f t="shared" si="256"/>
        <v>42419.246168981481</v>
      </c>
      <c r="T4016" s="10">
        <f t="shared" si="257"/>
        <v>42434.246168981481</v>
      </c>
      <c r="U4016">
        <f t="shared" si="258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4"/>
        <v>0</v>
      </c>
      <c r="P4017">
        <f t="shared" si="255"/>
        <v>0</v>
      </c>
      <c r="Q4017" t="s">
        <v>8315</v>
      </c>
      <c r="R4017" t="s">
        <v>8316</v>
      </c>
      <c r="S4017" s="10">
        <f t="shared" si="256"/>
        <v>42174.780821759254</v>
      </c>
      <c r="T4017" s="10">
        <f t="shared" si="257"/>
        <v>42204.780821759254</v>
      </c>
      <c r="U4017">
        <f t="shared" si="258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2200</v>
      </c>
      <c r="E4018" s="8">
        <v>0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4"/>
        <v>0</v>
      </c>
      <c r="P4018">
        <f t="shared" si="255"/>
        <v>0</v>
      </c>
      <c r="Q4018" t="s">
        <v>8315</v>
      </c>
      <c r="R4018" t="s">
        <v>8316</v>
      </c>
      <c r="S4018" s="10">
        <f t="shared" si="256"/>
        <v>41869.872685185182</v>
      </c>
      <c r="T4018" s="10">
        <f t="shared" si="257"/>
        <v>41899.872685185182</v>
      </c>
      <c r="U4018">
        <f t="shared" si="258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4"/>
        <v>0</v>
      </c>
      <c r="P4019">
        <f t="shared" si="255"/>
        <v>0</v>
      </c>
      <c r="Q4019" t="s">
        <v>8315</v>
      </c>
      <c r="R4019" t="s">
        <v>8316</v>
      </c>
      <c r="S4019" s="10">
        <f t="shared" si="256"/>
        <v>41856.672152777777</v>
      </c>
      <c r="T4019" s="10">
        <f t="shared" si="257"/>
        <v>41886.672152777777</v>
      </c>
      <c r="U4019">
        <f t="shared" si="258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2000</v>
      </c>
      <c r="E4020" s="8">
        <v>0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4"/>
        <v>0</v>
      </c>
      <c r="P4020">
        <f t="shared" si="255"/>
        <v>0</v>
      </c>
      <c r="Q4020" t="s">
        <v>8315</v>
      </c>
      <c r="R4020" t="s">
        <v>8316</v>
      </c>
      <c r="S4020" s="10">
        <f t="shared" si="256"/>
        <v>42620.91097222222</v>
      </c>
      <c r="T4020" s="10">
        <f t="shared" si="257"/>
        <v>42650.91097222222</v>
      </c>
      <c r="U4020">
        <f t="shared" si="258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4"/>
        <v>0</v>
      </c>
      <c r="P4021">
        <f t="shared" si="255"/>
        <v>0</v>
      </c>
      <c r="Q4021" t="s">
        <v>8315</v>
      </c>
      <c r="R4021" t="s">
        <v>8316</v>
      </c>
      <c r="S4021" s="10">
        <f t="shared" si="256"/>
        <v>42417.675879629634</v>
      </c>
      <c r="T4021" s="10">
        <f t="shared" si="257"/>
        <v>42475.686111111107</v>
      </c>
      <c r="U4021">
        <f t="shared" si="258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4"/>
        <v>0</v>
      </c>
      <c r="P4022">
        <f t="shared" si="255"/>
        <v>0</v>
      </c>
      <c r="Q4022" t="s">
        <v>8315</v>
      </c>
      <c r="R4022" t="s">
        <v>8316</v>
      </c>
      <c r="S4022" s="10">
        <f t="shared" si="256"/>
        <v>42057.190960648149</v>
      </c>
      <c r="T4022" s="10">
        <f t="shared" si="257"/>
        <v>42087.149293981478</v>
      </c>
      <c r="U4022">
        <f t="shared" si="258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4"/>
        <v>0</v>
      </c>
      <c r="P4023">
        <f t="shared" si="255"/>
        <v>0</v>
      </c>
      <c r="Q4023" t="s">
        <v>8315</v>
      </c>
      <c r="R4023" t="s">
        <v>8316</v>
      </c>
      <c r="S4023" s="10">
        <f t="shared" si="256"/>
        <v>41878.911550925928</v>
      </c>
      <c r="T4023" s="10">
        <f t="shared" si="257"/>
        <v>41938.911550925928</v>
      </c>
      <c r="U4023">
        <f t="shared" si="258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2000</v>
      </c>
      <c r="E4024" s="8">
        <v>0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4"/>
        <v>0</v>
      </c>
      <c r="P4024">
        <f t="shared" si="255"/>
        <v>0</v>
      </c>
      <c r="Q4024" t="s">
        <v>8315</v>
      </c>
      <c r="R4024" t="s">
        <v>8316</v>
      </c>
      <c r="S4024" s="10">
        <f t="shared" si="256"/>
        <v>41990.584108796291</v>
      </c>
      <c r="T4024" s="10">
        <f t="shared" si="257"/>
        <v>42036.120833333334</v>
      </c>
      <c r="U4024">
        <f t="shared" si="258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4"/>
        <v>0</v>
      </c>
      <c r="P4025">
        <f t="shared" si="255"/>
        <v>0</v>
      </c>
      <c r="Q4025" t="s">
        <v>8315</v>
      </c>
      <c r="R4025" t="s">
        <v>8316</v>
      </c>
      <c r="S4025" s="10">
        <f t="shared" si="256"/>
        <v>42408.999571759254</v>
      </c>
      <c r="T4025" s="10">
        <f t="shared" si="257"/>
        <v>42453.957905092597</v>
      </c>
      <c r="U4025">
        <f t="shared" si="258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2000</v>
      </c>
      <c r="E4026" s="8">
        <v>0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4"/>
        <v>0</v>
      </c>
      <c r="P4026">
        <f t="shared" si="255"/>
        <v>0</v>
      </c>
      <c r="Q4026" t="s">
        <v>8315</v>
      </c>
      <c r="R4026" t="s">
        <v>8316</v>
      </c>
      <c r="S4026" s="10">
        <f t="shared" si="256"/>
        <v>42217.670104166667</v>
      </c>
      <c r="T4026" s="10">
        <f t="shared" si="257"/>
        <v>42247.670104166667</v>
      </c>
      <c r="U4026">
        <f t="shared" si="258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2000</v>
      </c>
      <c r="E4027" s="8">
        <v>0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4"/>
        <v>0</v>
      </c>
      <c r="P4027">
        <f t="shared" si="255"/>
        <v>0</v>
      </c>
      <c r="Q4027" t="s">
        <v>8315</v>
      </c>
      <c r="R4027" t="s">
        <v>8316</v>
      </c>
      <c r="S4027" s="10">
        <f t="shared" si="256"/>
        <v>42151.237685185188</v>
      </c>
      <c r="T4027" s="10">
        <f t="shared" si="257"/>
        <v>42211.237685185188</v>
      </c>
      <c r="U4027">
        <f t="shared" si="258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4"/>
        <v>0</v>
      </c>
      <c r="P4028">
        <f t="shared" si="255"/>
        <v>0</v>
      </c>
      <c r="Q4028" t="s">
        <v>8315</v>
      </c>
      <c r="R4028" t="s">
        <v>8316</v>
      </c>
      <c r="S4028" s="10">
        <f t="shared" si="256"/>
        <v>42282.655543981484</v>
      </c>
      <c r="T4028" s="10">
        <f t="shared" si="257"/>
        <v>42342.697210648148</v>
      </c>
      <c r="U4028">
        <f t="shared" si="258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2000</v>
      </c>
      <c r="E4029" s="8">
        <v>0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4"/>
        <v>0</v>
      </c>
      <c r="P4029">
        <f t="shared" si="255"/>
        <v>0</v>
      </c>
      <c r="Q4029" t="s">
        <v>8315</v>
      </c>
      <c r="R4029" t="s">
        <v>8316</v>
      </c>
      <c r="S4029" s="10">
        <f t="shared" si="256"/>
        <v>42768.97084490741</v>
      </c>
      <c r="T4029" s="10">
        <f t="shared" si="257"/>
        <v>42789.041666666672</v>
      </c>
      <c r="U4029">
        <f t="shared" si="258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4"/>
        <v>0</v>
      </c>
      <c r="P4030">
        <f t="shared" si="255"/>
        <v>0</v>
      </c>
      <c r="Q4030" t="s">
        <v>8315</v>
      </c>
      <c r="R4030" t="s">
        <v>8316</v>
      </c>
      <c r="S4030" s="10">
        <f t="shared" si="256"/>
        <v>41765.938657407409</v>
      </c>
      <c r="T4030" s="10">
        <f t="shared" si="257"/>
        <v>41795.938657407409</v>
      </c>
      <c r="U4030">
        <f t="shared" si="258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1750</v>
      </c>
      <c r="E4031" s="8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4"/>
        <v>0</v>
      </c>
      <c r="P4031">
        <f t="shared" si="255"/>
        <v>0</v>
      </c>
      <c r="Q4031" t="s">
        <v>8315</v>
      </c>
      <c r="R4031" t="s">
        <v>8316</v>
      </c>
      <c r="S4031" s="10">
        <f t="shared" si="256"/>
        <v>42322.025115740747</v>
      </c>
      <c r="T4031" s="10">
        <f t="shared" si="257"/>
        <v>42352.025115740747</v>
      </c>
      <c r="U4031">
        <f t="shared" si="258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1680</v>
      </c>
      <c r="E4032" s="8">
        <v>0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4"/>
        <v>0</v>
      </c>
      <c r="P4032">
        <f t="shared" si="255"/>
        <v>0</v>
      </c>
      <c r="Q4032" t="s">
        <v>8315</v>
      </c>
      <c r="R4032" t="s">
        <v>8316</v>
      </c>
      <c r="S4032" s="10">
        <f t="shared" si="256"/>
        <v>42374.655081018514</v>
      </c>
      <c r="T4032" s="10">
        <f t="shared" si="257"/>
        <v>42403.784027777772</v>
      </c>
      <c r="U4032">
        <f t="shared" si="258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4"/>
        <v>0</v>
      </c>
      <c r="P4033">
        <f t="shared" si="255"/>
        <v>0</v>
      </c>
      <c r="Q4033" t="s">
        <v>8315</v>
      </c>
      <c r="R4033" t="s">
        <v>8316</v>
      </c>
      <c r="S4033" s="10">
        <f t="shared" si="256"/>
        <v>41941.585231481484</v>
      </c>
      <c r="T4033" s="10">
        <f t="shared" si="257"/>
        <v>41991.626898148148</v>
      </c>
      <c r="U4033">
        <f t="shared" si="258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4"/>
        <v>0</v>
      </c>
      <c r="P4034">
        <f t="shared" si="255"/>
        <v>0</v>
      </c>
      <c r="Q4034" t="s">
        <v>8315</v>
      </c>
      <c r="R4034" t="s">
        <v>8316</v>
      </c>
      <c r="S4034" s="10">
        <f t="shared" si="256"/>
        <v>42293.809212962966</v>
      </c>
      <c r="T4034" s="10">
        <f t="shared" si="257"/>
        <v>42353.85087962963</v>
      </c>
      <c r="U4034">
        <f t="shared" si="258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1500</v>
      </c>
      <c r="E4035" s="8">
        <v>0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9">ROUND(E4035/D4035*100,0)</f>
        <v>0</v>
      </c>
      <c r="P4035">
        <f t="shared" ref="P4035:P4098" si="260">IFERROR(ROUND(E4035/L4035,2),0)</f>
        <v>0</v>
      </c>
      <c r="Q4035" t="s">
        <v>8315</v>
      </c>
      <c r="R4035" t="s">
        <v>8316</v>
      </c>
      <c r="S4035" s="10">
        <f t="shared" ref="S4035:S4098" si="261">(((J4035/60)/60)/24)+DATE(1970,1,1)</f>
        <v>42614.268796296295</v>
      </c>
      <c r="T4035" s="10">
        <f t="shared" ref="T4035:T4098" si="262">(((I4035/60)/60)/24)+DATE(1970,1,1)</f>
        <v>42645.375</v>
      </c>
      <c r="U4035">
        <f t="shared" ref="U4035:U4098" si="263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1500</v>
      </c>
      <c r="E4036" s="8">
        <v>0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9"/>
        <v>0</v>
      </c>
      <c r="P4036">
        <f t="shared" si="260"/>
        <v>0</v>
      </c>
      <c r="Q4036" t="s">
        <v>8315</v>
      </c>
      <c r="R4036" t="s">
        <v>8316</v>
      </c>
      <c r="S4036" s="10">
        <f t="shared" si="261"/>
        <v>42067.947337962964</v>
      </c>
      <c r="T4036" s="10">
        <f t="shared" si="262"/>
        <v>42097.905671296292</v>
      </c>
      <c r="U4036">
        <f t="shared" si="263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9"/>
        <v>0</v>
      </c>
      <c r="P4037">
        <f t="shared" si="260"/>
        <v>0</v>
      </c>
      <c r="Q4037" t="s">
        <v>8315</v>
      </c>
      <c r="R4037" t="s">
        <v>8316</v>
      </c>
      <c r="S4037" s="10">
        <f t="shared" si="261"/>
        <v>41903.882951388885</v>
      </c>
      <c r="T4037" s="10">
        <f t="shared" si="262"/>
        <v>41933.882951388885</v>
      </c>
      <c r="U4037">
        <f t="shared" si="263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9"/>
        <v>0</v>
      </c>
      <c r="P4038">
        <f t="shared" si="260"/>
        <v>0</v>
      </c>
      <c r="Q4038" t="s">
        <v>8315</v>
      </c>
      <c r="R4038" t="s">
        <v>8316</v>
      </c>
      <c r="S4038" s="10">
        <f t="shared" si="261"/>
        <v>41804.937083333331</v>
      </c>
      <c r="T4038" s="10">
        <f t="shared" si="262"/>
        <v>41821.9375</v>
      </c>
      <c r="U4038">
        <f t="shared" si="263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9"/>
        <v>0</v>
      </c>
      <c r="P4039">
        <f t="shared" si="260"/>
        <v>0</v>
      </c>
      <c r="Q4039" t="s">
        <v>8315</v>
      </c>
      <c r="R4039" t="s">
        <v>8316</v>
      </c>
      <c r="S4039" s="10">
        <f t="shared" si="261"/>
        <v>42497.070775462969</v>
      </c>
      <c r="T4039" s="10">
        <f t="shared" si="262"/>
        <v>42514.600694444445</v>
      </c>
      <c r="U4039">
        <f t="shared" si="263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9"/>
        <v>0</v>
      </c>
      <c r="P4040">
        <f t="shared" si="260"/>
        <v>0</v>
      </c>
      <c r="Q4040" t="s">
        <v>8315</v>
      </c>
      <c r="R4040" t="s">
        <v>8316</v>
      </c>
      <c r="S4040" s="10">
        <f t="shared" si="261"/>
        <v>41869.798726851855</v>
      </c>
      <c r="T4040" s="10">
        <f t="shared" si="262"/>
        <v>41929.798726851855</v>
      </c>
      <c r="U4040">
        <f t="shared" si="263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1500</v>
      </c>
      <c r="E4041" s="8">
        <v>0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9"/>
        <v>0</v>
      </c>
      <c r="P4041">
        <f t="shared" si="260"/>
        <v>0</v>
      </c>
      <c r="Q4041" t="s">
        <v>8315</v>
      </c>
      <c r="R4041" t="s">
        <v>8316</v>
      </c>
      <c r="S4041" s="10">
        <f t="shared" si="261"/>
        <v>42305.670914351853</v>
      </c>
      <c r="T4041" s="10">
        <f t="shared" si="262"/>
        <v>42339.249305555553</v>
      </c>
      <c r="U4041">
        <f t="shared" si="263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1500</v>
      </c>
      <c r="E4042" s="8">
        <v>0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9"/>
        <v>0</v>
      </c>
      <c r="P4042">
        <f t="shared" si="260"/>
        <v>0</v>
      </c>
      <c r="Q4042" t="s">
        <v>8315</v>
      </c>
      <c r="R4042" t="s">
        <v>8316</v>
      </c>
      <c r="S4042" s="10">
        <f t="shared" si="261"/>
        <v>42144.231527777782</v>
      </c>
      <c r="T4042" s="10">
        <f t="shared" si="262"/>
        <v>42203.125</v>
      </c>
      <c r="U4042">
        <f t="shared" si="263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9"/>
        <v>0</v>
      </c>
      <c r="P4043">
        <f t="shared" si="260"/>
        <v>0</v>
      </c>
      <c r="Q4043" t="s">
        <v>8315</v>
      </c>
      <c r="R4043" t="s">
        <v>8316</v>
      </c>
      <c r="S4043" s="10">
        <f t="shared" si="261"/>
        <v>42559.474004629628</v>
      </c>
      <c r="T4043" s="10">
        <f t="shared" si="262"/>
        <v>42619.474004629628</v>
      </c>
      <c r="U4043">
        <f t="shared" si="263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9"/>
        <v>0</v>
      </c>
      <c r="P4044">
        <f t="shared" si="260"/>
        <v>0</v>
      </c>
      <c r="Q4044" t="s">
        <v>8315</v>
      </c>
      <c r="R4044" t="s">
        <v>8316</v>
      </c>
      <c r="S4044" s="10">
        <f t="shared" si="261"/>
        <v>41995.084074074075</v>
      </c>
      <c r="T4044" s="10">
        <f t="shared" si="262"/>
        <v>42024.802777777775</v>
      </c>
      <c r="U4044">
        <f t="shared" si="263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1500</v>
      </c>
      <c r="E4045" s="8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9"/>
        <v>0</v>
      </c>
      <c r="P4045">
        <f t="shared" si="260"/>
        <v>0</v>
      </c>
      <c r="Q4045" t="s">
        <v>8315</v>
      </c>
      <c r="R4045" t="s">
        <v>8316</v>
      </c>
      <c r="S4045" s="10">
        <f t="shared" si="261"/>
        <v>41948.957465277781</v>
      </c>
      <c r="T4045" s="10">
        <f t="shared" si="262"/>
        <v>41963.957465277781</v>
      </c>
      <c r="U4045">
        <f t="shared" si="263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9"/>
        <v>0</v>
      </c>
      <c r="P4046">
        <f t="shared" si="260"/>
        <v>0</v>
      </c>
      <c r="Q4046" t="s">
        <v>8315</v>
      </c>
      <c r="R4046" t="s">
        <v>8316</v>
      </c>
      <c r="S4046" s="10">
        <f t="shared" si="261"/>
        <v>42074.219699074078</v>
      </c>
      <c r="T4046" s="10">
        <f t="shared" si="262"/>
        <v>42104.208333333328</v>
      </c>
      <c r="U4046">
        <f t="shared" si="263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1400</v>
      </c>
      <c r="E4047" s="8">
        <v>0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9"/>
        <v>0</v>
      </c>
      <c r="P4047">
        <f t="shared" si="260"/>
        <v>0</v>
      </c>
      <c r="Q4047" t="s">
        <v>8315</v>
      </c>
      <c r="R4047" t="s">
        <v>8316</v>
      </c>
      <c r="S4047" s="10">
        <f t="shared" si="261"/>
        <v>41842.201261574075</v>
      </c>
      <c r="T4047" s="10">
        <f t="shared" si="262"/>
        <v>41872.201261574075</v>
      </c>
      <c r="U4047">
        <f t="shared" si="263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1200</v>
      </c>
      <c r="E4048" s="8">
        <v>0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9"/>
        <v>0</v>
      </c>
      <c r="P4048">
        <f t="shared" si="260"/>
        <v>0</v>
      </c>
      <c r="Q4048" t="s">
        <v>8315</v>
      </c>
      <c r="R4048" t="s">
        <v>8316</v>
      </c>
      <c r="S4048" s="10">
        <f t="shared" si="261"/>
        <v>41904.650578703702</v>
      </c>
      <c r="T4048" s="10">
        <f t="shared" si="262"/>
        <v>41934.650578703702</v>
      </c>
      <c r="U4048">
        <f t="shared" si="263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1200</v>
      </c>
      <c r="E4049" s="8">
        <v>0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9"/>
        <v>0</v>
      </c>
      <c r="P4049">
        <f t="shared" si="260"/>
        <v>0</v>
      </c>
      <c r="Q4049" t="s">
        <v>8315</v>
      </c>
      <c r="R4049" t="s">
        <v>8316</v>
      </c>
      <c r="S4049" s="10">
        <f t="shared" si="261"/>
        <v>41991.022488425922</v>
      </c>
      <c r="T4049" s="10">
        <f t="shared" si="262"/>
        <v>42015.041666666672</v>
      </c>
      <c r="U4049">
        <f t="shared" si="263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1200</v>
      </c>
      <c r="E4050" s="8">
        <v>0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9"/>
        <v>0</v>
      </c>
      <c r="P4050">
        <f t="shared" si="260"/>
        <v>0</v>
      </c>
      <c r="Q4050" t="s">
        <v>8315</v>
      </c>
      <c r="R4050" t="s">
        <v>8316</v>
      </c>
      <c r="S4050" s="10">
        <f t="shared" si="261"/>
        <v>42436.509108796294</v>
      </c>
      <c r="T4050" s="10">
        <f t="shared" si="262"/>
        <v>42471.467442129629</v>
      </c>
      <c r="U4050">
        <f t="shared" si="263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9"/>
        <v>0</v>
      </c>
      <c r="P4051">
        <f t="shared" si="260"/>
        <v>0</v>
      </c>
      <c r="Q4051" t="s">
        <v>8315</v>
      </c>
      <c r="R4051" t="s">
        <v>8316</v>
      </c>
      <c r="S4051" s="10">
        <f t="shared" si="261"/>
        <v>42169.958506944444</v>
      </c>
      <c r="T4051" s="10">
        <f t="shared" si="262"/>
        <v>42199.958506944444</v>
      </c>
      <c r="U4051">
        <f t="shared" si="263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9"/>
        <v>0</v>
      </c>
      <c r="P4052">
        <f t="shared" si="260"/>
        <v>0</v>
      </c>
      <c r="Q4052" t="s">
        <v>8315</v>
      </c>
      <c r="R4052" t="s">
        <v>8316</v>
      </c>
      <c r="S4052" s="10">
        <f t="shared" si="261"/>
        <v>41905.636469907404</v>
      </c>
      <c r="T4052" s="10">
        <f t="shared" si="262"/>
        <v>41935.636469907404</v>
      </c>
      <c r="U4052">
        <f t="shared" si="263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9"/>
        <v>0</v>
      </c>
      <c r="P4053">
        <f t="shared" si="260"/>
        <v>0</v>
      </c>
      <c r="Q4053" t="s">
        <v>8315</v>
      </c>
      <c r="R4053" t="s">
        <v>8316</v>
      </c>
      <c r="S4053" s="10">
        <f t="shared" si="261"/>
        <v>41761.810150462967</v>
      </c>
      <c r="T4053" s="10">
        <f t="shared" si="262"/>
        <v>41768.286805555559</v>
      </c>
      <c r="U4053">
        <f t="shared" si="263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9"/>
        <v>0</v>
      </c>
      <c r="P4054">
        <f t="shared" si="260"/>
        <v>0</v>
      </c>
      <c r="Q4054" t="s">
        <v>8315</v>
      </c>
      <c r="R4054" t="s">
        <v>8316</v>
      </c>
      <c r="S4054" s="10">
        <f t="shared" si="261"/>
        <v>41865.878657407404</v>
      </c>
      <c r="T4054" s="10">
        <f t="shared" si="262"/>
        <v>41925.878657407404</v>
      </c>
      <c r="U4054">
        <f t="shared" si="263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1150</v>
      </c>
      <c r="E4055" s="8">
        <v>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9"/>
        <v>0</v>
      </c>
      <c r="P4055">
        <f t="shared" si="260"/>
        <v>0</v>
      </c>
      <c r="Q4055" t="s">
        <v>8315</v>
      </c>
      <c r="R4055" t="s">
        <v>8316</v>
      </c>
      <c r="S4055" s="10">
        <f t="shared" si="261"/>
        <v>41928.690138888887</v>
      </c>
      <c r="T4055" s="10">
        <f t="shared" si="262"/>
        <v>41958.833333333328</v>
      </c>
      <c r="U4055">
        <f t="shared" si="263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1110</v>
      </c>
      <c r="E4056" s="8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9"/>
        <v>0</v>
      </c>
      <c r="P4056">
        <f t="shared" si="260"/>
        <v>0</v>
      </c>
      <c r="Q4056" t="s">
        <v>8315</v>
      </c>
      <c r="R4056" t="s">
        <v>8316</v>
      </c>
      <c r="S4056" s="10">
        <f t="shared" si="261"/>
        <v>42613.841261574074</v>
      </c>
      <c r="T4056" s="10">
        <f t="shared" si="262"/>
        <v>42644.166666666672</v>
      </c>
      <c r="U4056">
        <f t="shared" si="263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1100</v>
      </c>
      <c r="E4057" s="8">
        <v>0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9"/>
        <v>0</v>
      </c>
      <c r="P4057">
        <f t="shared" si="260"/>
        <v>0</v>
      </c>
      <c r="Q4057" t="s">
        <v>8315</v>
      </c>
      <c r="R4057" t="s">
        <v>8316</v>
      </c>
      <c r="S4057" s="10">
        <f t="shared" si="261"/>
        <v>41779.648506944446</v>
      </c>
      <c r="T4057" s="10">
        <f t="shared" si="262"/>
        <v>41809.648506944446</v>
      </c>
      <c r="U4057">
        <f t="shared" si="263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9"/>
        <v>0</v>
      </c>
      <c r="P4058">
        <f t="shared" si="260"/>
        <v>0</v>
      </c>
      <c r="Q4058" t="s">
        <v>8315</v>
      </c>
      <c r="R4058" t="s">
        <v>8316</v>
      </c>
      <c r="S4058" s="10">
        <f t="shared" si="261"/>
        <v>42534.933321759265</v>
      </c>
      <c r="T4058" s="10">
        <f t="shared" si="262"/>
        <v>42554.832638888889</v>
      </c>
      <c r="U4058">
        <f t="shared" si="263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1000</v>
      </c>
      <c r="E4059" s="8">
        <v>0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9"/>
        <v>0</v>
      </c>
      <c r="P4059">
        <f t="shared" si="260"/>
        <v>0</v>
      </c>
      <c r="Q4059" t="s">
        <v>8315</v>
      </c>
      <c r="R4059" t="s">
        <v>8316</v>
      </c>
      <c r="S4059" s="10">
        <f t="shared" si="261"/>
        <v>42310.968518518523</v>
      </c>
      <c r="T4059" s="10">
        <f t="shared" si="262"/>
        <v>42333.958333333328</v>
      </c>
      <c r="U4059">
        <f t="shared" si="263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1000</v>
      </c>
      <c r="E4060" s="8">
        <v>0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9"/>
        <v>0</v>
      </c>
      <c r="P4060">
        <f t="shared" si="260"/>
        <v>0</v>
      </c>
      <c r="Q4060" t="s">
        <v>8315</v>
      </c>
      <c r="R4060" t="s">
        <v>8316</v>
      </c>
      <c r="S4060" s="10">
        <f t="shared" si="261"/>
        <v>42446.060694444444</v>
      </c>
      <c r="T4060" s="10">
        <f t="shared" si="262"/>
        <v>42461.165972222225</v>
      </c>
      <c r="U4060">
        <f t="shared" si="263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</v>
      </c>
      <c r="E4061" s="8">
        <v>0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9"/>
        <v>0</v>
      </c>
      <c r="P4061">
        <f t="shared" si="260"/>
        <v>0</v>
      </c>
      <c r="Q4061" t="s">
        <v>8315</v>
      </c>
      <c r="R4061" t="s">
        <v>8316</v>
      </c>
      <c r="S4061" s="10">
        <f t="shared" si="261"/>
        <v>41866.640648148146</v>
      </c>
      <c r="T4061" s="10">
        <f t="shared" si="262"/>
        <v>41898.125</v>
      </c>
      <c r="U4061">
        <f t="shared" si="263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</v>
      </c>
      <c r="E4062" s="8">
        <v>0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9"/>
        <v>0</v>
      </c>
      <c r="P4062">
        <f t="shared" si="260"/>
        <v>0</v>
      </c>
      <c r="Q4062" t="s">
        <v>8315</v>
      </c>
      <c r="R4062" t="s">
        <v>8316</v>
      </c>
      <c r="S4062" s="10">
        <f t="shared" si="261"/>
        <v>41779.695092592592</v>
      </c>
      <c r="T4062" s="10">
        <f t="shared" si="262"/>
        <v>41813.666666666664</v>
      </c>
      <c r="U4062">
        <f t="shared" si="263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9"/>
        <v>0</v>
      </c>
      <c r="P4063">
        <f t="shared" si="260"/>
        <v>0</v>
      </c>
      <c r="Q4063" t="s">
        <v>8315</v>
      </c>
      <c r="R4063" t="s">
        <v>8316</v>
      </c>
      <c r="S4063" s="10">
        <f t="shared" si="261"/>
        <v>42421.141469907408</v>
      </c>
      <c r="T4063" s="10">
        <f t="shared" si="262"/>
        <v>42481.099803240737</v>
      </c>
      <c r="U4063">
        <f t="shared" si="263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1000</v>
      </c>
      <c r="E4064" s="8">
        <v>0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9"/>
        <v>0</v>
      </c>
      <c r="P4064">
        <f t="shared" si="260"/>
        <v>0</v>
      </c>
      <c r="Q4064" t="s">
        <v>8315</v>
      </c>
      <c r="R4064" t="s">
        <v>8316</v>
      </c>
      <c r="S4064" s="10">
        <f t="shared" si="261"/>
        <v>42523.739212962959</v>
      </c>
      <c r="T4064" s="10">
        <f t="shared" si="262"/>
        <v>42553.739212962959</v>
      </c>
      <c r="U4064">
        <f t="shared" si="263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1000</v>
      </c>
      <c r="E4065" s="8">
        <v>0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9"/>
        <v>0</v>
      </c>
      <c r="P4065">
        <f t="shared" si="260"/>
        <v>0</v>
      </c>
      <c r="Q4065" t="s">
        <v>8315</v>
      </c>
      <c r="R4065" t="s">
        <v>8316</v>
      </c>
      <c r="S4065" s="10">
        <f t="shared" si="261"/>
        <v>41787.681527777779</v>
      </c>
      <c r="T4065" s="10">
        <f t="shared" si="262"/>
        <v>41817.681527777779</v>
      </c>
      <c r="U4065">
        <f t="shared" si="263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1000</v>
      </c>
      <c r="E4066" s="8">
        <v>0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9"/>
        <v>0</v>
      </c>
      <c r="P4066">
        <f t="shared" si="260"/>
        <v>0</v>
      </c>
      <c r="Q4066" t="s">
        <v>8315</v>
      </c>
      <c r="R4066" t="s">
        <v>8316</v>
      </c>
      <c r="S4066" s="10">
        <f t="shared" si="261"/>
        <v>42093.588263888887</v>
      </c>
      <c r="T4066" s="10">
        <f t="shared" si="262"/>
        <v>42123.588263888887</v>
      </c>
      <c r="U4066">
        <f t="shared" si="263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9"/>
        <v>0</v>
      </c>
      <c r="P4067">
        <f t="shared" si="260"/>
        <v>0</v>
      </c>
      <c r="Q4067" t="s">
        <v>8315</v>
      </c>
      <c r="R4067" t="s">
        <v>8316</v>
      </c>
      <c r="S4067" s="10">
        <f t="shared" si="261"/>
        <v>41833.951516203706</v>
      </c>
      <c r="T4067" s="10">
        <f t="shared" si="262"/>
        <v>41863.951516203706</v>
      </c>
      <c r="U4067">
        <f t="shared" si="263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1000</v>
      </c>
      <c r="E4068" s="8">
        <v>0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9"/>
        <v>0</v>
      </c>
      <c r="P4068">
        <f t="shared" si="260"/>
        <v>0</v>
      </c>
      <c r="Q4068" t="s">
        <v>8315</v>
      </c>
      <c r="R4068" t="s">
        <v>8316</v>
      </c>
      <c r="S4068" s="10">
        <f t="shared" si="261"/>
        <v>42479.039212962962</v>
      </c>
      <c r="T4068" s="10">
        <f t="shared" si="262"/>
        <v>42509.039212962962</v>
      </c>
      <c r="U4068">
        <f t="shared" si="263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1000</v>
      </c>
      <c r="E4069" s="8">
        <v>0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9"/>
        <v>0</v>
      </c>
      <c r="P4069">
        <f t="shared" si="260"/>
        <v>0</v>
      </c>
      <c r="Q4069" t="s">
        <v>8315</v>
      </c>
      <c r="R4069" t="s">
        <v>8316</v>
      </c>
      <c r="S4069" s="10">
        <f t="shared" si="261"/>
        <v>42235.117476851854</v>
      </c>
      <c r="T4069" s="10">
        <f t="shared" si="262"/>
        <v>42275.117476851854</v>
      </c>
      <c r="U4069">
        <f t="shared" si="263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9"/>
        <v>0</v>
      </c>
      <c r="P4070">
        <f t="shared" si="260"/>
        <v>0</v>
      </c>
      <c r="Q4070" t="s">
        <v>8315</v>
      </c>
      <c r="R4070" t="s">
        <v>8316</v>
      </c>
      <c r="S4070" s="10">
        <f t="shared" si="261"/>
        <v>42718.963599537034</v>
      </c>
      <c r="T4070" s="10">
        <f t="shared" si="262"/>
        <v>42748.961805555555</v>
      </c>
      <c r="U4070">
        <f t="shared" si="263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1000</v>
      </c>
      <c r="E4071" s="8">
        <v>0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9"/>
        <v>0</v>
      </c>
      <c r="P4071">
        <f t="shared" si="260"/>
        <v>0</v>
      </c>
      <c r="Q4071" t="s">
        <v>8315</v>
      </c>
      <c r="R4071" t="s">
        <v>8316</v>
      </c>
      <c r="S4071" s="10">
        <f t="shared" si="261"/>
        <v>42022.661527777775</v>
      </c>
      <c r="T4071" s="10">
        <f t="shared" si="262"/>
        <v>42063.5</v>
      </c>
      <c r="U4071">
        <f t="shared" si="263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9"/>
        <v>0</v>
      </c>
      <c r="P4072">
        <f t="shared" si="260"/>
        <v>0</v>
      </c>
      <c r="Q4072" t="s">
        <v>8315</v>
      </c>
      <c r="R4072" t="s">
        <v>8316</v>
      </c>
      <c r="S4072" s="10">
        <f t="shared" si="261"/>
        <v>42031.666898148149</v>
      </c>
      <c r="T4072" s="10">
        <f t="shared" si="262"/>
        <v>42064.125</v>
      </c>
      <c r="U4072">
        <f t="shared" si="263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900</v>
      </c>
      <c r="E4073" s="8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9"/>
        <v>0</v>
      </c>
      <c r="P4073">
        <f t="shared" si="260"/>
        <v>0</v>
      </c>
      <c r="Q4073" t="s">
        <v>8315</v>
      </c>
      <c r="R4073" t="s">
        <v>8316</v>
      </c>
      <c r="S4073" s="10">
        <f t="shared" si="261"/>
        <v>42700.804756944446</v>
      </c>
      <c r="T4073" s="10">
        <f t="shared" si="262"/>
        <v>42730.804756944446</v>
      </c>
      <c r="U4073">
        <f t="shared" si="263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850</v>
      </c>
      <c r="E4074" s="8">
        <v>0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9"/>
        <v>0</v>
      </c>
      <c r="P4074">
        <f t="shared" si="260"/>
        <v>0</v>
      </c>
      <c r="Q4074" t="s">
        <v>8315</v>
      </c>
      <c r="R4074" t="s">
        <v>8316</v>
      </c>
      <c r="S4074" s="10">
        <f t="shared" si="261"/>
        <v>41812.77443287037</v>
      </c>
      <c r="T4074" s="10">
        <f t="shared" si="262"/>
        <v>41872.77443287037</v>
      </c>
      <c r="U4074">
        <f t="shared" si="263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9"/>
        <v>0</v>
      </c>
      <c r="P4075">
        <f t="shared" si="260"/>
        <v>0</v>
      </c>
      <c r="Q4075" t="s">
        <v>8315</v>
      </c>
      <c r="R4075" t="s">
        <v>8316</v>
      </c>
      <c r="S4075" s="10">
        <f t="shared" si="261"/>
        <v>42078.34520833334</v>
      </c>
      <c r="T4075" s="10">
        <f t="shared" si="262"/>
        <v>42133.166666666672</v>
      </c>
      <c r="U4075">
        <f t="shared" si="263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750</v>
      </c>
      <c r="E4076" s="8">
        <v>0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9"/>
        <v>0</v>
      </c>
      <c r="P4076">
        <f t="shared" si="260"/>
        <v>0</v>
      </c>
      <c r="Q4076" t="s">
        <v>8315</v>
      </c>
      <c r="R4076" t="s">
        <v>8316</v>
      </c>
      <c r="S4076" s="10">
        <f t="shared" si="261"/>
        <v>42283.552951388891</v>
      </c>
      <c r="T4076" s="10">
        <f t="shared" si="262"/>
        <v>42313.594618055555</v>
      </c>
      <c r="U4076">
        <f t="shared" si="263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700</v>
      </c>
      <c r="E4077" s="8">
        <v>0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9"/>
        <v>0</v>
      </c>
      <c r="P4077">
        <f t="shared" si="260"/>
        <v>0</v>
      </c>
      <c r="Q4077" t="s">
        <v>8315</v>
      </c>
      <c r="R4077" t="s">
        <v>8316</v>
      </c>
      <c r="S4077" s="10">
        <f t="shared" si="261"/>
        <v>41779.045937499999</v>
      </c>
      <c r="T4077" s="10">
        <f t="shared" si="262"/>
        <v>41820.727777777778</v>
      </c>
      <c r="U4077">
        <f t="shared" si="263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9"/>
        <v>0</v>
      </c>
      <c r="P4078">
        <f t="shared" si="260"/>
        <v>0</v>
      </c>
      <c r="Q4078" t="s">
        <v>8315</v>
      </c>
      <c r="R4078" t="s">
        <v>8316</v>
      </c>
      <c r="S4078" s="10">
        <f t="shared" si="261"/>
        <v>41905.795706018522</v>
      </c>
      <c r="T4078" s="10">
        <f t="shared" si="262"/>
        <v>41933.82708333333</v>
      </c>
      <c r="U4078">
        <f t="shared" si="263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9"/>
        <v>0</v>
      </c>
      <c r="P4079">
        <f t="shared" si="260"/>
        <v>0</v>
      </c>
      <c r="Q4079" t="s">
        <v>8315</v>
      </c>
      <c r="R4079" t="s">
        <v>8316</v>
      </c>
      <c r="S4079" s="10">
        <f t="shared" si="261"/>
        <v>42695.7105787037</v>
      </c>
      <c r="T4079" s="10">
        <f t="shared" si="262"/>
        <v>42725.7105787037</v>
      </c>
      <c r="U4079">
        <f t="shared" si="263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620</v>
      </c>
      <c r="E4080" s="8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9"/>
        <v>0</v>
      </c>
      <c r="P4080">
        <f t="shared" si="260"/>
        <v>0</v>
      </c>
      <c r="Q4080" t="s">
        <v>8315</v>
      </c>
      <c r="R4080" t="s">
        <v>8316</v>
      </c>
      <c r="S4080" s="10">
        <f t="shared" si="261"/>
        <v>42732.787523148145</v>
      </c>
      <c r="T4080" s="10">
        <f t="shared" si="262"/>
        <v>42762.787523148145</v>
      </c>
      <c r="U4080">
        <f t="shared" si="263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600</v>
      </c>
      <c r="E4081" s="8">
        <v>0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9"/>
        <v>0</v>
      </c>
      <c r="P4081">
        <f t="shared" si="260"/>
        <v>0</v>
      </c>
      <c r="Q4081" t="s">
        <v>8315</v>
      </c>
      <c r="R4081" t="s">
        <v>8316</v>
      </c>
      <c r="S4081" s="10">
        <f t="shared" si="261"/>
        <v>42510.938900462963</v>
      </c>
      <c r="T4081" s="10">
        <f t="shared" si="262"/>
        <v>42540.938900462963</v>
      </c>
      <c r="U4081">
        <f t="shared" si="263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9"/>
        <v>0</v>
      </c>
      <c r="P4082">
        <f t="shared" si="260"/>
        <v>0</v>
      </c>
      <c r="Q4082" t="s">
        <v>8315</v>
      </c>
      <c r="R4082" t="s">
        <v>8316</v>
      </c>
      <c r="S4082" s="10">
        <f t="shared" si="261"/>
        <v>42511.698101851856</v>
      </c>
      <c r="T4082" s="10">
        <f t="shared" si="262"/>
        <v>42535.787500000006</v>
      </c>
      <c r="U4082">
        <f t="shared" si="263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575</v>
      </c>
      <c r="E4083" s="8">
        <v>0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9"/>
        <v>0</v>
      </c>
      <c r="P4083">
        <f t="shared" si="260"/>
        <v>0</v>
      </c>
      <c r="Q4083" t="s">
        <v>8315</v>
      </c>
      <c r="R4083" t="s">
        <v>8316</v>
      </c>
      <c r="S4083" s="10">
        <f t="shared" si="261"/>
        <v>42041.581307870365</v>
      </c>
      <c r="T4083" s="10">
        <f t="shared" si="262"/>
        <v>42071.539641203708</v>
      </c>
      <c r="U4083">
        <f t="shared" si="263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550</v>
      </c>
      <c r="E4084" s="8">
        <v>0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9"/>
        <v>0</v>
      </c>
      <c r="P4084">
        <f t="shared" si="260"/>
        <v>0</v>
      </c>
      <c r="Q4084" t="s">
        <v>8315</v>
      </c>
      <c r="R4084" t="s">
        <v>8316</v>
      </c>
      <c r="S4084" s="10">
        <f t="shared" si="261"/>
        <v>42307.189270833333</v>
      </c>
      <c r="T4084" s="10">
        <f t="shared" si="262"/>
        <v>42322.958333333328</v>
      </c>
      <c r="U4084">
        <f t="shared" si="263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9"/>
        <v>0</v>
      </c>
      <c r="P4085">
        <f t="shared" si="260"/>
        <v>0</v>
      </c>
      <c r="Q4085" t="s">
        <v>8315</v>
      </c>
      <c r="R4085" t="s">
        <v>8316</v>
      </c>
      <c r="S4085" s="10">
        <f t="shared" si="261"/>
        <v>42353.761759259258</v>
      </c>
      <c r="T4085" s="10">
        <f t="shared" si="262"/>
        <v>42383.761759259258</v>
      </c>
      <c r="U4085">
        <f t="shared" si="263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525</v>
      </c>
      <c r="E4086" s="8">
        <v>0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9"/>
        <v>0</v>
      </c>
      <c r="P4086">
        <f t="shared" si="260"/>
        <v>0</v>
      </c>
      <c r="Q4086" t="s">
        <v>8315</v>
      </c>
      <c r="R4086" t="s">
        <v>8316</v>
      </c>
      <c r="S4086" s="10">
        <f t="shared" si="261"/>
        <v>42622.436412037037</v>
      </c>
      <c r="T4086" s="10">
        <f t="shared" si="262"/>
        <v>42652.436412037037</v>
      </c>
      <c r="U4086">
        <f t="shared" si="263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9"/>
        <v>0</v>
      </c>
      <c r="P4087">
        <f t="shared" si="260"/>
        <v>0</v>
      </c>
      <c r="Q4087" t="s">
        <v>8315</v>
      </c>
      <c r="R4087" t="s">
        <v>8316</v>
      </c>
      <c r="S4087" s="10">
        <f t="shared" si="261"/>
        <v>42058.603877314818</v>
      </c>
      <c r="T4087" s="10">
        <f t="shared" si="262"/>
        <v>42087.165972222225</v>
      </c>
      <c r="U4087">
        <f t="shared" si="263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515</v>
      </c>
      <c r="E4088" s="8">
        <v>0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9"/>
        <v>0</v>
      </c>
      <c r="P4088">
        <f t="shared" si="260"/>
        <v>0</v>
      </c>
      <c r="Q4088" t="s">
        <v>8315</v>
      </c>
      <c r="R4088" t="s">
        <v>8316</v>
      </c>
      <c r="S4088" s="10">
        <f t="shared" si="261"/>
        <v>42304.940960648149</v>
      </c>
      <c r="T4088" s="10">
        <f t="shared" si="262"/>
        <v>42329.166666666672</v>
      </c>
      <c r="U4088">
        <f t="shared" si="263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9"/>
        <v>0</v>
      </c>
      <c r="P4089">
        <f t="shared" si="260"/>
        <v>0</v>
      </c>
      <c r="Q4089" t="s">
        <v>8315</v>
      </c>
      <c r="R4089" t="s">
        <v>8316</v>
      </c>
      <c r="S4089" s="10">
        <f t="shared" si="261"/>
        <v>42538.742893518516</v>
      </c>
      <c r="T4089" s="10">
        <f t="shared" si="262"/>
        <v>42568.742893518516</v>
      </c>
      <c r="U4089">
        <f t="shared" si="263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500</v>
      </c>
      <c r="E4090" s="8">
        <v>0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9"/>
        <v>0</v>
      </c>
      <c r="P4090">
        <f t="shared" si="260"/>
        <v>0</v>
      </c>
      <c r="Q4090" t="s">
        <v>8315</v>
      </c>
      <c r="R4090" t="s">
        <v>8316</v>
      </c>
      <c r="S4090" s="10">
        <f t="shared" si="261"/>
        <v>41990.612546296295</v>
      </c>
      <c r="T4090" s="10">
        <f t="shared" si="262"/>
        <v>42020.434722222228</v>
      </c>
      <c r="U4090">
        <f t="shared" si="263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</v>
      </c>
      <c r="E4091" s="8">
        <v>0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9"/>
        <v>0</v>
      </c>
      <c r="P4091">
        <f t="shared" si="260"/>
        <v>0</v>
      </c>
      <c r="Q4091" t="s">
        <v>8315</v>
      </c>
      <c r="R4091" t="s">
        <v>8316</v>
      </c>
      <c r="S4091" s="10">
        <f t="shared" si="261"/>
        <v>42122.732499999998</v>
      </c>
      <c r="T4091" s="10">
        <f t="shared" si="262"/>
        <v>42155.732638888891</v>
      </c>
      <c r="U4091">
        <f t="shared" si="263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500</v>
      </c>
      <c r="E4092" s="8">
        <v>0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9"/>
        <v>0</v>
      </c>
      <c r="P4092">
        <f t="shared" si="260"/>
        <v>0</v>
      </c>
      <c r="Q4092" t="s">
        <v>8315</v>
      </c>
      <c r="R4092" t="s">
        <v>8316</v>
      </c>
      <c r="S4092" s="10">
        <f t="shared" si="261"/>
        <v>42209.67288194444</v>
      </c>
      <c r="T4092" s="10">
        <f t="shared" si="262"/>
        <v>42223.625</v>
      </c>
      <c r="U4092">
        <f t="shared" si="263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9"/>
        <v>0</v>
      </c>
      <c r="P4093">
        <f t="shared" si="260"/>
        <v>0</v>
      </c>
      <c r="Q4093" t="s">
        <v>8315</v>
      </c>
      <c r="R4093" t="s">
        <v>8316</v>
      </c>
      <c r="S4093" s="10">
        <f t="shared" si="261"/>
        <v>41990.506377314814</v>
      </c>
      <c r="T4093" s="10">
        <f t="shared" si="262"/>
        <v>42020.506377314814</v>
      </c>
      <c r="U4093">
        <f t="shared" si="263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9"/>
        <v>0</v>
      </c>
      <c r="P4094">
        <f t="shared" si="260"/>
        <v>0</v>
      </c>
      <c r="Q4094" t="s">
        <v>8315</v>
      </c>
      <c r="R4094" t="s">
        <v>8316</v>
      </c>
      <c r="S4094" s="10">
        <f t="shared" si="261"/>
        <v>42039.194988425923</v>
      </c>
      <c r="T4094" s="10">
        <f t="shared" si="262"/>
        <v>42099.153321759266</v>
      </c>
      <c r="U4094">
        <f t="shared" si="263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9"/>
        <v>0</v>
      </c>
      <c r="P4095">
        <f t="shared" si="260"/>
        <v>0</v>
      </c>
      <c r="Q4095" t="s">
        <v>8315</v>
      </c>
      <c r="R4095" t="s">
        <v>8316</v>
      </c>
      <c r="S4095" s="10">
        <f t="shared" si="261"/>
        <v>42178.815891203703</v>
      </c>
      <c r="T4095" s="10">
        <f t="shared" si="262"/>
        <v>42238.815891203703</v>
      </c>
      <c r="U4095">
        <f t="shared" si="263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9"/>
        <v>0</v>
      </c>
      <c r="P4096">
        <f t="shared" si="260"/>
        <v>0</v>
      </c>
      <c r="Q4096" t="s">
        <v>8315</v>
      </c>
      <c r="R4096" t="s">
        <v>8316</v>
      </c>
      <c r="S4096" s="10">
        <f t="shared" si="261"/>
        <v>41890.086805555555</v>
      </c>
      <c r="T4096" s="10">
        <f t="shared" si="262"/>
        <v>41934.207638888889</v>
      </c>
      <c r="U4096">
        <f t="shared" si="263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400</v>
      </c>
      <c r="E4097" s="8">
        <v>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9"/>
        <v>0</v>
      </c>
      <c r="P4097">
        <f t="shared" si="260"/>
        <v>0</v>
      </c>
      <c r="Q4097" t="s">
        <v>8315</v>
      </c>
      <c r="R4097" t="s">
        <v>8316</v>
      </c>
      <c r="S4097" s="10">
        <f t="shared" si="261"/>
        <v>42693.031828703708</v>
      </c>
      <c r="T4097" s="10">
        <f t="shared" si="262"/>
        <v>42723.031828703708</v>
      </c>
      <c r="U4097">
        <f t="shared" si="263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400</v>
      </c>
      <c r="E4098" s="8">
        <v>0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9"/>
        <v>0</v>
      </c>
      <c r="P4098">
        <f t="shared" si="260"/>
        <v>0</v>
      </c>
      <c r="Q4098" t="s">
        <v>8315</v>
      </c>
      <c r="R4098" t="s">
        <v>8316</v>
      </c>
      <c r="S4098" s="10">
        <f t="shared" si="261"/>
        <v>42750.530312499999</v>
      </c>
      <c r="T4098" s="10">
        <f t="shared" si="262"/>
        <v>42794.368749999994</v>
      </c>
      <c r="U4098">
        <f t="shared" si="263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400</v>
      </c>
      <c r="E4099" s="8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64">ROUND(E4099/D4099*100,0)</f>
        <v>0</v>
      </c>
      <c r="P4099">
        <f t="shared" ref="P4099:P4115" si="265">IFERROR(ROUND(E4099/L4099,2),0)</f>
        <v>0</v>
      </c>
      <c r="Q4099" t="s">
        <v>8315</v>
      </c>
      <c r="R4099" t="s">
        <v>8316</v>
      </c>
      <c r="S4099" s="10">
        <f t="shared" ref="S4099:S4115" si="266">(((J4099/60)/60)/24)+DATE(1970,1,1)</f>
        <v>42344.824502314819</v>
      </c>
      <c r="T4099" s="10">
        <f t="shared" ref="T4099:T4115" si="267">(((I4099/60)/60)/24)+DATE(1970,1,1)</f>
        <v>42400.996527777781</v>
      </c>
      <c r="U4099">
        <f t="shared" ref="U4099:U4115" si="268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64"/>
        <v>0</v>
      </c>
      <c r="P4100">
        <f t="shared" si="265"/>
        <v>0</v>
      </c>
      <c r="Q4100" t="s">
        <v>8315</v>
      </c>
      <c r="R4100" t="s">
        <v>8316</v>
      </c>
      <c r="S4100" s="10">
        <f t="shared" si="266"/>
        <v>42495.722187499996</v>
      </c>
      <c r="T4100" s="10">
        <f t="shared" si="267"/>
        <v>42525.722187499996</v>
      </c>
      <c r="U4100">
        <f t="shared" si="268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300</v>
      </c>
      <c r="E4101" s="8">
        <v>0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64"/>
        <v>0</v>
      </c>
      <c r="P4101">
        <f t="shared" si="265"/>
        <v>0</v>
      </c>
      <c r="Q4101" t="s">
        <v>8315</v>
      </c>
      <c r="R4101" t="s">
        <v>8316</v>
      </c>
      <c r="S4101" s="10">
        <f t="shared" si="266"/>
        <v>42570.850381944445</v>
      </c>
      <c r="T4101" s="10">
        <f t="shared" si="267"/>
        <v>42615.850381944445</v>
      </c>
      <c r="U4101">
        <f t="shared" si="268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280</v>
      </c>
      <c r="E4102" s="8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64"/>
        <v>0</v>
      </c>
      <c r="P4102">
        <f t="shared" si="265"/>
        <v>0</v>
      </c>
      <c r="Q4102" t="s">
        <v>8315</v>
      </c>
      <c r="R4102" t="s">
        <v>8316</v>
      </c>
      <c r="S4102" s="10">
        <f t="shared" si="266"/>
        <v>41927.124884259261</v>
      </c>
      <c r="T4102" s="10">
        <f t="shared" si="267"/>
        <v>41937.124884259261</v>
      </c>
      <c r="U4102">
        <f t="shared" si="268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64"/>
        <v>0</v>
      </c>
      <c r="P4103">
        <f t="shared" si="265"/>
        <v>0</v>
      </c>
      <c r="Q4103" t="s">
        <v>8315</v>
      </c>
      <c r="R4103" t="s">
        <v>8316</v>
      </c>
      <c r="S4103" s="10">
        <f t="shared" si="266"/>
        <v>42730.903726851851</v>
      </c>
      <c r="T4103" s="10">
        <f t="shared" si="267"/>
        <v>42760.903726851851</v>
      </c>
      <c r="U4103">
        <f t="shared" si="268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250</v>
      </c>
      <c r="E4104" s="8">
        <v>0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64"/>
        <v>0</v>
      </c>
      <c r="P4104">
        <f t="shared" si="265"/>
        <v>0</v>
      </c>
      <c r="Q4104" t="s">
        <v>8315</v>
      </c>
      <c r="R4104" t="s">
        <v>8316</v>
      </c>
      <c r="S4104" s="10">
        <f t="shared" si="266"/>
        <v>42475.848067129627</v>
      </c>
      <c r="T4104" s="10">
        <f t="shared" si="267"/>
        <v>42505.848067129627</v>
      </c>
      <c r="U4104">
        <f t="shared" si="268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250</v>
      </c>
      <c r="E4105" s="8">
        <v>0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64"/>
        <v>0</v>
      </c>
      <c r="P4105">
        <f t="shared" si="265"/>
        <v>0</v>
      </c>
      <c r="Q4105" t="s">
        <v>8315</v>
      </c>
      <c r="R4105" t="s">
        <v>8316</v>
      </c>
      <c r="S4105" s="10">
        <f t="shared" si="266"/>
        <v>42188.83293981482</v>
      </c>
      <c r="T4105" s="10">
        <f t="shared" si="267"/>
        <v>42242.772222222222</v>
      </c>
      <c r="U4105">
        <f t="shared" si="268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200</v>
      </c>
      <c r="E4106" s="8">
        <v>0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64"/>
        <v>0</v>
      </c>
      <c r="P4106">
        <f t="shared" si="265"/>
        <v>0</v>
      </c>
      <c r="Q4106" t="s">
        <v>8315</v>
      </c>
      <c r="R4106" t="s">
        <v>8316</v>
      </c>
      <c r="S4106" s="10">
        <f t="shared" si="266"/>
        <v>42640.278171296297</v>
      </c>
      <c r="T4106" s="10">
        <f t="shared" si="267"/>
        <v>42670.278171296297</v>
      </c>
      <c r="U4106">
        <f t="shared" si="268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200</v>
      </c>
      <c r="E4107" s="8">
        <v>0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64"/>
        <v>0</v>
      </c>
      <c r="P4107">
        <f t="shared" si="265"/>
        <v>0</v>
      </c>
      <c r="Q4107" t="s">
        <v>8315</v>
      </c>
      <c r="R4107" t="s">
        <v>8316</v>
      </c>
      <c r="S4107" s="10">
        <f t="shared" si="266"/>
        <v>42697.010520833333</v>
      </c>
      <c r="T4107" s="10">
        <f t="shared" si="267"/>
        <v>42730.010520833333</v>
      </c>
      <c r="U4107">
        <f t="shared" si="268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200</v>
      </c>
      <c r="E4108" s="8">
        <v>0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64"/>
        <v>0</v>
      </c>
      <c r="P4108">
        <f t="shared" si="265"/>
        <v>0</v>
      </c>
      <c r="Q4108" t="s">
        <v>8315</v>
      </c>
      <c r="R4108" t="s">
        <v>8316</v>
      </c>
      <c r="S4108" s="10">
        <f t="shared" si="266"/>
        <v>42053.049375000002</v>
      </c>
      <c r="T4108" s="10">
        <f t="shared" si="267"/>
        <v>42096.041666666672</v>
      </c>
      <c r="U4108">
        <f t="shared" si="268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128</v>
      </c>
      <c r="E4109" s="8">
        <v>0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64"/>
        <v>0</v>
      </c>
      <c r="P4109">
        <f t="shared" si="265"/>
        <v>0</v>
      </c>
      <c r="Q4109" t="s">
        <v>8315</v>
      </c>
      <c r="R4109" t="s">
        <v>8316</v>
      </c>
      <c r="S4109" s="10">
        <f t="shared" si="266"/>
        <v>41883.916678240741</v>
      </c>
      <c r="T4109" s="10">
        <f t="shared" si="267"/>
        <v>41906.916678240741</v>
      </c>
      <c r="U4109">
        <f t="shared" si="268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100</v>
      </c>
      <c r="E4110" s="8">
        <v>0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64"/>
        <v>0</v>
      </c>
      <c r="P4110">
        <f t="shared" si="265"/>
        <v>0</v>
      </c>
      <c r="Q4110" t="s">
        <v>8315</v>
      </c>
      <c r="R4110" t="s">
        <v>8316</v>
      </c>
      <c r="S4110" s="10">
        <f t="shared" si="266"/>
        <v>42767.031678240746</v>
      </c>
      <c r="T4110" s="10">
        <f t="shared" si="267"/>
        <v>42797.208333333328</v>
      </c>
      <c r="U4110">
        <f t="shared" si="268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60</v>
      </c>
      <c r="E4111" s="8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64"/>
        <v>0</v>
      </c>
      <c r="P4111">
        <f t="shared" si="265"/>
        <v>0</v>
      </c>
      <c r="Q4111" t="s">
        <v>8315</v>
      </c>
      <c r="R4111" t="s">
        <v>8316</v>
      </c>
      <c r="S4111" s="10">
        <f t="shared" si="266"/>
        <v>42307.539398148147</v>
      </c>
      <c r="T4111" s="10">
        <f t="shared" si="267"/>
        <v>42337.581064814818</v>
      </c>
      <c r="U4111">
        <f t="shared" si="268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50</v>
      </c>
      <c r="E4112" s="8">
        <v>0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64"/>
        <v>0</v>
      </c>
      <c r="P4112">
        <f t="shared" si="265"/>
        <v>0</v>
      </c>
      <c r="Q4112" t="s">
        <v>8315</v>
      </c>
      <c r="R4112" t="s">
        <v>8316</v>
      </c>
      <c r="S4112" s="10">
        <f t="shared" si="266"/>
        <v>42512.626747685179</v>
      </c>
      <c r="T4112" s="10">
        <f t="shared" si="267"/>
        <v>42572.626747685179</v>
      </c>
      <c r="U4112">
        <f t="shared" si="268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64"/>
        <v>0</v>
      </c>
      <c r="P4113">
        <f t="shared" si="265"/>
        <v>0</v>
      </c>
      <c r="Q4113" t="s">
        <v>8315</v>
      </c>
      <c r="R4113" t="s">
        <v>8316</v>
      </c>
      <c r="S4113" s="10">
        <f t="shared" si="266"/>
        <v>42029.135879629626</v>
      </c>
      <c r="T4113" s="10">
        <f t="shared" si="267"/>
        <v>42059.135879629626</v>
      </c>
      <c r="U4113">
        <f t="shared" si="268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20</v>
      </c>
      <c r="E4114" s="8">
        <v>0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64"/>
        <v>0</v>
      </c>
      <c r="P4114">
        <f t="shared" si="265"/>
        <v>0</v>
      </c>
      <c r="Q4114" t="s">
        <v>8315</v>
      </c>
      <c r="R4114" t="s">
        <v>8316</v>
      </c>
      <c r="S4114" s="10">
        <f t="shared" si="266"/>
        <v>42400.946597222224</v>
      </c>
      <c r="T4114" s="10">
        <f t="shared" si="267"/>
        <v>42428</v>
      </c>
      <c r="U4114">
        <f t="shared" si="268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2</v>
      </c>
      <c r="E4115" s="8">
        <v>0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64"/>
        <v>0</v>
      </c>
      <c r="P4115">
        <f t="shared" si="265"/>
        <v>0</v>
      </c>
      <c r="Q4115" t="s">
        <v>8315</v>
      </c>
      <c r="R4115" t="s">
        <v>8316</v>
      </c>
      <c r="S4115" s="10">
        <f t="shared" si="266"/>
        <v>42358.573182870372</v>
      </c>
      <c r="T4115" s="10">
        <f t="shared" si="267"/>
        <v>42377.273611111115</v>
      </c>
      <c r="U4115">
        <f t="shared" si="268"/>
        <v>2015</v>
      </c>
    </row>
  </sheetData>
  <conditionalFormatting sqref="F1:F1048576">
    <cfRule type="cellIs" dxfId="1" priority="4" operator="equal">
      <formula>"live"</formula>
    </cfRule>
    <cfRule type="cellIs" dxfId="0" priority="3" operator="equal">
      <formula>"successful"</formula>
    </cfRule>
  </conditionalFormatting>
  <conditionalFormatting sqref="O1:O1048576 P1">
    <cfRule type="colorScale" priority="2">
      <colorScale>
        <cfvo type="min"/>
        <cfvo type="max"/>
        <color rgb="FFFF0000"/>
        <color rgb="FF0070C0"/>
      </colorScale>
    </cfRule>
    <cfRule type="colorScale" priority="1">
      <colorScale>
        <cfvo type="min"/>
        <cfvo type="num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Lauch Date</vt:lpstr>
      <vt:lpstr>Outcomes Based Goals </vt:lpstr>
      <vt:lpstr>Kickstarter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Soren Sprissler</cp:lastModifiedBy>
  <cp:lastPrinted>2021-06-21T00:19:53Z</cp:lastPrinted>
  <dcterms:created xsi:type="dcterms:W3CDTF">2017-04-20T15:17:24Z</dcterms:created>
  <dcterms:modified xsi:type="dcterms:W3CDTF">2021-06-21T02:16:27Z</dcterms:modified>
</cp:coreProperties>
</file>