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B10AC2A3-B2CE-274B-A755-6860F3921EFE}" xr6:coauthVersionLast="46" xr6:coauthVersionMax="46" xr10:uidLastSave="{00000000-0000-0000-0000-000000000000}"/>
  <bookViews>
    <workbookView xWindow="2560" yWindow="500" windowWidth="26200" windowHeight="15280" xr2:uid="{00000000-000D-0000-FFFF-FFFF00000000}"/>
  </bookViews>
  <sheets>
    <sheet name="Special Sampling" sheetId="5" r:id="rId1"/>
    <sheet name="NEW E6 COND." sheetId="2" r:id="rId2"/>
    <sheet name="COND_FC" sheetId="1" r:id="rId3"/>
  </sheets>
  <definedNames>
    <definedName name="_Dist_Bin" hidden="1">COND_FC!$I$44:$I$45</definedName>
    <definedName name="_Dist_Values" hidden="1">COND_FC!$G$2:$G$41</definedName>
    <definedName name="_Key1" hidden="1">COND_FC!$B$1812</definedName>
    <definedName name="_Key2" hidden="1">COND_FC!$C$1810</definedName>
    <definedName name="_Order1" hidden="1">0</definedName>
    <definedName name="_Order2" hidden="1">255</definedName>
    <definedName name="_Sort" hidden="1">COND_FC!$B$2:$H$1919</definedName>
    <definedName name="_xlnm.Print_Area" localSheetId="2">COND_FC!$EM$1:$IU$41</definedName>
    <definedName name="_xlnm.Print_Area" localSheetId="1">'NEW E6 COND.'!$CK$1:$GZ$30</definedName>
    <definedName name="_xlnm.Print_Titles" localSheetId="2">COND_FC!$B:$C</definedName>
    <definedName name="_xlnm.Print_Titles" localSheetId="1">'NEW E6 COND.'!$B:$C</definedName>
    <definedName name="Print_Titles_MI" localSheetId="2">COND_FC!$B:$C</definedName>
  </definedNames>
  <calcPr calcId="191029"/>
</workbook>
</file>

<file path=xl/calcChain.xml><?xml version="1.0" encoding="utf-8"?>
<calcChain xmlns="http://schemas.openxmlformats.org/spreadsheetml/2006/main">
  <c r="BB1" i="2" l="1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Z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H1" i="1"/>
  <c r="EI1" i="1"/>
  <c r="EJ1" i="1"/>
  <c r="EK1" i="1"/>
  <c r="EL1" i="1"/>
  <c r="EM1" i="1"/>
  <c r="EN1" i="1"/>
  <c r="EO1" i="1"/>
  <c r="EP1" i="1"/>
  <c r="ES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K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</calcChain>
</file>

<file path=xl/sharedStrings.xml><?xml version="1.0" encoding="utf-8"?>
<sst xmlns="http://schemas.openxmlformats.org/spreadsheetml/2006/main" count="73" uniqueCount="42">
  <si>
    <t>STATION</t>
  </si>
  <si>
    <t>NO.</t>
  </si>
  <si>
    <t>A</t>
  </si>
  <si>
    <t>C62</t>
  </si>
  <si>
    <t>C61</t>
  </si>
  <si>
    <t>C</t>
  </si>
  <si>
    <t>x</t>
  </si>
  <si>
    <t>B</t>
  </si>
  <si>
    <t>Sleepy CK.</t>
  </si>
  <si>
    <t xml:space="preserve">C </t>
  </si>
  <si>
    <t>upper N.Rvr.</t>
  </si>
  <si>
    <t>Oyster House</t>
  </si>
  <si>
    <t>North Brown's Island</t>
  </si>
  <si>
    <t>Brown's Island - East side</t>
  </si>
  <si>
    <t>East End Straits Channel</t>
  </si>
  <si>
    <t>Harker's Island Bridge</t>
  </si>
  <si>
    <t>10C</t>
  </si>
  <si>
    <t>broken</t>
  </si>
  <si>
    <t>North River Thorofare</t>
  </si>
  <si>
    <t>Mid Whitehurst Crk</t>
  </si>
  <si>
    <t>Straits - Browns Island</t>
  </si>
  <si>
    <t>25 North River Marsh</t>
  </si>
  <si>
    <t>Danger Marker</t>
  </si>
  <si>
    <t>Note:  These samples were to gauge results prior to a full conditional sampling - area had received over 5" of rain</t>
  </si>
  <si>
    <t>Beacon #47 Straits</t>
  </si>
  <si>
    <t>`</t>
  </si>
  <si>
    <t>N1</t>
  </si>
  <si>
    <t>N4</t>
  </si>
  <si>
    <t>N5</t>
  </si>
  <si>
    <t>2018 Sta. #</t>
  </si>
  <si>
    <t>N2</t>
  </si>
  <si>
    <t>N3</t>
  </si>
  <si>
    <t>Wards Crk</t>
  </si>
  <si>
    <t>Off Oyster House</t>
  </si>
  <si>
    <t>Old Danger Mrkr</t>
  </si>
  <si>
    <t>DE10</t>
  </si>
  <si>
    <t>DE11</t>
  </si>
  <si>
    <t>DE12</t>
  </si>
  <si>
    <t>DE13</t>
  </si>
  <si>
    <t>DE14</t>
  </si>
  <si>
    <t>DE15</t>
  </si>
  <si>
    <t>NEW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</si>
</sst>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_)"/>
    <numFmt numFmtId="165" formatCode="0_)"/>
    <numFmt numFmtId="166" formatCode="0.0_)"/>
    <numFmt numFmtId="167" formatCode="0.0"/>
    <numFmt numFmtId="168" formatCode="mm/dd/yy;@"/>
  </numFmts>
  <fonts count="2" x14ac:knownFonts="1">
    <font>
      <sz val="12"/>
      <name val="Tahoma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66" fontId="0" fillId="0" borderId="0" xfId="0" applyNumberFormat="1" applyProtection="1"/>
    <xf numFmtId="0" fontId="0" fillId="0" borderId="0" xfId="0" applyProtection="1"/>
    <xf numFmtId="165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7" fontId="0" fillId="0" borderId="0" xfId="0" applyNumberFormat="1" applyAlignment="1" applyProtection="1">
      <alignment horizontal="center"/>
    </xf>
    <xf numFmtId="167" fontId="0" fillId="0" borderId="0" xfId="0" applyNumberFormat="1"/>
    <xf numFmtId="14" fontId="0" fillId="0" borderId="0" xfId="0" applyNumberFormat="1"/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Alignment="1" applyProtection="1">
      <alignment horizontal="right"/>
    </xf>
    <xf numFmtId="168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68" fontId="1" fillId="0" borderId="0" xfId="0" applyNumberFormat="1" applyFont="1" applyAlignment="1" applyProtection="1">
      <alignment horizontal="center"/>
    </xf>
    <xf numFmtId="168" fontId="1" fillId="0" borderId="0" xfId="0" applyNumberFormat="1" applyFont="1"/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Protection="1"/>
    <xf numFmtId="166" fontId="1" fillId="0" borderId="0" xfId="0" applyNumberFormat="1" applyFont="1" applyProtection="1"/>
    <xf numFmtId="166" fontId="1" fillId="0" borderId="0" xfId="0" applyNumberFormat="1" applyFont="1" applyAlignment="1" applyProtection="1">
      <alignment horizontal="center"/>
    </xf>
    <xf numFmtId="0" fontId="1" fillId="0" borderId="0" xfId="0" applyFont="1" applyBorder="1"/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right"/>
    </xf>
    <xf numFmtId="166" fontId="1" fillId="0" borderId="0" xfId="0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167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 applyProtection="1">
      <alignment horizontal="center"/>
    </xf>
    <xf numFmtId="167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center"/>
    </xf>
    <xf numFmtId="167" fontId="1" fillId="0" borderId="0" xfId="0" applyNumberFormat="1" applyFont="1" applyBorder="1" applyAlignment="1" applyProtection="1">
      <alignment horizontal="center"/>
    </xf>
    <xf numFmtId="165" fontId="1" fillId="0" borderId="0" xfId="0" applyNumberFormat="1" applyFont="1" applyBorder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/>
    <xf numFmtId="167" fontId="1" fillId="0" borderId="0" xfId="0" applyNumberFormat="1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75" workbookViewId="0">
      <selection activeCell="C19" sqref="C19"/>
    </sheetView>
  </sheetViews>
  <sheetFormatPr baseColWidth="10" defaultColWidth="8.7109375" defaultRowHeight="15" x14ac:dyDescent="0.15"/>
  <sheetData>
    <row r="1" spans="1:4" x14ac:dyDescent="0.15">
      <c r="A1" t="s">
        <v>41</v>
      </c>
      <c r="B1" t="s">
        <v>0</v>
      </c>
      <c r="C1" t="s">
        <v>1</v>
      </c>
      <c r="D1" s="11">
        <v>39576</v>
      </c>
    </row>
    <row r="2" spans="1:4" x14ac:dyDescent="0.15">
      <c r="B2">
        <v>22</v>
      </c>
      <c r="D2">
        <v>2</v>
      </c>
    </row>
    <row r="3" spans="1:4" x14ac:dyDescent="0.15">
      <c r="B3">
        <v>15</v>
      </c>
      <c r="D3">
        <v>13</v>
      </c>
    </row>
    <row r="4" spans="1:4" x14ac:dyDescent="0.15">
      <c r="B4">
        <v>20</v>
      </c>
      <c r="D4">
        <v>7.8</v>
      </c>
    </row>
    <row r="5" spans="1:4" x14ac:dyDescent="0.15">
      <c r="B5">
        <v>20</v>
      </c>
      <c r="C5" t="s">
        <v>2</v>
      </c>
      <c r="D5">
        <v>4.5</v>
      </c>
    </row>
    <row r="6" spans="1:4" x14ac:dyDescent="0.15">
      <c r="B6">
        <v>17</v>
      </c>
      <c r="C6" t="s">
        <v>2</v>
      </c>
      <c r="D6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C234"/>
  <sheetViews>
    <sheetView zoomScaleNormal="100" workbookViewId="0">
      <pane xSplit="3" topLeftCell="VH1" activePane="topRight" state="frozen"/>
      <selection pane="topRight" activeCell="B1" sqref="B1"/>
    </sheetView>
  </sheetViews>
  <sheetFormatPr baseColWidth="10" defaultColWidth="10.7109375" defaultRowHeight="13" x14ac:dyDescent="0.15"/>
  <cols>
    <col min="1" max="1" width="10.7109375" style="31"/>
    <col min="2" max="2" width="9.28515625" style="40" customWidth="1"/>
    <col min="3" max="3" width="12.5703125" style="36" customWidth="1"/>
    <col min="4" max="78" width="11.7109375" style="22"/>
    <col min="79" max="79" width="11.7109375" style="30"/>
    <col min="80" max="88" width="11.7109375" style="32"/>
    <col min="89" max="121" width="8.7109375" style="32" bestFit="1" customWidth="1"/>
    <col min="122" max="123" width="8.7109375" style="31" bestFit="1" customWidth="1"/>
    <col min="124" max="208" width="8.7109375" style="32" bestFit="1" customWidth="1"/>
    <col min="209" max="376" width="10.7109375" style="32"/>
    <col min="377" max="377" width="10.7109375" style="31"/>
    <col min="378" max="391" width="10.7109375" style="32"/>
    <col min="392" max="392" width="6.5703125" style="32" bestFit="1" customWidth="1"/>
    <col min="393" max="393" width="6.7109375" style="32" bestFit="1" customWidth="1"/>
    <col min="394" max="396" width="6.85546875" style="32" bestFit="1" customWidth="1"/>
    <col min="397" max="397" width="6.7109375" style="32" bestFit="1" customWidth="1"/>
    <col min="398" max="401" width="6.85546875" style="32" bestFit="1" customWidth="1"/>
    <col min="402" max="402" width="172.28515625" style="32" bestFit="1" customWidth="1"/>
    <col min="403" max="404" width="6.85546875" style="32" bestFit="1" customWidth="1"/>
    <col min="405" max="407" width="6.7109375" style="32" bestFit="1" customWidth="1"/>
    <col min="408" max="409" width="6.85546875" style="32" bestFit="1" customWidth="1"/>
    <col min="410" max="410" width="6.5703125" style="32" bestFit="1" customWidth="1"/>
    <col min="411" max="412" width="6.7109375" style="32" bestFit="1" customWidth="1"/>
    <col min="413" max="413" width="6.85546875" style="32" bestFit="1" customWidth="1"/>
    <col min="414" max="414" width="6.5703125" style="32" bestFit="1" customWidth="1"/>
    <col min="415" max="418" width="6.7109375" style="32" bestFit="1" customWidth="1"/>
    <col min="419" max="419" width="6.85546875" style="32" bestFit="1" customWidth="1"/>
    <col min="420" max="421" width="6.7109375" style="32" bestFit="1" customWidth="1"/>
    <col min="422" max="422" width="6.85546875" style="32" bestFit="1" customWidth="1"/>
    <col min="423" max="423" width="6.7109375" style="32" bestFit="1" customWidth="1"/>
    <col min="424" max="425" width="6.85546875" style="32" bestFit="1" customWidth="1"/>
    <col min="426" max="426" width="6.7109375" style="32" bestFit="1" customWidth="1"/>
    <col min="427" max="427" width="6.5703125" style="32" bestFit="1" customWidth="1"/>
    <col min="428" max="429" width="6.7109375" style="32" bestFit="1" customWidth="1"/>
    <col min="430" max="431" width="6.85546875" style="32" bestFit="1" customWidth="1"/>
    <col min="432" max="432" width="6.7109375" style="32" bestFit="1" customWidth="1"/>
    <col min="433" max="434" width="6.85546875" style="32" bestFit="1" customWidth="1"/>
    <col min="435" max="443" width="6.5703125" style="32" bestFit="1" customWidth="1"/>
    <col min="444" max="448" width="6.7109375" style="32" bestFit="1" customWidth="1"/>
    <col min="449" max="449" width="6.5703125" style="32" bestFit="1" customWidth="1"/>
    <col min="450" max="450" width="6.85546875" style="32" bestFit="1" customWidth="1"/>
    <col min="451" max="451" width="6.7109375" style="32" bestFit="1" customWidth="1"/>
    <col min="452" max="456" width="6.85546875" style="32" bestFit="1" customWidth="1"/>
    <col min="457" max="458" width="6.7109375" style="32" bestFit="1" customWidth="1"/>
    <col min="459" max="463" width="6.85546875" style="32" bestFit="1" customWidth="1"/>
    <col min="464" max="467" width="6.7109375" style="32" bestFit="1" customWidth="1"/>
    <col min="468" max="471" width="6.85546875" style="32" bestFit="1" customWidth="1"/>
    <col min="472" max="473" width="6.5703125" style="32" bestFit="1" customWidth="1"/>
    <col min="474" max="474" width="6.7109375" style="32" bestFit="1" customWidth="1"/>
    <col min="475" max="476" width="6.5703125" style="32" bestFit="1" customWidth="1"/>
    <col min="477" max="477" width="6.7109375" style="32" bestFit="1" customWidth="1"/>
    <col min="478" max="478" width="6.5703125" style="32" bestFit="1" customWidth="1"/>
    <col min="479" max="482" width="6.7109375" style="32" bestFit="1" customWidth="1"/>
    <col min="483" max="483" width="6.85546875" style="32" bestFit="1" customWidth="1"/>
    <col min="484" max="484" width="6.7109375" style="32" bestFit="1" customWidth="1"/>
    <col min="485" max="488" width="6.85546875" style="32" bestFit="1" customWidth="1"/>
    <col min="489" max="493" width="6.7109375" style="32" bestFit="1" customWidth="1"/>
    <col min="494" max="494" width="6.85546875" style="32" bestFit="1" customWidth="1"/>
    <col min="495" max="495" width="6.7109375" style="32" bestFit="1" customWidth="1"/>
    <col min="496" max="497" width="6.85546875" style="32" bestFit="1" customWidth="1"/>
    <col min="498" max="501" width="6.7109375" style="32" bestFit="1" customWidth="1"/>
    <col min="502" max="507" width="6.5703125" style="32" bestFit="1" customWidth="1"/>
    <col min="508" max="508" width="6.7109375" style="32" bestFit="1" customWidth="1"/>
    <col min="509" max="510" width="6.85546875" style="32" bestFit="1" customWidth="1"/>
    <col min="511" max="511" width="6.5703125" style="32" bestFit="1" customWidth="1"/>
    <col min="512" max="512" width="6.7109375" style="32" bestFit="1" customWidth="1"/>
    <col min="513" max="516" width="6.85546875" style="32" bestFit="1" customWidth="1"/>
    <col min="517" max="519" width="6.7109375" style="32" bestFit="1" customWidth="1"/>
    <col min="520" max="520" width="6.85546875" style="32" bestFit="1" customWidth="1"/>
    <col min="521" max="521" width="6.7109375" style="32" bestFit="1" customWidth="1"/>
    <col min="522" max="522" width="6.85546875" style="32" bestFit="1" customWidth="1"/>
    <col min="523" max="527" width="10.7109375" style="32"/>
    <col min="528" max="528" width="10.7109375" style="31"/>
    <col min="529" max="544" width="10.7109375" style="32"/>
    <col min="545" max="546" width="10.7109375" style="31"/>
    <col min="547" max="554" width="10.7109375" style="32"/>
    <col min="555" max="555" width="10.7109375" style="31"/>
    <col min="556" max="557" width="10.7109375" style="32"/>
    <col min="558" max="558" width="10.7109375" style="31"/>
    <col min="559" max="16384" width="10.7109375" style="32"/>
  </cols>
  <sheetData>
    <row r="1" spans="1:601" s="12" customFormat="1" x14ac:dyDescent="0.15">
      <c r="A1" s="12" t="s">
        <v>29</v>
      </c>
      <c r="B1" s="13" t="s">
        <v>0</v>
      </c>
      <c r="C1" s="14" t="s">
        <v>1</v>
      </c>
      <c r="D1" s="15">
        <f>DATE(2000,7,2)</f>
        <v>36709</v>
      </c>
      <c r="E1" s="15">
        <f>DATE(2000,7,24)</f>
        <v>36731</v>
      </c>
      <c r="F1" s="15">
        <f>DATE(2000,7,27)</f>
        <v>36734</v>
      </c>
      <c r="G1" s="15">
        <f>DATE(2000,7,30)</f>
        <v>36737</v>
      </c>
      <c r="H1" s="15">
        <f>DATE(2000,8,1)</f>
        <v>36739</v>
      </c>
      <c r="I1" s="15">
        <f>DATE(2000,8,6)</f>
        <v>36744</v>
      </c>
      <c r="J1" s="15">
        <f>DATE(2000,8,29)</f>
        <v>36767</v>
      </c>
      <c r="K1" s="15">
        <f>DATE(2000,9,1)</f>
        <v>36770</v>
      </c>
      <c r="L1" s="15">
        <f>DATE(2000,9,8)</f>
        <v>36777</v>
      </c>
      <c r="M1" s="15">
        <f>DATE(2000,9,11)</f>
        <v>36780</v>
      </c>
      <c r="N1" s="15">
        <f>DATE(2000,9,20)</f>
        <v>36789</v>
      </c>
      <c r="O1" s="15">
        <f>DATE(2000,9,25)</f>
        <v>36794</v>
      </c>
      <c r="P1" s="15">
        <f>DATE(2000,9,26)</f>
        <v>36795</v>
      </c>
      <c r="Q1" s="15">
        <f>DATE(2000,9,27)</f>
        <v>36796</v>
      </c>
      <c r="R1" s="15">
        <f>DATE(2000,11,27)</f>
        <v>36857</v>
      </c>
      <c r="S1" s="15">
        <f>DATE(2000,11,30)</f>
        <v>36860</v>
      </c>
      <c r="T1" s="15">
        <f>DATE(2001,3,14)</f>
        <v>36964</v>
      </c>
      <c r="U1" s="15">
        <f>DATE(2001,6,18)</f>
        <v>37060</v>
      </c>
      <c r="V1" s="15">
        <f>DATE(2001,7,8)</f>
        <v>37080</v>
      </c>
      <c r="W1" s="15">
        <v>37118</v>
      </c>
      <c r="X1" s="15">
        <v>37120</v>
      </c>
      <c r="Y1" s="15">
        <v>37161</v>
      </c>
      <c r="Z1" s="15">
        <f>DATE(2001,10,1)</f>
        <v>37165</v>
      </c>
      <c r="AA1" s="15">
        <v>37297</v>
      </c>
      <c r="AB1" s="15">
        <v>37299</v>
      </c>
      <c r="AC1" s="15">
        <v>37329</v>
      </c>
      <c r="AD1" s="15">
        <v>37332</v>
      </c>
      <c r="AE1" s="15">
        <v>37382</v>
      </c>
      <c r="AF1" s="15">
        <v>37409</v>
      </c>
      <c r="AG1" s="15">
        <f>DATE(2002,7,30)</f>
        <v>37467</v>
      </c>
      <c r="AH1" s="15">
        <f>DATE(2002,9,3)</f>
        <v>37502</v>
      </c>
      <c r="AI1" s="15">
        <f>DATE(2002,9,4)</f>
        <v>37503</v>
      </c>
      <c r="AJ1" s="15">
        <f>DATE(2002,9,4)</f>
        <v>37503</v>
      </c>
      <c r="AK1" s="15">
        <f>DATE(2002,9,11)</f>
        <v>37510</v>
      </c>
      <c r="AL1" s="15">
        <f>DATE(2002,9,12)</f>
        <v>37511</v>
      </c>
      <c r="AM1" s="15">
        <f>DATE(2002,9,15)</f>
        <v>37514</v>
      </c>
      <c r="AN1" s="15">
        <f>DATE(2002,9,17)</f>
        <v>37516</v>
      </c>
      <c r="AO1" s="15">
        <f>DATE(2002,9,19)</f>
        <v>37518</v>
      </c>
      <c r="AP1" s="15">
        <f>DATE(2002,9,23)</f>
        <v>37522</v>
      </c>
      <c r="AQ1" s="15">
        <f>DATE(2002,9,30)</f>
        <v>37529</v>
      </c>
      <c r="AR1" s="15">
        <f>DATE(2002,10,1)</f>
        <v>37530</v>
      </c>
      <c r="AS1" s="15">
        <f>DATE(2002,10,3)</f>
        <v>37532</v>
      </c>
      <c r="AT1" s="15">
        <f>DATE(2002,10,7)</f>
        <v>37536</v>
      </c>
      <c r="AU1" s="15">
        <f>DATE(2002,10,17)</f>
        <v>37546</v>
      </c>
      <c r="AV1" s="15">
        <f>DATE(2002,10,21)</f>
        <v>37550</v>
      </c>
      <c r="AW1" s="15">
        <f>DATE(2002,11,5)</f>
        <v>37565</v>
      </c>
      <c r="AX1" s="15">
        <f>DATE(2002,11,19)</f>
        <v>37579</v>
      </c>
      <c r="AY1" s="15">
        <f>DATE(2002,11,21)</f>
        <v>37581</v>
      </c>
      <c r="AZ1" s="15">
        <f>DATE(2002,11,24)</f>
        <v>37584</v>
      </c>
      <c r="BA1" s="15">
        <f>DATE(2003,1,3)</f>
        <v>37624</v>
      </c>
      <c r="BB1" s="15">
        <f>DATE(2003,1,6)</f>
        <v>37627</v>
      </c>
      <c r="BC1" s="15">
        <v>37689</v>
      </c>
      <c r="BD1" s="15">
        <v>37690</v>
      </c>
      <c r="BE1" s="15">
        <v>37698</v>
      </c>
      <c r="BF1" s="15">
        <v>37699</v>
      </c>
      <c r="BG1" s="15">
        <v>37703</v>
      </c>
      <c r="BH1" s="15">
        <v>37704</v>
      </c>
      <c r="BI1" s="15">
        <v>37705</v>
      </c>
      <c r="BJ1" s="15">
        <v>37706</v>
      </c>
      <c r="BK1" s="15">
        <v>37712</v>
      </c>
      <c r="BL1" s="15">
        <v>37714</v>
      </c>
      <c r="BM1" s="15">
        <v>37725</v>
      </c>
      <c r="BN1" s="15">
        <v>37728</v>
      </c>
      <c r="BO1" s="15">
        <v>37732</v>
      </c>
      <c r="BP1" s="15">
        <v>37735</v>
      </c>
      <c r="BQ1" s="15">
        <v>37739</v>
      </c>
      <c r="BR1" s="15">
        <v>37741</v>
      </c>
      <c r="BS1" s="15">
        <v>37746</v>
      </c>
      <c r="BT1" s="15">
        <v>37748</v>
      </c>
      <c r="BU1" s="15">
        <v>37761</v>
      </c>
      <c r="BV1" s="15">
        <v>37763</v>
      </c>
      <c r="BW1" s="15">
        <v>37770</v>
      </c>
      <c r="BX1" s="15">
        <v>37774</v>
      </c>
      <c r="BY1" s="15">
        <v>37775</v>
      </c>
      <c r="BZ1" s="15">
        <v>37776</v>
      </c>
      <c r="CA1" s="15">
        <v>37790</v>
      </c>
      <c r="CB1" s="16">
        <v>37794</v>
      </c>
      <c r="CC1" s="16">
        <v>37796</v>
      </c>
      <c r="CD1" s="15">
        <v>37811</v>
      </c>
      <c r="CE1" s="16">
        <v>37818</v>
      </c>
      <c r="CF1" s="16">
        <v>37819</v>
      </c>
      <c r="CG1" s="16">
        <v>37846</v>
      </c>
      <c r="CH1" s="16">
        <v>37847</v>
      </c>
      <c r="CI1" s="16">
        <v>37858</v>
      </c>
      <c r="CJ1" s="16">
        <v>37860</v>
      </c>
      <c r="CK1" s="17">
        <v>37887</v>
      </c>
      <c r="CL1" s="17">
        <v>37889</v>
      </c>
      <c r="CM1" s="17">
        <v>37892</v>
      </c>
      <c r="CN1" s="12">
        <v>37895</v>
      </c>
      <c r="CO1" s="12">
        <v>37900</v>
      </c>
      <c r="CP1" s="12">
        <v>37906</v>
      </c>
      <c r="CQ1" s="12">
        <v>37908</v>
      </c>
      <c r="CR1" s="12">
        <v>37910</v>
      </c>
      <c r="CS1" s="12">
        <v>37913</v>
      </c>
      <c r="CT1" s="12">
        <v>37915</v>
      </c>
      <c r="CU1" s="12">
        <v>37916</v>
      </c>
      <c r="CV1" s="12">
        <v>37917</v>
      </c>
      <c r="CW1" s="12">
        <v>37925</v>
      </c>
      <c r="CX1" s="12">
        <v>37927</v>
      </c>
      <c r="CY1" s="12">
        <v>37928</v>
      </c>
      <c r="CZ1" s="12">
        <v>37930</v>
      </c>
      <c r="DA1" s="12">
        <v>37932</v>
      </c>
      <c r="DB1" s="12">
        <v>37935</v>
      </c>
      <c r="DC1" s="12">
        <v>37962</v>
      </c>
      <c r="DD1" s="12">
        <v>37963</v>
      </c>
      <c r="DE1" s="12">
        <v>37967</v>
      </c>
      <c r="DF1" s="12">
        <v>37971</v>
      </c>
      <c r="DG1" s="12">
        <v>37973</v>
      </c>
      <c r="DH1" s="12">
        <v>37975</v>
      </c>
      <c r="DI1" s="12">
        <v>37977</v>
      </c>
      <c r="DJ1" s="12">
        <v>37982</v>
      </c>
      <c r="DK1" s="12">
        <v>37984</v>
      </c>
      <c r="DL1" s="12">
        <v>37620</v>
      </c>
      <c r="DM1" s="12">
        <v>37988</v>
      </c>
      <c r="DN1" s="12">
        <v>38091</v>
      </c>
      <c r="DO1" s="12">
        <v>38093</v>
      </c>
      <c r="DP1" s="12">
        <v>38170</v>
      </c>
      <c r="DQ1" s="12">
        <v>38187</v>
      </c>
      <c r="DR1" s="12">
        <v>38194</v>
      </c>
      <c r="DS1" s="12">
        <v>38199</v>
      </c>
      <c r="DT1" s="12">
        <v>38204</v>
      </c>
      <c r="DU1" s="17">
        <v>38208</v>
      </c>
      <c r="DV1" s="12">
        <v>38210</v>
      </c>
      <c r="DW1" s="12">
        <v>38217</v>
      </c>
      <c r="DX1" s="12">
        <v>38219</v>
      </c>
      <c r="DY1" s="12">
        <v>38222</v>
      </c>
      <c r="DZ1" s="12">
        <v>38232</v>
      </c>
      <c r="EA1" s="12">
        <v>38234</v>
      </c>
      <c r="EB1" s="12">
        <v>38246</v>
      </c>
      <c r="EC1" s="17">
        <v>38253</v>
      </c>
      <c r="ED1" s="17">
        <v>38260</v>
      </c>
      <c r="EE1" s="17">
        <v>38265</v>
      </c>
      <c r="EF1" s="12">
        <v>38320</v>
      </c>
      <c r="EG1" s="12">
        <v>38322</v>
      </c>
      <c r="EH1" s="12">
        <v>38323</v>
      </c>
      <c r="EI1" s="12">
        <v>38412</v>
      </c>
      <c r="EJ1" s="12">
        <v>38413</v>
      </c>
      <c r="EK1" s="12">
        <v>38414</v>
      </c>
      <c r="EL1" s="12">
        <v>38446</v>
      </c>
      <c r="EM1" s="12">
        <v>38448</v>
      </c>
      <c r="EN1" s="12">
        <v>38452</v>
      </c>
      <c r="EO1" s="17">
        <v>38453</v>
      </c>
      <c r="EP1" s="17">
        <v>38460</v>
      </c>
      <c r="EQ1" s="12">
        <v>38481</v>
      </c>
      <c r="ER1" s="17">
        <v>38482</v>
      </c>
      <c r="ES1" s="12">
        <v>38509</v>
      </c>
      <c r="ET1" s="12">
        <v>38510</v>
      </c>
      <c r="EU1" s="12">
        <v>38512</v>
      </c>
      <c r="EV1" s="12">
        <v>38534</v>
      </c>
      <c r="EW1" s="12">
        <v>38550</v>
      </c>
      <c r="EX1" s="12">
        <v>38551</v>
      </c>
      <c r="EY1" s="12">
        <v>38553</v>
      </c>
      <c r="EZ1" s="12">
        <v>38558</v>
      </c>
      <c r="FA1" s="12">
        <v>38566</v>
      </c>
      <c r="FB1" s="12">
        <v>38568</v>
      </c>
      <c r="FC1" s="12">
        <v>38574</v>
      </c>
      <c r="FD1" s="12">
        <v>38575</v>
      </c>
      <c r="FE1" s="12">
        <v>38595</v>
      </c>
      <c r="FF1" s="12">
        <v>38614</v>
      </c>
      <c r="FG1" s="12">
        <v>38981</v>
      </c>
      <c r="FH1" s="12">
        <v>38618</v>
      </c>
      <c r="FI1" s="12">
        <v>38623</v>
      </c>
      <c r="FJ1" s="12">
        <v>38637</v>
      </c>
      <c r="FK1" s="12">
        <v>38638</v>
      </c>
      <c r="FL1" s="12">
        <v>38641</v>
      </c>
      <c r="FM1" s="12">
        <v>38643</v>
      </c>
      <c r="FN1" s="12">
        <v>38651</v>
      </c>
      <c r="FO1" s="12">
        <v>38656</v>
      </c>
      <c r="FP1" s="12">
        <v>38681</v>
      </c>
      <c r="FQ1" s="12">
        <v>38684</v>
      </c>
      <c r="FR1" s="18">
        <v>38705</v>
      </c>
      <c r="FS1" s="18">
        <v>38707</v>
      </c>
      <c r="FT1" s="18">
        <v>38708</v>
      </c>
      <c r="FU1" s="18">
        <v>38713</v>
      </c>
      <c r="FV1" s="18">
        <v>38715</v>
      </c>
      <c r="FW1" s="18">
        <v>38772</v>
      </c>
      <c r="FX1" s="18">
        <v>38775</v>
      </c>
      <c r="FY1" s="18">
        <v>38831</v>
      </c>
      <c r="FZ1" s="18">
        <v>38867</v>
      </c>
      <c r="GA1" s="12">
        <v>38896</v>
      </c>
      <c r="GB1" s="12">
        <v>38897</v>
      </c>
      <c r="GC1" s="12">
        <v>38931</v>
      </c>
      <c r="GD1" s="12">
        <v>38939</v>
      </c>
      <c r="GE1" s="12">
        <v>38950</v>
      </c>
      <c r="GF1" s="12">
        <v>38954</v>
      </c>
      <c r="GG1" s="12">
        <v>38966</v>
      </c>
      <c r="GH1" s="12">
        <v>38967</v>
      </c>
      <c r="GI1" s="12">
        <v>38968</v>
      </c>
      <c r="GJ1" s="12">
        <v>38971</v>
      </c>
      <c r="GK1" s="12">
        <v>39001</v>
      </c>
      <c r="GL1" s="12">
        <v>39003</v>
      </c>
      <c r="GM1" s="12">
        <v>39020</v>
      </c>
      <c r="GN1" s="12">
        <v>39030</v>
      </c>
      <c r="GO1" s="12">
        <v>39034</v>
      </c>
      <c r="GP1" s="12">
        <v>39036</v>
      </c>
      <c r="GQ1" s="12">
        <v>39047</v>
      </c>
      <c r="GR1" s="12">
        <v>39413</v>
      </c>
      <c r="GS1" s="12">
        <v>39050</v>
      </c>
      <c r="GT1" s="12">
        <v>39062</v>
      </c>
      <c r="GU1" s="12">
        <v>39079</v>
      </c>
      <c r="GV1" s="12">
        <v>39084</v>
      </c>
      <c r="GW1" s="12">
        <v>39086</v>
      </c>
      <c r="GX1" s="12">
        <v>39091</v>
      </c>
      <c r="GY1" s="12">
        <v>39093</v>
      </c>
      <c r="GZ1" s="12">
        <v>39096</v>
      </c>
      <c r="HA1" s="12">
        <v>39190</v>
      </c>
      <c r="HB1" s="12">
        <v>39192</v>
      </c>
      <c r="HC1" s="12">
        <v>39238</v>
      </c>
      <c r="HD1" s="12">
        <v>39244</v>
      </c>
      <c r="HE1" s="12">
        <v>39322</v>
      </c>
      <c r="HF1" s="12">
        <v>39323</v>
      </c>
      <c r="HG1" s="12">
        <v>39336</v>
      </c>
      <c r="HH1" s="12">
        <v>39337</v>
      </c>
      <c r="HI1" s="12">
        <v>39338</v>
      </c>
      <c r="HJ1" s="12">
        <v>39339</v>
      </c>
      <c r="HK1" s="12">
        <v>39342</v>
      </c>
      <c r="HL1" s="12">
        <v>39343</v>
      </c>
      <c r="HM1" s="12">
        <v>39344</v>
      </c>
      <c r="HN1" s="12">
        <v>39349</v>
      </c>
      <c r="HO1" s="12">
        <v>39351</v>
      </c>
      <c r="HP1" s="12">
        <v>39356</v>
      </c>
      <c r="HQ1" s="12">
        <v>39385</v>
      </c>
      <c r="HR1" s="12">
        <v>39387</v>
      </c>
      <c r="HS1" s="12">
        <v>39391</v>
      </c>
      <c r="HT1" s="12">
        <v>39434</v>
      </c>
      <c r="HU1" s="12">
        <v>39436</v>
      </c>
      <c r="HV1" s="12">
        <v>39443</v>
      </c>
      <c r="HW1" s="12">
        <v>39444</v>
      </c>
      <c r="HX1" s="12">
        <v>39498</v>
      </c>
      <c r="HY1" s="12">
        <v>39503</v>
      </c>
      <c r="HZ1" s="12">
        <v>39505</v>
      </c>
      <c r="IA1" s="12">
        <v>39507</v>
      </c>
      <c r="IB1" s="12">
        <v>39546</v>
      </c>
      <c r="IC1" s="12">
        <v>39547</v>
      </c>
      <c r="ID1" s="12">
        <v>39548</v>
      </c>
      <c r="IE1" s="12">
        <v>39552</v>
      </c>
      <c r="IF1" s="12">
        <v>39562</v>
      </c>
      <c r="IG1" s="12">
        <v>39563</v>
      </c>
      <c r="IH1" s="12">
        <v>39567</v>
      </c>
      <c r="II1" s="12">
        <v>39581</v>
      </c>
      <c r="IJ1" s="12">
        <v>39602</v>
      </c>
      <c r="IK1" s="12">
        <v>39637</v>
      </c>
      <c r="IL1" s="12">
        <v>39678</v>
      </c>
      <c r="IM1" s="12">
        <v>39719</v>
      </c>
      <c r="IN1" s="12">
        <v>39720</v>
      </c>
      <c r="IO1" s="12">
        <v>39734</v>
      </c>
      <c r="IP1" s="12">
        <v>39735</v>
      </c>
      <c r="IQ1" s="12">
        <v>39759</v>
      </c>
      <c r="IR1" s="12">
        <v>39761</v>
      </c>
      <c r="IS1" s="12">
        <v>39764</v>
      </c>
      <c r="IT1" s="12">
        <v>39770</v>
      </c>
      <c r="IU1" s="12">
        <v>39772</v>
      </c>
      <c r="IV1" s="12">
        <v>39773</v>
      </c>
      <c r="IW1" s="12">
        <v>39784</v>
      </c>
      <c r="IX1" s="12">
        <v>39786</v>
      </c>
      <c r="IY1" s="12">
        <v>39789</v>
      </c>
      <c r="IZ1" s="12">
        <v>39796</v>
      </c>
      <c r="JA1" s="12">
        <v>39923</v>
      </c>
      <c r="JB1" s="12">
        <v>39926</v>
      </c>
      <c r="JC1" s="12">
        <v>39953</v>
      </c>
      <c r="JD1" s="12">
        <v>39955</v>
      </c>
      <c r="JE1" s="12">
        <v>39962</v>
      </c>
      <c r="JF1" s="12">
        <v>39980</v>
      </c>
      <c r="JG1" s="12">
        <v>40009</v>
      </c>
      <c r="JH1" s="12">
        <v>40042</v>
      </c>
      <c r="JI1" s="12">
        <v>40044</v>
      </c>
      <c r="JJ1" s="12">
        <v>40056</v>
      </c>
      <c r="JK1" s="12">
        <v>40057</v>
      </c>
      <c r="JL1" s="12">
        <v>40058</v>
      </c>
      <c r="JM1" s="12">
        <v>40065</v>
      </c>
      <c r="JN1" s="12">
        <v>40067</v>
      </c>
      <c r="JO1" s="12">
        <v>40070</v>
      </c>
      <c r="JP1" s="12">
        <v>40072</v>
      </c>
      <c r="JQ1" s="12">
        <v>40079</v>
      </c>
      <c r="JR1" s="12">
        <v>40080</v>
      </c>
      <c r="JS1" s="12">
        <v>40085</v>
      </c>
      <c r="JT1" s="12">
        <v>40087</v>
      </c>
      <c r="JU1" s="12">
        <v>40133</v>
      </c>
      <c r="JV1" s="12">
        <v>40134</v>
      </c>
      <c r="JW1" s="12">
        <v>40136</v>
      </c>
      <c r="JX1" s="12">
        <v>40137</v>
      </c>
      <c r="JY1" s="12">
        <v>40141</v>
      </c>
      <c r="JZ1" s="12">
        <v>40145</v>
      </c>
      <c r="KA1" s="12">
        <v>40147</v>
      </c>
      <c r="KB1" s="12">
        <v>40148</v>
      </c>
      <c r="KC1" s="12">
        <v>40154</v>
      </c>
      <c r="KD1" s="12">
        <v>40157</v>
      </c>
      <c r="KE1" s="12">
        <v>40160</v>
      </c>
      <c r="KF1" s="12">
        <v>40197</v>
      </c>
      <c r="KG1" s="12">
        <v>40198</v>
      </c>
      <c r="KH1" s="12">
        <v>40199</v>
      </c>
      <c r="KI1" s="12">
        <v>40205</v>
      </c>
      <c r="KJ1" s="12">
        <v>40207</v>
      </c>
      <c r="KK1" s="12">
        <v>40210</v>
      </c>
      <c r="KL1" s="12">
        <v>40217</v>
      </c>
      <c r="KM1" s="12">
        <v>40220</v>
      </c>
      <c r="KN1" s="12">
        <v>40224</v>
      </c>
      <c r="KO1" s="12">
        <v>40241</v>
      </c>
      <c r="KP1" s="12">
        <v>40268</v>
      </c>
      <c r="KQ1" s="12">
        <v>40273</v>
      </c>
      <c r="KR1" s="12">
        <v>40275</v>
      </c>
      <c r="KS1" s="12">
        <v>40280</v>
      </c>
      <c r="KT1" s="12">
        <v>40281</v>
      </c>
      <c r="KU1" s="12">
        <v>40361</v>
      </c>
      <c r="KV1" s="12">
        <v>40375</v>
      </c>
      <c r="KW1" s="12">
        <v>40414</v>
      </c>
      <c r="KX1" s="12">
        <v>40416</v>
      </c>
      <c r="KY1" s="12">
        <v>40434</v>
      </c>
      <c r="KZ1" s="12">
        <v>40435</v>
      </c>
      <c r="LA1" s="12">
        <v>40436</v>
      </c>
      <c r="LB1" s="12">
        <v>40455</v>
      </c>
      <c r="LC1" s="12">
        <v>40456</v>
      </c>
      <c r="LD1" s="12">
        <v>40457</v>
      </c>
      <c r="LE1" s="12">
        <v>40458</v>
      </c>
      <c r="LF1" s="12">
        <v>40459</v>
      </c>
      <c r="LG1" s="12">
        <v>40563</v>
      </c>
      <c r="LH1" s="12">
        <v>40564</v>
      </c>
      <c r="LI1" s="12">
        <v>40570</v>
      </c>
      <c r="LJ1" s="12">
        <v>40573</v>
      </c>
      <c r="LK1" s="12">
        <v>40581</v>
      </c>
      <c r="LL1" s="12">
        <v>40582</v>
      </c>
      <c r="LM1" s="12">
        <v>40583</v>
      </c>
      <c r="LN1" s="12">
        <v>40729</v>
      </c>
      <c r="LO1" s="12">
        <v>40731</v>
      </c>
      <c r="LP1" s="12">
        <v>40736</v>
      </c>
      <c r="LQ1" s="12">
        <v>40787</v>
      </c>
      <c r="LR1" s="12">
        <v>40794</v>
      </c>
      <c r="LS1" s="12">
        <v>40814</v>
      </c>
      <c r="LT1" s="12">
        <v>40815</v>
      </c>
      <c r="LU1" s="12">
        <v>40819</v>
      </c>
      <c r="LV1" s="12">
        <v>40820</v>
      </c>
      <c r="LW1" s="12">
        <v>40822</v>
      </c>
      <c r="LX1" s="12">
        <v>40840</v>
      </c>
      <c r="LY1" s="12">
        <v>40841</v>
      </c>
      <c r="LZ1" s="12">
        <v>40847</v>
      </c>
      <c r="MA1" s="12">
        <v>40974</v>
      </c>
      <c r="MB1" s="12">
        <v>40975</v>
      </c>
      <c r="MC1" s="12">
        <v>41061</v>
      </c>
      <c r="MD1" s="12">
        <v>41106</v>
      </c>
      <c r="ME1" s="12">
        <v>41123</v>
      </c>
      <c r="MF1" s="12">
        <v>41127</v>
      </c>
      <c r="MG1" s="12">
        <v>41148</v>
      </c>
      <c r="MH1" s="12">
        <v>41151</v>
      </c>
      <c r="MI1" s="12">
        <v>41158</v>
      </c>
      <c r="MJ1" s="12">
        <v>41213</v>
      </c>
      <c r="MK1" s="12">
        <v>41218</v>
      </c>
      <c r="ML1" s="12">
        <v>41271</v>
      </c>
      <c r="MM1" s="12">
        <v>41274</v>
      </c>
      <c r="MN1" s="12">
        <v>41276</v>
      </c>
      <c r="MO1" s="12">
        <v>41317</v>
      </c>
      <c r="MP1" s="12">
        <v>41318</v>
      </c>
      <c r="MQ1" s="12">
        <v>41320</v>
      </c>
      <c r="MR1" s="12">
        <v>41333</v>
      </c>
      <c r="MS1" s="12">
        <v>41372</v>
      </c>
      <c r="MT1" s="12">
        <v>41386</v>
      </c>
      <c r="MU1" s="12">
        <v>41387</v>
      </c>
      <c r="MV1" s="12">
        <v>41388</v>
      </c>
      <c r="MW1" s="12">
        <v>41389</v>
      </c>
      <c r="MX1" s="12">
        <v>41393</v>
      </c>
      <c r="MY1" s="12">
        <v>41403</v>
      </c>
      <c r="MZ1" s="12">
        <v>41446</v>
      </c>
      <c r="NA1" s="12">
        <v>41470</v>
      </c>
      <c r="NB1" s="12">
        <v>41486</v>
      </c>
      <c r="NC1" s="12">
        <v>41488</v>
      </c>
      <c r="ND1" s="12">
        <v>41492</v>
      </c>
      <c r="NE1" s="12">
        <v>41494</v>
      </c>
      <c r="NF1" s="12">
        <v>41507</v>
      </c>
      <c r="NG1" s="12">
        <v>41509</v>
      </c>
      <c r="NH1" s="12">
        <v>41513</v>
      </c>
      <c r="NI1" s="12">
        <v>41522</v>
      </c>
      <c r="NJ1" s="12">
        <v>41526</v>
      </c>
      <c r="NK1" s="12">
        <v>41541</v>
      </c>
      <c r="NL1" s="12">
        <v>41542</v>
      </c>
      <c r="NM1" s="12">
        <v>41558</v>
      </c>
      <c r="NN1" s="12">
        <v>41561</v>
      </c>
      <c r="NO1" s="12">
        <v>41562</v>
      </c>
      <c r="NP1" s="12">
        <v>41564</v>
      </c>
      <c r="NQ1" s="12">
        <v>41565</v>
      </c>
      <c r="NR1" s="12">
        <v>41609</v>
      </c>
      <c r="NS1" s="12">
        <v>41611</v>
      </c>
      <c r="NT1" s="12">
        <v>41625</v>
      </c>
      <c r="NU1" s="12">
        <v>41627</v>
      </c>
      <c r="NV1" s="12">
        <v>41628</v>
      </c>
      <c r="NW1" s="12">
        <v>41656</v>
      </c>
      <c r="NX1" s="12">
        <v>41660</v>
      </c>
      <c r="NY1" s="12">
        <v>41684</v>
      </c>
      <c r="NZ1" s="12">
        <v>41687</v>
      </c>
      <c r="OA1" s="12">
        <v>41708</v>
      </c>
      <c r="OB1" s="12">
        <v>41709</v>
      </c>
      <c r="OC1" s="12">
        <v>41712</v>
      </c>
      <c r="OD1" s="12">
        <v>41751</v>
      </c>
      <c r="OE1" s="12">
        <v>41753</v>
      </c>
      <c r="OF1" s="12">
        <v>41799</v>
      </c>
      <c r="OG1" s="12">
        <v>41806</v>
      </c>
      <c r="OH1" s="12">
        <v>41827</v>
      </c>
      <c r="OI1" s="12">
        <v>41844</v>
      </c>
      <c r="OJ1" s="12">
        <v>41848</v>
      </c>
      <c r="OK1" s="12">
        <v>41850</v>
      </c>
      <c r="OL1" s="12">
        <v>41856</v>
      </c>
      <c r="OM1" s="12">
        <v>41857</v>
      </c>
      <c r="ON1" s="12">
        <v>41858</v>
      </c>
      <c r="OO1" s="12">
        <v>41863</v>
      </c>
      <c r="OP1" s="12">
        <v>41865</v>
      </c>
      <c r="OQ1" s="12">
        <v>41872</v>
      </c>
      <c r="OR1" s="12">
        <v>41876</v>
      </c>
      <c r="OS1" s="12">
        <v>41878</v>
      </c>
      <c r="OT1" s="12">
        <v>41893</v>
      </c>
      <c r="OU1" s="12">
        <v>41894</v>
      </c>
      <c r="OV1" s="12">
        <v>41897</v>
      </c>
      <c r="OW1" s="12">
        <v>41912</v>
      </c>
      <c r="OX1" s="12">
        <v>42019</v>
      </c>
      <c r="OY1" s="12">
        <v>42024</v>
      </c>
      <c r="OZ1" s="12">
        <v>42031</v>
      </c>
      <c r="PA1" s="12">
        <v>42033</v>
      </c>
      <c r="PB1" s="12">
        <v>42053</v>
      </c>
      <c r="PC1" s="12">
        <v>42065</v>
      </c>
      <c r="PD1" s="12">
        <v>42138</v>
      </c>
      <c r="PE1" s="12">
        <v>42139</v>
      </c>
      <c r="PF1" s="12">
        <v>42163</v>
      </c>
      <c r="PG1" s="12">
        <v>42201</v>
      </c>
      <c r="PH1" s="12">
        <v>42212</v>
      </c>
      <c r="PI1" s="12">
        <v>42222</v>
      </c>
      <c r="PJ1" s="12">
        <v>42226</v>
      </c>
      <c r="PK1" s="12">
        <v>42227</v>
      </c>
      <c r="PL1" s="12">
        <v>42229</v>
      </c>
      <c r="PM1" s="12">
        <v>42230</v>
      </c>
      <c r="PN1" s="12">
        <v>42240</v>
      </c>
      <c r="PO1" s="12">
        <v>42242</v>
      </c>
      <c r="PP1" s="12">
        <v>42247</v>
      </c>
      <c r="PQ1" s="12">
        <v>42250</v>
      </c>
      <c r="PR1" s="12">
        <v>42277</v>
      </c>
      <c r="PS1" s="12">
        <v>42289</v>
      </c>
      <c r="PT1" s="12">
        <v>42290</v>
      </c>
      <c r="PU1" s="12">
        <v>42320</v>
      </c>
      <c r="PV1" s="12">
        <v>42321</v>
      </c>
      <c r="PW1" s="12">
        <v>42331</v>
      </c>
      <c r="PX1" s="12">
        <v>42332</v>
      </c>
      <c r="PY1" s="12">
        <v>42336</v>
      </c>
      <c r="PZ1" s="12">
        <v>42338</v>
      </c>
      <c r="QA1" s="12">
        <v>42388</v>
      </c>
      <c r="QB1" s="12">
        <v>42389</v>
      </c>
      <c r="QC1" s="12">
        <v>42394</v>
      </c>
      <c r="QD1" s="12">
        <v>42395</v>
      </c>
      <c r="QE1" s="12">
        <v>42397</v>
      </c>
      <c r="QF1" s="12">
        <v>42410</v>
      </c>
      <c r="QG1" s="12">
        <v>42411</v>
      </c>
      <c r="QH1" s="12">
        <v>42458</v>
      </c>
      <c r="QI1" s="12">
        <v>42460</v>
      </c>
      <c r="QJ1" s="12">
        <v>42495</v>
      </c>
      <c r="QK1" s="12">
        <v>42499</v>
      </c>
      <c r="QL1" s="12">
        <v>42513</v>
      </c>
      <c r="QM1" s="12">
        <v>42524</v>
      </c>
      <c r="QN1" s="12">
        <v>42530</v>
      </c>
      <c r="QO1" s="12">
        <v>42531</v>
      </c>
      <c r="QP1" s="12">
        <v>42534</v>
      </c>
      <c r="QQ1" s="12">
        <v>42541</v>
      </c>
      <c r="QR1" s="12">
        <v>42543</v>
      </c>
      <c r="QS1" s="12">
        <v>42557</v>
      </c>
      <c r="QT1" s="12">
        <v>42580</v>
      </c>
      <c r="QU1" s="12">
        <v>42622</v>
      </c>
      <c r="QV1" s="12">
        <v>42625</v>
      </c>
      <c r="QW1" s="12">
        <v>42628</v>
      </c>
      <c r="QX1" s="12">
        <v>42632</v>
      </c>
      <c r="QY1" s="12">
        <v>42634</v>
      </c>
      <c r="QZ1" s="12">
        <v>42635</v>
      </c>
      <c r="RA1" s="12">
        <v>42639</v>
      </c>
      <c r="RB1" s="12">
        <v>42641</v>
      </c>
      <c r="RC1" s="12">
        <v>42642</v>
      </c>
      <c r="RD1" s="12">
        <v>42654</v>
      </c>
      <c r="RE1" s="12">
        <v>42660</v>
      </c>
      <c r="RF1" s="12">
        <v>42712</v>
      </c>
      <c r="RG1" s="12">
        <v>42718</v>
      </c>
      <c r="RH1" s="12">
        <v>42720</v>
      </c>
      <c r="RI1" s="12">
        <v>42724</v>
      </c>
      <c r="RJ1" s="12">
        <v>42725</v>
      </c>
      <c r="RK1" s="12">
        <v>42726</v>
      </c>
      <c r="RL1" s="12">
        <v>42760</v>
      </c>
      <c r="RM1" s="12">
        <v>42765</v>
      </c>
      <c r="RN1" s="12">
        <v>42810</v>
      </c>
      <c r="RO1" s="12">
        <v>42814</v>
      </c>
      <c r="RP1" s="12">
        <v>42835</v>
      </c>
      <c r="RQ1" s="12">
        <v>42852</v>
      </c>
      <c r="RR1" s="12">
        <v>42863</v>
      </c>
      <c r="RS1" s="12">
        <v>42880</v>
      </c>
      <c r="RT1" s="12">
        <v>42881</v>
      </c>
      <c r="RU1" s="12">
        <v>42887</v>
      </c>
      <c r="RV1" s="12">
        <v>42962</v>
      </c>
      <c r="RW1" s="12">
        <v>42963</v>
      </c>
      <c r="RX1" s="12">
        <v>42964</v>
      </c>
      <c r="RY1" s="12">
        <v>42968</v>
      </c>
      <c r="RZ1" s="12">
        <v>42969</v>
      </c>
      <c r="SA1" s="12">
        <v>42978</v>
      </c>
      <c r="SB1" s="12">
        <v>42983</v>
      </c>
      <c r="SC1" s="12">
        <v>42985</v>
      </c>
      <c r="SD1" s="12">
        <v>42991</v>
      </c>
      <c r="SE1" s="12">
        <v>42992</v>
      </c>
      <c r="SF1" s="12">
        <v>42996</v>
      </c>
      <c r="SG1" s="12">
        <v>43034</v>
      </c>
      <c r="SH1" s="12">
        <v>43039</v>
      </c>
      <c r="SI1" s="12">
        <v>43041</v>
      </c>
      <c r="SJ1" s="12">
        <v>43081</v>
      </c>
      <c r="SK1" s="12">
        <v>43083</v>
      </c>
      <c r="SL1" s="12">
        <v>43117</v>
      </c>
      <c r="SM1" s="12">
        <v>43131</v>
      </c>
      <c r="SN1" s="12">
        <v>43132</v>
      </c>
      <c r="SO1" s="12">
        <v>43137</v>
      </c>
      <c r="SP1" s="12">
        <v>43138</v>
      </c>
      <c r="SQ1" s="12">
        <v>43201</v>
      </c>
      <c r="SR1" s="12">
        <v>43208</v>
      </c>
      <c r="SS1" s="12">
        <v>43210</v>
      </c>
      <c r="ST1" s="12">
        <v>43220</v>
      </c>
      <c r="SU1" s="12">
        <v>43228</v>
      </c>
      <c r="SV1" s="12">
        <v>43229</v>
      </c>
      <c r="SW1" s="12">
        <v>43230</v>
      </c>
      <c r="SX1" s="12">
        <v>43251</v>
      </c>
      <c r="SY1" s="12">
        <v>43270</v>
      </c>
      <c r="SZ1" s="12">
        <v>43271</v>
      </c>
      <c r="TA1" s="12">
        <v>43272</v>
      </c>
      <c r="TB1" s="12">
        <v>43279</v>
      </c>
      <c r="TC1" s="12">
        <v>43311</v>
      </c>
      <c r="TD1" s="12">
        <v>43314</v>
      </c>
      <c r="TE1" s="12">
        <v>43319</v>
      </c>
      <c r="TF1" s="12">
        <v>43321</v>
      </c>
      <c r="TG1" s="12">
        <v>43326</v>
      </c>
      <c r="TH1" s="12">
        <v>43375</v>
      </c>
      <c r="TI1" s="12">
        <v>43376</v>
      </c>
      <c r="TJ1" s="12">
        <v>43381</v>
      </c>
      <c r="TK1" s="12">
        <v>43403</v>
      </c>
      <c r="TL1" s="12">
        <v>43418</v>
      </c>
      <c r="TM1" s="12">
        <v>43421</v>
      </c>
      <c r="TN1" s="12">
        <v>43423</v>
      </c>
      <c r="TO1" s="12">
        <v>43424</v>
      </c>
      <c r="TP1" s="12">
        <v>43430</v>
      </c>
      <c r="TQ1" s="12">
        <v>43431</v>
      </c>
      <c r="TR1" s="12">
        <v>43432</v>
      </c>
      <c r="TS1" s="12">
        <v>43434</v>
      </c>
      <c r="TT1" s="12">
        <v>43446</v>
      </c>
      <c r="TU1" s="12">
        <v>43451</v>
      </c>
      <c r="TV1" s="12">
        <v>43452</v>
      </c>
      <c r="TW1" s="12">
        <v>43453</v>
      </c>
      <c r="TX1" s="12">
        <v>43461</v>
      </c>
      <c r="TY1" s="12">
        <v>43501</v>
      </c>
      <c r="TZ1" s="12">
        <v>43502</v>
      </c>
      <c r="UA1" s="12">
        <v>43503</v>
      </c>
      <c r="UB1" s="12">
        <v>43504</v>
      </c>
      <c r="UC1" s="12">
        <v>43507</v>
      </c>
      <c r="UD1" s="12">
        <v>43530</v>
      </c>
      <c r="UE1" s="12">
        <v>43559</v>
      </c>
      <c r="UF1" s="12">
        <v>43563</v>
      </c>
      <c r="UG1" s="12">
        <v>43684</v>
      </c>
      <c r="UH1" s="12">
        <v>43689</v>
      </c>
      <c r="UI1" s="12">
        <v>43697</v>
      </c>
      <c r="UJ1" s="12">
        <v>43698</v>
      </c>
      <c r="UK1" s="12">
        <v>43699</v>
      </c>
      <c r="UL1" s="12">
        <v>43719</v>
      </c>
      <c r="UM1" s="12">
        <v>43720</v>
      </c>
      <c r="UN1" s="12">
        <v>43724</v>
      </c>
      <c r="UO1" s="12">
        <v>43755</v>
      </c>
      <c r="UP1" s="12">
        <v>43760</v>
      </c>
      <c r="UQ1" s="12">
        <v>43761</v>
      </c>
      <c r="UR1" s="12">
        <v>43762</v>
      </c>
      <c r="US1" s="12">
        <v>43766</v>
      </c>
      <c r="UT1" s="12">
        <v>43872</v>
      </c>
      <c r="UU1" s="12">
        <v>43873</v>
      </c>
      <c r="UV1" s="12">
        <v>43874</v>
      </c>
      <c r="UW1" s="12">
        <v>43878</v>
      </c>
      <c r="UX1" s="12">
        <v>43879</v>
      </c>
      <c r="UY1" s="12">
        <v>43885</v>
      </c>
      <c r="UZ1" s="12">
        <v>43888</v>
      </c>
      <c r="VA1" s="12">
        <v>43899</v>
      </c>
      <c r="VB1" s="12">
        <v>43900</v>
      </c>
      <c r="VC1" s="12">
        <v>43950</v>
      </c>
      <c r="VD1" s="12">
        <v>43978</v>
      </c>
      <c r="VE1" s="12">
        <v>43984</v>
      </c>
      <c r="VF1" s="12">
        <v>43986</v>
      </c>
      <c r="VG1" s="12">
        <v>44004</v>
      </c>
      <c r="VH1" s="12">
        <v>44006</v>
      </c>
      <c r="VI1" s="12">
        <v>44007</v>
      </c>
      <c r="VJ1" s="12">
        <v>44049</v>
      </c>
      <c r="VK1" s="12">
        <v>44061</v>
      </c>
      <c r="VL1" s="12">
        <v>44063</v>
      </c>
      <c r="VM1" s="12">
        <v>44068</v>
      </c>
      <c r="VN1" s="12">
        <v>44095</v>
      </c>
      <c r="VO1" s="12">
        <v>44096</v>
      </c>
      <c r="VP1" s="12">
        <v>44097</v>
      </c>
      <c r="VQ1" s="12">
        <v>44098</v>
      </c>
      <c r="VR1" s="12">
        <v>44105</v>
      </c>
      <c r="VS1" s="12">
        <v>44109</v>
      </c>
      <c r="VT1" s="12">
        <v>44151</v>
      </c>
      <c r="VU1" s="12">
        <v>44152</v>
      </c>
      <c r="VV1" s="12">
        <v>44154</v>
      </c>
      <c r="VW1" s="12">
        <v>44159</v>
      </c>
      <c r="VX1" s="12">
        <v>44168</v>
      </c>
      <c r="VY1" s="12">
        <v>44172</v>
      </c>
      <c r="VZ1" s="12">
        <v>44174</v>
      </c>
      <c r="WA1" s="12">
        <v>44176</v>
      </c>
      <c r="WB1" s="12">
        <v>44230</v>
      </c>
      <c r="WC1" s="12">
        <v>44235</v>
      </c>
    </row>
    <row r="2" spans="1:601" s="27" customFormat="1" x14ac:dyDescent="0.15">
      <c r="A2" s="19" t="s">
        <v>26</v>
      </c>
      <c r="B2" s="20" t="s">
        <v>32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4"/>
      <c r="CB2" s="23"/>
      <c r="CC2" s="23"/>
      <c r="CD2" s="23"/>
      <c r="CE2" s="23"/>
      <c r="CF2" s="23"/>
      <c r="CG2" s="23"/>
      <c r="CH2" s="23"/>
      <c r="CI2" s="23"/>
      <c r="CJ2" s="23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19"/>
      <c r="DS2" s="19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>
        <v>1.7</v>
      </c>
      <c r="SY2" s="26"/>
      <c r="SZ2" s="26"/>
      <c r="TA2" s="26"/>
      <c r="TB2" s="26"/>
      <c r="TD2" s="27">
        <v>13</v>
      </c>
      <c r="TE2" s="27">
        <v>49</v>
      </c>
      <c r="TF2" s="27">
        <v>79</v>
      </c>
      <c r="TG2" s="27">
        <v>4.5</v>
      </c>
      <c r="TJ2" s="27">
        <v>1.7</v>
      </c>
      <c r="TK2" s="27">
        <v>4.5</v>
      </c>
      <c r="TM2" s="27">
        <v>540</v>
      </c>
      <c r="TN2" s="27">
        <v>49</v>
      </c>
      <c r="TO2" s="27">
        <v>49</v>
      </c>
      <c r="TP2" s="27">
        <v>7.8</v>
      </c>
      <c r="TS2" s="27">
        <v>17</v>
      </c>
      <c r="TT2" s="27">
        <v>240</v>
      </c>
      <c r="TU2" s="27">
        <v>23</v>
      </c>
      <c r="TV2" s="27">
        <v>120</v>
      </c>
      <c r="TW2" s="27">
        <v>130</v>
      </c>
      <c r="TX2" s="27">
        <v>13</v>
      </c>
      <c r="TZ2" s="27">
        <v>130</v>
      </c>
      <c r="UA2" s="27">
        <v>33</v>
      </c>
      <c r="UB2" s="27">
        <v>79</v>
      </c>
      <c r="UC2" s="27">
        <v>2</v>
      </c>
      <c r="UD2" s="27">
        <v>11</v>
      </c>
      <c r="UE2" s="27">
        <v>130</v>
      </c>
      <c r="UF2" s="27">
        <v>2</v>
      </c>
      <c r="UG2" s="27">
        <v>1.7</v>
      </c>
      <c r="UJ2" s="27">
        <v>33</v>
      </c>
      <c r="UK2" s="27">
        <v>1.7</v>
      </c>
      <c r="UM2" s="27">
        <v>17</v>
      </c>
      <c r="UN2" s="27">
        <v>2</v>
      </c>
      <c r="UO2" s="27">
        <v>33</v>
      </c>
      <c r="UP2" s="27">
        <v>49</v>
      </c>
      <c r="UQ2" s="27">
        <v>130</v>
      </c>
      <c r="UR2" s="27">
        <v>7.8</v>
      </c>
      <c r="UT2" s="27">
        <v>33</v>
      </c>
      <c r="UU2" s="27">
        <v>79</v>
      </c>
      <c r="UV2" s="27">
        <v>6.8</v>
      </c>
      <c r="UY2" s="27">
        <v>11</v>
      </c>
      <c r="VA2" s="27">
        <v>33</v>
      </c>
      <c r="VB2" s="27">
        <v>2</v>
      </c>
      <c r="VC2" s="27">
        <v>7.8</v>
      </c>
      <c r="VD2" s="27">
        <v>4.5</v>
      </c>
      <c r="VE2" s="27">
        <v>7.8</v>
      </c>
      <c r="VG2" s="27">
        <v>4.5</v>
      </c>
      <c r="VJ2" s="27">
        <v>1.7</v>
      </c>
      <c r="VK2" s="27">
        <v>79</v>
      </c>
      <c r="VL2" s="27">
        <v>2</v>
      </c>
      <c r="VN2" s="27">
        <v>1.7</v>
      </c>
      <c r="VT2" s="27">
        <v>21</v>
      </c>
      <c r="VV2" s="27">
        <v>2</v>
      </c>
      <c r="VX2" s="27">
        <v>1700</v>
      </c>
      <c r="VY2" s="27">
        <v>110</v>
      </c>
      <c r="VZ2" s="27">
        <v>79</v>
      </c>
      <c r="WA2" s="27">
        <v>2</v>
      </c>
      <c r="WB2" s="27">
        <v>79</v>
      </c>
      <c r="WC2" s="27">
        <v>7.8</v>
      </c>
    </row>
    <row r="3" spans="1:601" s="27" customFormat="1" x14ac:dyDescent="0.15">
      <c r="A3" s="27" t="s">
        <v>30</v>
      </c>
      <c r="B3" s="28">
        <v>4</v>
      </c>
      <c r="C3" s="29" t="s">
        <v>3</v>
      </c>
      <c r="D3" s="24">
        <v>11</v>
      </c>
      <c r="E3" s="24">
        <v>920</v>
      </c>
      <c r="F3" s="24"/>
      <c r="G3" s="24">
        <v>79</v>
      </c>
      <c r="H3" s="24">
        <v>7.8</v>
      </c>
      <c r="I3" s="24">
        <v>49</v>
      </c>
      <c r="J3" s="24">
        <v>130</v>
      </c>
      <c r="K3" s="24">
        <v>22</v>
      </c>
      <c r="L3" s="24">
        <v>240</v>
      </c>
      <c r="M3" s="24">
        <v>4.5</v>
      </c>
      <c r="N3" s="24">
        <v>540</v>
      </c>
      <c r="O3" s="24"/>
      <c r="P3" s="24">
        <v>110</v>
      </c>
      <c r="Q3" s="24">
        <v>170</v>
      </c>
      <c r="R3" s="24">
        <v>1600</v>
      </c>
      <c r="S3" s="24">
        <v>33</v>
      </c>
      <c r="T3" s="24">
        <v>2</v>
      </c>
      <c r="U3" s="24">
        <v>1.7</v>
      </c>
      <c r="V3" s="24">
        <v>1.7</v>
      </c>
      <c r="W3" s="24">
        <v>350</v>
      </c>
      <c r="X3" s="24">
        <v>7.8</v>
      </c>
      <c r="Y3" s="24">
        <v>2</v>
      </c>
      <c r="Z3" s="24">
        <v>2</v>
      </c>
      <c r="AA3" s="30">
        <v>33</v>
      </c>
      <c r="AB3" s="24">
        <v>4</v>
      </c>
      <c r="AC3" s="24">
        <v>350</v>
      </c>
      <c r="AD3" s="24">
        <v>7.8</v>
      </c>
      <c r="AE3" s="24">
        <v>1.8</v>
      </c>
      <c r="AF3" s="24">
        <v>2</v>
      </c>
      <c r="AG3" s="24">
        <v>2</v>
      </c>
      <c r="AH3" s="24"/>
      <c r="AI3" s="24">
        <v>110</v>
      </c>
      <c r="AJ3" s="24">
        <v>2</v>
      </c>
      <c r="AK3" s="24">
        <v>33</v>
      </c>
      <c r="AL3" s="24">
        <v>79</v>
      </c>
      <c r="AM3" s="24">
        <v>2</v>
      </c>
      <c r="AN3" s="24">
        <v>49</v>
      </c>
      <c r="AO3" s="24">
        <v>7.8</v>
      </c>
      <c r="AP3" s="24"/>
      <c r="AQ3" s="24">
        <v>33</v>
      </c>
      <c r="AR3" s="24">
        <v>49</v>
      </c>
      <c r="AS3" s="24">
        <v>23</v>
      </c>
      <c r="AT3" s="24"/>
      <c r="AU3" s="24">
        <v>350</v>
      </c>
      <c r="AV3" s="24">
        <v>33</v>
      </c>
      <c r="AW3" s="24">
        <v>6.1</v>
      </c>
      <c r="AX3" s="24">
        <v>350</v>
      </c>
      <c r="AY3" s="24">
        <v>70</v>
      </c>
      <c r="AZ3" s="24">
        <v>17</v>
      </c>
      <c r="BA3" s="24"/>
      <c r="BB3" s="24"/>
      <c r="BC3" s="24">
        <v>79</v>
      </c>
      <c r="BD3" s="24">
        <v>17</v>
      </c>
      <c r="BE3" s="24">
        <v>240</v>
      </c>
      <c r="BF3" s="24">
        <v>33</v>
      </c>
      <c r="BG3" s="24"/>
      <c r="BH3" s="24"/>
      <c r="BI3" s="24">
        <v>23</v>
      </c>
      <c r="BJ3" s="24">
        <v>7.8</v>
      </c>
      <c r="BK3" s="24">
        <v>350</v>
      </c>
      <c r="BL3" s="24">
        <v>17</v>
      </c>
      <c r="BM3" s="24">
        <v>33</v>
      </c>
      <c r="BN3" s="24"/>
      <c r="BO3" s="24">
        <v>33</v>
      </c>
      <c r="BP3" s="24"/>
      <c r="BQ3" s="24">
        <v>23</v>
      </c>
      <c r="BR3" s="24">
        <v>2</v>
      </c>
      <c r="BS3" s="24">
        <v>4.5</v>
      </c>
      <c r="BT3" s="24">
        <v>4.5</v>
      </c>
      <c r="BU3" s="24">
        <v>130</v>
      </c>
      <c r="BV3" s="24">
        <v>1.7</v>
      </c>
      <c r="BW3" s="24">
        <v>170</v>
      </c>
      <c r="BX3" s="24"/>
      <c r="BY3" s="24">
        <v>33</v>
      </c>
      <c r="BZ3" s="24">
        <v>13</v>
      </c>
      <c r="CA3" s="24">
        <v>350</v>
      </c>
      <c r="CB3" s="24">
        <v>49</v>
      </c>
      <c r="CC3" s="24">
        <v>4.5</v>
      </c>
      <c r="CD3" s="24"/>
      <c r="CE3" s="24">
        <v>33</v>
      </c>
      <c r="CF3" s="24">
        <v>4.5</v>
      </c>
      <c r="CG3" s="24">
        <v>13</v>
      </c>
      <c r="CH3" s="24">
        <v>11</v>
      </c>
      <c r="CI3" s="24"/>
      <c r="CJ3" s="24"/>
      <c r="CK3" s="24">
        <v>33</v>
      </c>
      <c r="CL3" s="24">
        <v>33</v>
      </c>
      <c r="CM3" s="24">
        <v>7.8</v>
      </c>
      <c r="CN3" s="24">
        <v>49</v>
      </c>
      <c r="CO3" s="27">
        <v>2</v>
      </c>
      <c r="CP3" s="27">
        <v>33</v>
      </c>
      <c r="CQ3" s="27">
        <v>4.5</v>
      </c>
      <c r="CW3" s="27">
        <v>79</v>
      </c>
      <c r="CX3" s="27">
        <v>13</v>
      </c>
      <c r="DB3" s="31"/>
      <c r="DC3" s="27">
        <v>49</v>
      </c>
      <c r="DD3" s="27">
        <v>21</v>
      </c>
      <c r="DE3" s="27">
        <v>49</v>
      </c>
      <c r="DF3" s="27">
        <v>79</v>
      </c>
      <c r="DG3" s="27">
        <v>70</v>
      </c>
      <c r="DH3" s="27">
        <v>14</v>
      </c>
      <c r="DJ3" s="27">
        <v>49</v>
      </c>
      <c r="DK3" s="27">
        <v>4.5</v>
      </c>
      <c r="DN3" s="27">
        <v>130</v>
      </c>
      <c r="DO3" s="27">
        <v>11</v>
      </c>
      <c r="DP3" s="27">
        <v>2</v>
      </c>
      <c r="DQ3" s="27">
        <v>7.8</v>
      </c>
      <c r="DR3" s="27">
        <v>110</v>
      </c>
      <c r="DS3" s="27">
        <v>4.5</v>
      </c>
      <c r="DT3" s="27">
        <v>130</v>
      </c>
      <c r="DU3" s="27">
        <v>33</v>
      </c>
      <c r="DV3" s="27">
        <v>1.7</v>
      </c>
      <c r="DW3" s="27">
        <v>13</v>
      </c>
      <c r="DX3" s="27">
        <v>33</v>
      </c>
      <c r="DY3" s="27">
        <v>2</v>
      </c>
      <c r="DZ3" s="27">
        <v>1.7</v>
      </c>
      <c r="EA3" s="27">
        <v>4.5</v>
      </c>
      <c r="EF3" s="27">
        <v>130</v>
      </c>
      <c r="EG3" s="27">
        <v>33</v>
      </c>
      <c r="EH3" s="27">
        <v>23</v>
      </c>
      <c r="EI3" s="27">
        <v>9.6</v>
      </c>
      <c r="EL3" s="27">
        <v>23</v>
      </c>
      <c r="EM3" s="27">
        <v>1.7</v>
      </c>
      <c r="EN3" s="27">
        <v>33</v>
      </c>
      <c r="EO3" s="27">
        <v>7.8</v>
      </c>
      <c r="ER3" s="27">
        <v>14</v>
      </c>
      <c r="ET3" s="27">
        <v>4.5</v>
      </c>
      <c r="EU3" s="27">
        <v>4.5</v>
      </c>
      <c r="EV3" s="27">
        <v>11</v>
      </c>
      <c r="EX3" s="27">
        <v>22</v>
      </c>
      <c r="EZ3" s="27">
        <v>2</v>
      </c>
      <c r="FA3" s="27">
        <v>13</v>
      </c>
      <c r="FC3" s="27">
        <v>1.7</v>
      </c>
      <c r="FF3" s="27">
        <v>23</v>
      </c>
      <c r="FG3" s="27">
        <v>23</v>
      </c>
      <c r="FH3" s="27">
        <v>22</v>
      </c>
      <c r="FI3" s="27">
        <v>22</v>
      </c>
      <c r="FK3" s="27">
        <v>33</v>
      </c>
      <c r="FL3" s="27">
        <v>17</v>
      </c>
      <c r="FM3" s="27">
        <v>1.7</v>
      </c>
      <c r="FN3" s="27">
        <v>920</v>
      </c>
      <c r="FO3" s="27">
        <v>17</v>
      </c>
      <c r="FP3" s="27">
        <v>240</v>
      </c>
      <c r="FQ3" s="27">
        <v>2</v>
      </c>
      <c r="FR3" s="27">
        <v>130</v>
      </c>
      <c r="FS3" s="27">
        <v>79</v>
      </c>
      <c r="FT3" s="27">
        <v>33</v>
      </c>
      <c r="FU3" s="27">
        <v>170</v>
      </c>
      <c r="FV3" s="27">
        <v>4.5</v>
      </c>
      <c r="FW3" s="27">
        <v>7.8</v>
      </c>
      <c r="FX3" s="27">
        <v>2</v>
      </c>
      <c r="FY3" s="27">
        <v>17</v>
      </c>
      <c r="FZ3" s="27">
        <v>1.7</v>
      </c>
      <c r="GB3" s="27">
        <v>14</v>
      </c>
      <c r="GC3" s="27">
        <v>1.7</v>
      </c>
      <c r="GD3" s="27">
        <v>17</v>
      </c>
      <c r="GF3" s="27">
        <v>4.5</v>
      </c>
      <c r="GH3" s="27">
        <v>79</v>
      </c>
      <c r="GJ3" s="27">
        <v>2</v>
      </c>
      <c r="GK3" s="27">
        <v>23</v>
      </c>
      <c r="GL3" s="27">
        <v>7.8</v>
      </c>
      <c r="GM3" s="27">
        <v>13</v>
      </c>
      <c r="GN3" s="27">
        <v>33</v>
      </c>
      <c r="GO3" s="27">
        <v>23</v>
      </c>
      <c r="GR3" s="27">
        <v>23</v>
      </c>
      <c r="GS3" s="27">
        <v>4</v>
      </c>
      <c r="GU3" s="27">
        <v>350</v>
      </c>
      <c r="GV3" s="27">
        <v>7.8</v>
      </c>
      <c r="GW3" s="27">
        <v>2</v>
      </c>
      <c r="GX3" s="27">
        <v>130</v>
      </c>
      <c r="GY3" s="27">
        <v>79</v>
      </c>
      <c r="GZ3" s="27">
        <v>14</v>
      </c>
      <c r="HA3" s="27">
        <v>33</v>
      </c>
      <c r="HC3" s="27">
        <v>11</v>
      </c>
      <c r="HD3" s="27">
        <v>1.7</v>
      </c>
      <c r="HE3" s="27">
        <v>240</v>
      </c>
      <c r="HF3" s="27">
        <v>1.7</v>
      </c>
      <c r="HH3" s="27">
        <v>79</v>
      </c>
      <c r="HI3" s="27">
        <v>33</v>
      </c>
      <c r="HJ3" s="27">
        <v>49</v>
      </c>
      <c r="HK3" s="27">
        <v>49</v>
      </c>
      <c r="HL3" s="27">
        <v>17</v>
      </c>
      <c r="HM3" s="27">
        <v>22</v>
      </c>
      <c r="HN3" s="27">
        <v>170</v>
      </c>
      <c r="HO3" s="27">
        <v>13</v>
      </c>
      <c r="HQ3" s="27">
        <v>17</v>
      </c>
      <c r="HT3" s="27">
        <v>920</v>
      </c>
      <c r="HU3" s="27">
        <v>350</v>
      </c>
      <c r="HV3" s="27">
        <v>7.8</v>
      </c>
      <c r="HW3" s="27">
        <v>11</v>
      </c>
      <c r="HX3" s="27">
        <v>240</v>
      </c>
      <c r="HY3" s="27">
        <v>12</v>
      </c>
      <c r="IB3" s="27">
        <v>23</v>
      </c>
      <c r="IG3" s="27">
        <v>4</v>
      </c>
      <c r="II3" s="27">
        <v>1.7</v>
      </c>
      <c r="IJ3" s="27">
        <v>1.8</v>
      </c>
      <c r="IK3" s="27">
        <v>4.5</v>
      </c>
      <c r="IM3" s="27">
        <v>11</v>
      </c>
      <c r="IO3" s="27">
        <v>240</v>
      </c>
      <c r="IP3" s="27">
        <v>13</v>
      </c>
      <c r="IQ3" s="27">
        <v>79</v>
      </c>
      <c r="IR3" s="27">
        <v>22</v>
      </c>
      <c r="IT3" s="27">
        <v>33</v>
      </c>
      <c r="IU3" s="27">
        <v>49</v>
      </c>
      <c r="IV3" s="27">
        <v>9.1</v>
      </c>
      <c r="IW3" s="27">
        <v>11</v>
      </c>
      <c r="IX3" s="27">
        <v>33</v>
      </c>
      <c r="IY3" s="27">
        <v>4</v>
      </c>
      <c r="JC3" s="27">
        <v>17</v>
      </c>
      <c r="JE3" s="27">
        <v>1.7</v>
      </c>
      <c r="JF3" s="27">
        <v>1.7</v>
      </c>
      <c r="JG3" s="27">
        <v>2</v>
      </c>
      <c r="JH3" s="27">
        <v>33</v>
      </c>
      <c r="JI3" s="27">
        <v>1.7</v>
      </c>
      <c r="JJ3" s="27">
        <v>13</v>
      </c>
      <c r="JO3" s="27">
        <v>23</v>
      </c>
      <c r="JP3" s="27">
        <v>7.8</v>
      </c>
      <c r="JQ3" s="27">
        <v>13</v>
      </c>
      <c r="JR3" s="27">
        <v>7.8</v>
      </c>
      <c r="JS3" s="27">
        <v>79</v>
      </c>
      <c r="JT3" s="27">
        <v>11</v>
      </c>
      <c r="JV3" s="27">
        <v>33</v>
      </c>
      <c r="JW3" s="27">
        <v>33</v>
      </c>
      <c r="JX3" s="27">
        <v>11</v>
      </c>
      <c r="JZ3" s="27">
        <v>13</v>
      </c>
      <c r="KC3" s="27">
        <v>33</v>
      </c>
      <c r="KD3" s="27">
        <v>79</v>
      </c>
      <c r="KE3" s="27">
        <v>7.8</v>
      </c>
      <c r="KF3" s="27">
        <v>79</v>
      </c>
      <c r="KH3" s="27">
        <v>33</v>
      </c>
      <c r="KI3" s="27">
        <v>240</v>
      </c>
      <c r="KJ3" s="27">
        <v>6.8</v>
      </c>
      <c r="KK3" s="27">
        <v>13</v>
      </c>
      <c r="KL3" s="27">
        <v>22</v>
      </c>
      <c r="KM3" s="27">
        <v>14</v>
      </c>
      <c r="KN3" s="27">
        <v>1.8</v>
      </c>
      <c r="KO3" s="27">
        <v>2</v>
      </c>
      <c r="KP3" s="27">
        <v>4.5</v>
      </c>
      <c r="KU3" s="27">
        <v>1.7</v>
      </c>
      <c r="KV3" s="27">
        <v>1.7</v>
      </c>
      <c r="KW3" s="27">
        <v>79</v>
      </c>
      <c r="KX3" s="27">
        <v>4.5</v>
      </c>
      <c r="KY3" s="27">
        <v>1.7</v>
      </c>
      <c r="LC3" s="27">
        <v>33</v>
      </c>
      <c r="LD3" s="27">
        <v>17</v>
      </c>
      <c r="LE3" s="27">
        <v>7.8</v>
      </c>
      <c r="LH3" s="27">
        <v>17</v>
      </c>
      <c r="LI3" s="27">
        <v>23</v>
      </c>
      <c r="LJ3" s="27">
        <v>13</v>
      </c>
      <c r="LK3" s="27">
        <v>49</v>
      </c>
      <c r="LL3" s="27">
        <v>17</v>
      </c>
      <c r="LM3" s="27">
        <v>17</v>
      </c>
      <c r="LQ3" s="27">
        <v>33</v>
      </c>
      <c r="LR3" s="27">
        <v>4.5</v>
      </c>
      <c r="LS3" s="27">
        <v>33</v>
      </c>
      <c r="LT3" s="27">
        <v>4.5</v>
      </c>
      <c r="LU3" s="27">
        <v>22</v>
      </c>
      <c r="LV3" s="27">
        <v>2</v>
      </c>
      <c r="LY3" s="27">
        <v>4.5</v>
      </c>
      <c r="MA3" s="27">
        <v>79</v>
      </c>
      <c r="MB3" s="27">
        <v>14</v>
      </c>
      <c r="MC3" s="27">
        <v>4.5</v>
      </c>
      <c r="MG3" s="27">
        <v>11</v>
      </c>
      <c r="MJ3" s="27">
        <v>17</v>
      </c>
      <c r="MK3" s="27">
        <v>1.8</v>
      </c>
      <c r="ML3" s="27">
        <v>79</v>
      </c>
      <c r="MM3" s="27">
        <v>23</v>
      </c>
      <c r="MN3" s="27">
        <v>4.5</v>
      </c>
      <c r="MP3" s="27">
        <v>11</v>
      </c>
      <c r="MR3" s="27">
        <v>2</v>
      </c>
      <c r="MS3" s="27">
        <v>2</v>
      </c>
      <c r="MU3" s="27">
        <v>49</v>
      </c>
      <c r="MV3" s="27">
        <v>79</v>
      </c>
      <c r="MW3" s="27">
        <v>7.8</v>
      </c>
      <c r="MY3" s="27">
        <v>2</v>
      </c>
      <c r="NA3" s="27">
        <v>1.8</v>
      </c>
      <c r="NB3" s="27">
        <v>350</v>
      </c>
      <c r="NC3" s="27">
        <v>49</v>
      </c>
      <c r="ND3" s="27">
        <v>22</v>
      </c>
      <c r="NE3" s="27">
        <v>1.7</v>
      </c>
      <c r="NF3" s="27">
        <v>49</v>
      </c>
      <c r="NG3" s="27">
        <v>1.7</v>
      </c>
      <c r="NH3" s="27">
        <v>11</v>
      </c>
      <c r="NI3" s="27">
        <v>13</v>
      </c>
      <c r="NJ3" s="27">
        <v>2</v>
      </c>
      <c r="NK3" s="27">
        <v>7.8</v>
      </c>
      <c r="NN3" s="27">
        <v>4.5</v>
      </c>
      <c r="NR3" s="27">
        <v>17</v>
      </c>
      <c r="NT3" s="27">
        <v>540</v>
      </c>
      <c r="NU3" s="27">
        <v>79</v>
      </c>
      <c r="NV3" s="27">
        <v>7.8</v>
      </c>
      <c r="NW3" s="27">
        <v>110</v>
      </c>
      <c r="NX3" s="27">
        <v>1.7</v>
      </c>
      <c r="NY3" s="27">
        <v>6.8</v>
      </c>
      <c r="OA3" s="27">
        <v>33</v>
      </c>
      <c r="OB3" s="27">
        <v>2</v>
      </c>
      <c r="OE3" s="27">
        <v>4.5</v>
      </c>
      <c r="OF3" s="27">
        <v>1.7</v>
      </c>
      <c r="OH3" s="27">
        <v>1.7</v>
      </c>
      <c r="OI3" s="27">
        <v>1.7</v>
      </c>
      <c r="OJ3" s="27">
        <v>4.5</v>
      </c>
      <c r="OO3" s="27">
        <v>4</v>
      </c>
      <c r="OQ3" s="27">
        <v>6.8</v>
      </c>
      <c r="OR3" s="27">
        <v>1.7</v>
      </c>
      <c r="OS3" s="27">
        <v>2</v>
      </c>
      <c r="OT3" s="27">
        <v>33</v>
      </c>
      <c r="OV3" s="27">
        <v>11</v>
      </c>
      <c r="OW3" s="27">
        <v>2</v>
      </c>
      <c r="OZ3" s="27">
        <v>49</v>
      </c>
      <c r="PA3" s="27">
        <v>2</v>
      </c>
      <c r="PB3" s="27">
        <v>7.8</v>
      </c>
      <c r="PD3" s="27">
        <v>1.7</v>
      </c>
      <c r="PE3" s="27">
        <v>7.8</v>
      </c>
      <c r="PF3" s="27">
        <v>7.8</v>
      </c>
      <c r="PH3" s="27">
        <v>1.7</v>
      </c>
      <c r="PI3" s="27">
        <v>2</v>
      </c>
      <c r="PJ3" s="27">
        <v>23</v>
      </c>
      <c r="PK3" s="27">
        <v>1.7</v>
      </c>
      <c r="PM3" s="27">
        <v>1.7</v>
      </c>
      <c r="PN3" s="27">
        <v>2</v>
      </c>
      <c r="PP3" s="27">
        <v>1.7</v>
      </c>
      <c r="PQ3" s="27">
        <v>1.7</v>
      </c>
      <c r="PS3" s="27">
        <v>23</v>
      </c>
      <c r="PT3" s="27">
        <v>4.5</v>
      </c>
      <c r="PU3" s="27">
        <v>49</v>
      </c>
      <c r="PV3" s="27">
        <v>1.8</v>
      </c>
      <c r="PX3" s="27">
        <v>70</v>
      </c>
      <c r="PY3" s="27">
        <v>23</v>
      </c>
      <c r="PZ3" s="27">
        <v>7.8</v>
      </c>
      <c r="QA3" s="27">
        <v>130</v>
      </c>
      <c r="QB3" s="27">
        <v>12</v>
      </c>
      <c r="QC3" s="27">
        <v>79</v>
      </c>
      <c r="QD3" s="27">
        <v>130</v>
      </c>
      <c r="QE3" s="27">
        <v>11</v>
      </c>
      <c r="QG3" s="27">
        <v>7.8</v>
      </c>
      <c r="QH3" s="27">
        <v>6.8</v>
      </c>
      <c r="QJ3" s="27">
        <v>79</v>
      </c>
      <c r="QK3" s="27">
        <v>1.7</v>
      </c>
      <c r="QL3" s="27">
        <v>2</v>
      </c>
      <c r="QO3" s="27">
        <v>4.5</v>
      </c>
      <c r="QQ3" s="27">
        <v>33</v>
      </c>
      <c r="QR3" s="27">
        <v>1.7</v>
      </c>
      <c r="QS3" s="27">
        <v>1.7</v>
      </c>
      <c r="QT3" s="27">
        <v>13</v>
      </c>
      <c r="QV3" s="27">
        <v>2</v>
      </c>
      <c r="QW3" s="27">
        <v>33</v>
      </c>
      <c r="QX3" s="27">
        <v>4.5</v>
      </c>
      <c r="RA3" s="27">
        <v>6.8</v>
      </c>
      <c r="RD3" s="27">
        <v>49</v>
      </c>
      <c r="RE3" s="27">
        <v>4.5</v>
      </c>
      <c r="RF3" s="27">
        <v>49</v>
      </c>
      <c r="RG3" s="27">
        <v>33</v>
      </c>
      <c r="RH3" s="27">
        <v>23</v>
      </c>
      <c r="RI3" s="27">
        <v>79</v>
      </c>
      <c r="RJ3" s="27">
        <v>11</v>
      </c>
      <c r="RL3" s="27">
        <v>170</v>
      </c>
      <c r="RM3" s="27">
        <v>1.7</v>
      </c>
      <c r="RN3" s="27">
        <v>17</v>
      </c>
      <c r="RO3" s="27">
        <v>1.7</v>
      </c>
      <c r="RP3" s="27">
        <v>1.7</v>
      </c>
      <c r="RQ3" s="27">
        <v>1.7</v>
      </c>
      <c r="RR3" s="27">
        <v>6.8</v>
      </c>
      <c r="RT3" s="27">
        <v>4.5</v>
      </c>
      <c r="RU3" s="27">
        <v>1.7</v>
      </c>
      <c r="RV3" s="27">
        <v>170</v>
      </c>
      <c r="RW3" s="27">
        <v>33</v>
      </c>
      <c r="RX3" s="27">
        <v>13</v>
      </c>
      <c r="SB3" s="27">
        <v>4.5</v>
      </c>
      <c r="SD3" s="27">
        <v>33</v>
      </c>
      <c r="SE3" s="27">
        <v>17</v>
      </c>
      <c r="SF3" s="27">
        <v>4.5</v>
      </c>
      <c r="SG3" s="27">
        <v>79</v>
      </c>
      <c r="SH3" s="27">
        <v>79</v>
      </c>
      <c r="SI3" s="27">
        <v>1.7</v>
      </c>
      <c r="SJ3" s="27">
        <v>33</v>
      </c>
      <c r="SK3" s="27">
        <v>13</v>
      </c>
      <c r="SL3" s="27">
        <v>7.8</v>
      </c>
      <c r="SN3" s="27">
        <v>49</v>
      </c>
      <c r="SO3" s="27">
        <v>4.5</v>
      </c>
      <c r="SR3" s="27">
        <v>130</v>
      </c>
      <c r="SS3" s="27">
        <v>4</v>
      </c>
      <c r="ST3" s="27">
        <v>1.7</v>
      </c>
      <c r="SU3" s="27">
        <v>79</v>
      </c>
      <c r="SV3" s="27">
        <v>23</v>
      </c>
      <c r="SW3" s="27">
        <v>6.8</v>
      </c>
      <c r="SX3" s="27">
        <v>4.5</v>
      </c>
      <c r="SY3" s="27">
        <v>170</v>
      </c>
      <c r="SZ3" s="27">
        <v>33</v>
      </c>
      <c r="TA3" s="27">
        <v>4.5</v>
      </c>
      <c r="TD3" s="27">
        <v>13</v>
      </c>
      <c r="TE3" s="27">
        <v>13</v>
      </c>
      <c r="TJ3" s="27">
        <v>2</v>
      </c>
      <c r="TK3" s="27">
        <v>13</v>
      </c>
      <c r="TM3" s="27">
        <v>240</v>
      </c>
      <c r="TN3" s="27">
        <v>79</v>
      </c>
      <c r="TO3" s="27">
        <v>70</v>
      </c>
      <c r="TP3" s="27">
        <v>22</v>
      </c>
      <c r="TQ3" s="27">
        <v>33</v>
      </c>
      <c r="TS3" s="27">
        <v>7.8</v>
      </c>
      <c r="TT3" s="27">
        <v>920</v>
      </c>
      <c r="TU3" s="27">
        <v>70</v>
      </c>
      <c r="TV3" s="27">
        <v>7.8</v>
      </c>
      <c r="TZ3" s="27">
        <v>70</v>
      </c>
      <c r="UA3" s="27">
        <v>33</v>
      </c>
      <c r="UB3" s="27">
        <v>13</v>
      </c>
      <c r="UD3" s="27">
        <v>11</v>
      </c>
      <c r="UE3" s="27">
        <v>70</v>
      </c>
      <c r="UF3" s="27">
        <v>1.7</v>
      </c>
      <c r="UG3" s="27">
        <v>1.7</v>
      </c>
      <c r="UJ3" s="27">
        <v>2</v>
      </c>
      <c r="UM3" s="27">
        <v>11</v>
      </c>
      <c r="UN3" s="27">
        <v>6.8</v>
      </c>
      <c r="UO3" s="27">
        <v>13</v>
      </c>
      <c r="UT3" s="27">
        <v>23</v>
      </c>
      <c r="UU3" s="27">
        <v>49</v>
      </c>
      <c r="UW3" s="27">
        <v>33</v>
      </c>
      <c r="UX3" s="27">
        <v>31</v>
      </c>
      <c r="UY3" s="27">
        <v>6.8</v>
      </c>
      <c r="VA3" s="27">
        <v>23</v>
      </c>
      <c r="VB3" s="27">
        <v>1.7</v>
      </c>
      <c r="VC3" s="27">
        <v>1.7</v>
      </c>
      <c r="VD3" s="27">
        <v>13</v>
      </c>
      <c r="VE3" s="27">
        <v>17</v>
      </c>
      <c r="VF3" s="27">
        <v>1.8</v>
      </c>
      <c r="VG3" s="27">
        <v>7.8</v>
      </c>
      <c r="VJ3" s="27">
        <v>1.7</v>
      </c>
      <c r="VK3" s="27">
        <v>11</v>
      </c>
      <c r="VL3" s="27">
        <v>1.7</v>
      </c>
      <c r="VM3" s="27">
        <v>4</v>
      </c>
      <c r="VN3" s="27">
        <v>14</v>
      </c>
      <c r="VP3" s="27">
        <v>17</v>
      </c>
      <c r="VT3" s="27">
        <v>49</v>
      </c>
      <c r="VU3" s="27">
        <v>9.3000000000000007</v>
      </c>
      <c r="VX3" s="27">
        <v>920</v>
      </c>
      <c r="VY3" s="27">
        <v>49</v>
      </c>
      <c r="VZ3" s="27">
        <v>4.5</v>
      </c>
      <c r="WB3" s="27">
        <v>79</v>
      </c>
      <c r="WC3" s="27">
        <v>13</v>
      </c>
    </row>
    <row r="4" spans="1:601" s="27" customFormat="1" x14ac:dyDescent="0.15">
      <c r="A4" s="27" t="s">
        <v>31</v>
      </c>
      <c r="B4" s="28">
        <v>2</v>
      </c>
      <c r="C4" s="29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30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31"/>
      <c r="DB4" s="31"/>
      <c r="FR4" s="32"/>
      <c r="FS4" s="32"/>
      <c r="FT4" s="32"/>
      <c r="FU4" s="32"/>
      <c r="FV4" s="32"/>
      <c r="FW4" s="32"/>
      <c r="FX4" s="32"/>
      <c r="FY4" s="32"/>
      <c r="HJ4" s="27">
        <v>33</v>
      </c>
      <c r="HK4" s="27">
        <v>13</v>
      </c>
      <c r="HL4" s="27">
        <v>49</v>
      </c>
      <c r="HM4" s="27">
        <v>13</v>
      </c>
      <c r="HN4" s="27">
        <v>46</v>
      </c>
      <c r="HO4" s="27">
        <v>4.5</v>
      </c>
      <c r="HQ4" s="27">
        <v>13</v>
      </c>
      <c r="HT4" s="27">
        <v>540</v>
      </c>
      <c r="HU4" s="27">
        <v>33</v>
      </c>
      <c r="HV4" s="27">
        <v>21</v>
      </c>
      <c r="HW4" s="27">
        <v>11</v>
      </c>
      <c r="HX4" s="27">
        <v>70</v>
      </c>
      <c r="HY4" s="27">
        <v>13</v>
      </c>
      <c r="IJ4" s="27">
        <v>1.7</v>
      </c>
      <c r="IK4" s="27">
        <v>13</v>
      </c>
      <c r="IM4" s="27">
        <v>7.8</v>
      </c>
      <c r="IO4" s="27">
        <v>33</v>
      </c>
      <c r="IP4" s="27">
        <v>6.8</v>
      </c>
      <c r="IQ4" s="27">
        <v>79</v>
      </c>
      <c r="IR4" s="27">
        <v>33</v>
      </c>
      <c r="IS4" s="27">
        <v>4.5</v>
      </c>
      <c r="IT4" s="27">
        <v>33</v>
      </c>
      <c r="IU4" s="27">
        <v>33</v>
      </c>
      <c r="IV4" s="27">
        <v>7.8</v>
      </c>
      <c r="IW4" s="27">
        <v>350</v>
      </c>
      <c r="IX4" s="27">
        <v>49</v>
      </c>
      <c r="IY4" s="27">
        <v>17</v>
      </c>
      <c r="JE4" s="27">
        <v>6.8</v>
      </c>
      <c r="JF4" s="27">
        <v>1.7</v>
      </c>
      <c r="JG4" s="27">
        <v>2</v>
      </c>
      <c r="JH4" s="27">
        <v>13</v>
      </c>
      <c r="JI4" s="27">
        <v>1.7</v>
      </c>
      <c r="JJ4" s="27">
        <v>1.7</v>
      </c>
      <c r="JO4" s="27">
        <v>79</v>
      </c>
      <c r="JP4" s="27">
        <v>9.3000000000000007</v>
      </c>
      <c r="JQ4" s="27">
        <v>23</v>
      </c>
      <c r="JR4" s="27">
        <v>22</v>
      </c>
      <c r="JS4" s="27">
        <v>49</v>
      </c>
      <c r="JT4" s="27">
        <v>13</v>
      </c>
      <c r="JV4" s="27">
        <v>49</v>
      </c>
      <c r="JX4" s="27">
        <v>49</v>
      </c>
      <c r="JY4" s="27">
        <v>13</v>
      </c>
      <c r="JZ4" s="27">
        <v>13</v>
      </c>
      <c r="KA4" s="27">
        <v>1.8</v>
      </c>
      <c r="KC4" s="27">
        <v>23</v>
      </c>
      <c r="KD4" s="27">
        <v>110</v>
      </c>
      <c r="KE4" s="27">
        <v>7.8</v>
      </c>
      <c r="KF4" s="27">
        <v>170</v>
      </c>
      <c r="KH4" s="27">
        <v>9.3000000000000007</v>
      </c>
      <c r="KI4" s="27">
        <v>31</v>
      </c>
      <c r="KJ4" s="27">
        <v>4.5</v>
      </c>
      <c r="KK4" s="27">
        <v>17</v>
      </c>
      <c r="KL4" s="27">
        <v>79</v>
      </c>
      <c r="KM4" s="27">
        <v>17</v>
      </c>
      <c r="KN4" s="27">
        <v>4.5</v>
      </c>
      <c r="KO4" s="27">
        <v>2</v>
      </c>
      <c r="KP4" s="27">
        <v>4.5</v>
      </c>
      <c r="KU4" s="27">
        <v>1.7</v>
      </c>
      <c r="KV4" s="27">
        <v>2</v>
      </c>
      <c r="KW4" s="27">
        <v>4.5</v>
      </c>
      <c r="KX4" s="27">
        <v>4.5</v>
      </c>
      <c r="KY4" s="27">
        <v>23</v>
      </c>
      <c r="LA4" s="27">
        <v>2</v>
      </c>
      <c r="LC4" s="27">
        <v>17</v>
      </c>
      <c r="LD4" s="27">
        <v>23</v>
      </c>
      <c r="LE4" s="27">
        <v>13</v>
      </c>
      <c r="LH4" s="27">
        <v>33</v>
      </c>
      <c r="LI4" s="27">
        <v>79</v>
      </c>
      <c r="LJ4" s="27">
        <v>11</v>
      </c>
      <c r="LK4" s="27">
        <v>46</v>
      </c>
      <c r="LL4" s="27">
        <v>33</v>
      </c>
      <c r="LM4" s="27">
        <v>13</v>
      </c>
      <c r="LQ4" s="27">
        <v>31</v>
      </c>
      <c r="LR4" s="27">
        <v>4.5</v>
      </c>
      <c r="LS4" s="27">
        <v>130</v>
      </c>
      <c r="LT4" s="27">
        <v>13</v>
      </c>
      <c r="LU4" s="27">
        <v>49</v>
      </c>
      <c r="LV4" s="27">
        <v>21</v>
      </c>
      <c r="LW4" s="27">
        <v>4.5</v>
      </c>
      <c r="LY4" s="27">
        <v>7.8</v>
      </c>
      <c r="MA4" s="27">
        <v>170</v>
      </c>
      <c r="MB4" s="27">
        <v>7.8</v>
      </c>
      <c r="MC4" s="27">
        <v>7.8</v>
      </c>
      <c r="MG4" s="27">
        <v>23</v>
      </c>
      <c r="MH4" s="27">
        <v>4</v>
      </c>
      <c r="MK4" s="27">
        <v>11</v>
      </c>
      <c r="ML4" s="27">
        <v>79</v>
      </c>
      <c r="MM4" s="27">
        <v>49</v>
      </c>
      <c r="MN4" s="27">
        <v>1.7</v>
      </c>
      <c r="MP4" s="27">
        <v>6.8</v>
      </c>
      <c r="MR4" s="27">
        <v>4.5</v>
      </c>
      <c r="MS4" s="27">
        <v>1.7</v>
      </c>
      <c r="MU4" s="27">
        <v>23</v>
      </c>
      <c r="MV4" s="27">
        <v>33</v>
      </c>
      <c r="MW4" s="27">
        <v>49</v>
      </c>
      <c r="MX4" s="27">
        <v>4.5</v>
      </c>
      <c r="MY4" s="27">
        <v>7.8</v>
      </c>
      <c r="NA4" s="27">
        <v>1.7</v>
      </c>
      <c r="NB4" s="27">
        <v>33</v>
      </c>
      <c r="NC4" s="27">
        <v>49</v>
      </c>
      <c r="ND4" s="27">
        <v>7.8</v>
      </c>
      <c r="NE4" s="27">
        <v>2</v>
      </c>
      <c r="NF4" s="27">
        <v>11</v>
      </c>
      <c r="NG4" s="27">
        <v>2</v>
      </c>
      <c r="NH4" s="27">
        <v>13</v>
      </c>
      <c r="NI4" s="27">
        <v>130</v>
      </c>
      <c r="NJ4" s="27">
        <v>1.7</v>
      </c>
      <c r="NK4" s="27">
        <v>23</v>
      </c>
      <c r="NL4" s="27">
        <v>1.7</v>
      </c>
      <c r="NN4" s="27">
        <v>6.8</v>
      </c>
      <c r="NR4" s="27">
        <v>13</v>
      </c>
      <c r="NT4" s="27">
        <v>240</v>
      </c>
      <c r="NU4" s="27">
        <v>79</v>
      </c>
      <c r="NV4" s="27">
        <v>11</v>
      </c>
      <c r="NW4" s="27">
        <v>49</v>
      </c>
      <c r="NX4" s="27">
        <v>2</v>
      </c>
      <c r="NY4" s="27">
        <v>13</v>
      </c>
      <c r="OA4" s="27">
        <v>33</v>
      </c>
      <c r="OB4" s="27">
        <v>4.5</v>
      </c>
      <c r="OE4" s="27">
        <v>6.8</v>
      </c>
      <c r="OF4" s="27">
        <v>2</v>
      </c>
      <c r="OH4" s="27">
        <v>11</v>
      </c>
      <c r="OI4" s="27">
        <v>1.7</v>
      </c>
      <c r="OJ4" s="27">
        <v>27</v>
      </c>
      <c r="OK4" s="27">
        <v>49</v>
      </c>
      <c r="OO4" s="27">
        <v>23</v>
      </c>
      <c r="OP4" s="27">
        <v>1.7</v>
      </c>
      <c r="OQ4" s="27">
        <v>33</v>
      </c>
      <c r="OR4" s="27">
        <v>17</v>
      </c>
      <c r="OS4" s="27">
        <v>1.7</v>
      </c>
      <c r="OT4" s="27">
        <v>33</v>
      </c>
      <c r="OV4" s="27">
        <v>13</v>
      </c>
      <c r="OW4" s="27">
        <v>1.7</v>
      </c>
      <c r="OZ4" s="27">
        <v>33</v>
      </c>
      <c r="PA4" s="27">
        <v>6.8</v>
      </c>
      <c r="PB4" s="27">
        <v>7.8</v>
      </c>
      <c r="PD4" s="27">
        <v>17</v>
      </c>
      <c r="PE4" s="27">
        <v>6.8</v>
      </c>
      <c r="PF4" s="27">
        <v>1.8</v>
      </c>
      <c r="PH4" s="27">
        <v>2</v>
      </c>
      <c r="PI4" s="27">
        <v>1.7</v>
      </c>
      <c r="PJ4" s="27">
        <v>46</v>
      </c>
      <c r="PK4" s="27">
        <v>23</v>
      </c>
      <c r="PM4" s="27">
        <v>1.7</v>
      </c>
      <c r="PN4" s="27">
        <v>6.8</v>
      </c>
      <c r="PP4" s="27">
        <v>2</v>
      </c>
      <c r="PQ4" s="27">
        <v>4.5</v>
      </c>
      <c r="PS4" s="27">
        <v>23</v>
      </c>
      <c r="PT4" s="27">
        <v>14</v>
      </c>
      <c r="PU4" s="27">
        <v>17</v>
      </c>
      <c r="PV4" s="27">
        <v>2</v>
      </c>
      <c r="PY4" s="27">
        <v>11</v>
      </c>
      <c r="PZ4" s="27">
        <v>7.8</v>
      </c>
      <c r="QA4" s="27">
        <v>46</v>
      </c>
      <c r="QB4" s="27">
        <v>33</v>
      </c>
      <c r="QC4" s="27">
        <v>130</v>
      </c>
      <c r="QD4" s="27">
        <v>130</v>
      </c>
      <c r="QE4" s="27">
        <v>7.8</v>
      </c>
      <c r="QG4" s="27">
        <v>7.8</v>
      </c>
      <c r="QH4" s="27">
        <v>4</v>
      </c>
      <c r="QJ4" s="27">
        <v>2</v>
      </c>
      <c r="QK4" s="27">
        <v>2</v>
      </c>
      <c r="QL4" s="27">
        <v>2</v>
      </c>
      <c r="QO4" s="27">
        <v>2</v>
      </c>
      <c r="QQ4" s="27">
        <v>13</v>
      </c>
      <c r="QR4" s="27">
        <v>2</v>
      </c>
      <c r="QS4" s="27">
        <v>11</v>
      </c>
      <c r="QT4" s="27">
        <v>13</v>
      </c>
      <c r="QV4" s="27">
        <v>1.7</v>
      </c>
      <c r="QW4" s="27">
        <v>7.8</v>
      </c>
      <c r="QX4" s="27">
        <v>1.7</v>
      </c>
      <c r="RA4" s="27">
        <v>13</v>
      </c>
      <c r="RD4" s="27">
        <v>33</v>
      </c>
      <c r="RE4" s="27">
        <v>4.5</v>
      </c>
      <c r="RF4" s="27">
        <v>64</v>
      </c>
      <c r="RG4" s="27">
        <v>49</v>
      </c>
      <c r="RH4" s="27">
        <v>22</v>
      </c>
      <c r="RI4" s="27">
        <v>27</v>
      </c>
      <c r="RJ4" s="27">
        <v>17</v>
      </c>
      <c r="RK4" s="27">
        <v>2</v>
      </c>
      <c r="RL4" s="27">
        <v>240</v>
      </c>
      <c r="RM4" s="27">
        <v>1.7</v>
      </c>
      <c r="RN4" s="27">
        <v>46</v>
      </c>
      <c r="RO4" s="27">
        <v>1.7</v>
      </c>
      <c r="RP4" s="27">
        <v>1.7</v>
      </c>
      <c r="RQ4" s="27">
        <v>7.8</v>
      </c>
      <c r="RR4" s="27">
        <v>13</v>
      </c>
      <c r="RT4" s="27">
        <v>23</v>
      </c>
      <c r="RU4" s="27">
        <v>6.8</v>
      </c>
      <c r="RV4" s="27">
        <v>110</v>
      </c>
      <c r="RW4" s="27">
        <v>33</v>
      </c>
      <c r="RX4" s="27">
        <v>27</v>
      </c>
      <c r="RY4" s="27">
        <v>33</v>
      </c>
      <c r="RZ4" s="27">
        <v>2</v>
      </c>
      <c r="SB4" s="27">
        <v>49</v>
      </c>
      <c r="SD4" s="27">
        <v>130</v>
      </c>
      <c r="SE4" s="27">
        <v>130</v>
      </c>
      <c r="SF4" s="27">
        <v>1.7</v>
      </c>
      <c r="SG4" s="27">
        <v>23</v>
      </c>
      <c r="SH4" s="27">
        <v>240</v>
      </c>
      <c r="SI4" s="27">
        <v>1.7</v>
      </c>
      <c r="SJ4" s="27">
        <v>79</v>
      </c>
      <c r="SK4" s="27">
        <v>4.5</v>
      </c>
      <c r="SL4" s="27">
        <v>4.5</v>
      </c>
      <c r="SN4" s="27">
        <v>23</v>
      </c>
      <c r="SO4" s="27">
        <v>7.8</v>
      </c>
      <c r="SR4" s="27">
        <v>130</v>
      </c>
      <c r="SS4" s="27">
        <v>23</v>
      </c>
      <c r="ST4" s="27">
        <v>2</v>
      </c>
      <c r="SU4" s="27">
        <v>79</v>
      </c>
      <c r="SV4" s="27">
        <v>11</v>
      </c>
      <c r="SW4" s="27">
        <v>4.5</v>
      </c>
      <c r="SX4" s="27">
        <v>13</v>
      </c>
      <c r="SY4" s="27">
        <v>140</v>
      </c>
      <c r="SZ4" s="27">
        <v>350</v>
      </c>
      <c r="TA4" s="27">
        <v>2</v>
      </c>
      <c r="TD4" s="27">
        <v>17</v>
      </c>
      <c r="TE4" s="27">
        <v>4.5</v>
      </c>
      <c r="TJ4" s="27">
        <v>4.5</v>
      </c>
      <c r="TK4" s="27">
        <v>7.8</v>
      </c>
      <c r="TM4" s="27">
        <v>70</v>
      </c>
      <c r="TN4" s="27">
        <v>13</v>
      </c>
      <c r="TO4" s="27">
        <v>33</v>
      </c>
      <c r="TQ4" s="27">
        <v>46</v>
      </c>
      <c r="TS4" s="27">
        <v>14</v>
      </c>
      <c r="TT4" s="27">
        <v>1600</v>
      </c>
      <c r="TU4" s="27">
        <v>49</v>
      </c>
      <c r="TV4" s="27">
        <v>4</v>
      </c>
      <c r="TZ4" s="27">
        <v>240</v>
      </c>
      <c r="UA4" s="27">
        <v>79</v>
      </c>
      <c r="UB4" s="27">
        <v>6.8</v>
      </c>
      <c r="UD4" s="27">
        <v>13</v>
      </c>
      <c r="UE4" s="27">
        <v>79</v>
      </c>
      <c r="UF4" s="27">
        <v>1.7</v>
      </c>
      <c r="UG4" s="27">
        <v>1.7</v>
      </c>
      <c r="UJ4" s="27">
        <v>1.7</v>
      </c>
      <c r="UM4" s="27">
        <v>7.8</v>
      </c>
      <c r="UN4" s="27">
        <v>7.8</v>
      </c>
      <c r="UO4" s="27">
        <v>33</v>
      </c>
      <c r="UP4" s="27">
        <v>14</v>
      </c>
      <c r="UT4" s="27">
        <v>33</v>
      </c>
      <c r="UU4" s="27">
        <v>4.5</v>
      </c>
      <c r="UW4" s="27">
        <v>4</v>
      </c>
      <c r="UY4" s="27">
        <v>17</v>
      </c>
      <c r="UZ4" s="27">
        <v>7.8</v>
      </c>
      <c r="VA4" s="27">
        <v>22</v>
      </c>
      <c r="VB4" s="27">
        <v>4.5</v>
      </c>
      <c r="VC4" s="27">
        <v>2</v>
      </c>
      <c r="VD4" s="27">
        <v>240</v>
      </c>
      <c r="VE4" s="27">
        <v>49</v>
      </c>
      <c r="VF4" s="27">
        <v>4</v>
      </c>
      <c r="VG4" s="27">
        <v>33</v>
      </c>
      <c r="VH4" s="27">
        <v>49</v>
      </c>
      <c r="VI4" s="27">
        <v>4.5</v>
      </c>
      <c r="VJ4" s="27">
        <v>1.7</v>
      </c>
      <c r="VK4" s="27">
        <v>27</v>
      </c>
      <c r="VL4" s="27">
        <v>7.8</v>
      </c>
      <c r="VM4" s="27">
        <v>11</v>
      </c>
      <c r="VP4" s="27">
        <v>9.3000000000000007</v>
      </c>
      <c r="VT4" s="27">
        <v>33</v>
      </c>
      <c r="VU4" s="27">
        <v>13</v>
      </c>
      <c r="VX4" s="27">
        <v>1700</v>
      </c>
      <c r="VY4" s="27">
        <v>49</v>
      </c>
      <c r="VZ4" s="27">
        <v>17</v>
      </c>
      <c r="WA4" s="27">
        <v>7.8</v>
      </c>
      <c r="WB4" s="27">
        <v>23</v>
      </c>
      <c r="WC4" s="27">
        <v>1.7</v>
      </c>
    </row>
    <row r="5" spans="1:601" s="27" customFormat="1" x14ac:dyDescent="0.15">
      <c r="A5" s="19" t="s">
        <v>27</v>
      </c>
      <c r="B5" s="20" t="s">
        <v>33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4"/>
      <c r="CB5" s="23"/>
      <c r="CC5" s="23"/>
      <c r="CD5" s="23"/>
      <c r="CE5" s="23"/>
      <c r="CF5" s="23"/>
      <c r="CG5" s="23"/>
      <c r="CH5" s="23"/>
      <c r="CI5" s="23"/>
      <c r="CJ5" s="23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>
        <v>2</v>
      </c>
      <c r="SY5" s="26"/>
      <c r="SZ5" s="26"/>
      <c r="TA5" s="26"/>
      <c r="TB5" s="26"/>
      <c r="TD5" s="27">
        <v>9.1999999999999993</v>
      </c>
      <c r="TE5" s="27">
        <v>7.8</v>
      </c>
      <c r="TJ5" s="27">
        <v>4.5</v>
      </c>
      <c r="TK5" s="27">
        <v>2</v>
      </c>
      <c r="TM5" s="27">
        <v>130</v>
      </c>
      <c r="TN5" s="27">
        <v>49</v>
      </c>
      <c r="TO5" s="27">
        <v>33</v>
      </c>
      <c r="TP5" s="27">
        <v>79</v>
      </c>
      <c r="TQ5" s="27">
        <v>49</v>
      </c>
      <c r="TS5" s="27">
        <v>4.8</v>
      </c>
      <c r="TT5" s="27">
        <v>350</v>
      </c>
      <c r="TU5" s="27">
        <v>49</v>
      </c>
      <c r="TV5" s="27">
        <v>23</v>
      </c>
      <c r="TW5" s="27">
        <v>13</v>
      </c>
      <c r="TZ5" s="27">
        <v>130</v>
      </c>
      <c r="UA5" s="27">
        <v>7.8</v>
      </c>
      <c r="UD5" s="27">
        <v>17</v>
      </c>
      <c r="UE5" s="27">
        <v>11</v>
      </c>
      <c r="UF5" s="27">
        <v>1.7</v>
      </c>
      <c r="UG5" s="27">
        <v>1.7</v>
      </c>
      <c r="UJ5" s="27">
        <v>1.7</v>
      </c>
      <c r="UM5" s="27">
        <v>17</v>
      </c>
      <c r="UN5" s="27">
        <v>1.7</v>
      </c>
      <c r="UO5" s="27">
        <v>6.8</v>
      </c>
      <c r="UT5" s="27">
        <v>79</v>
      </c>
      <c r="UU5" s="27">
        <v>14</v>
      </c>
      <c r="UW5" s="27">
        <v>1.7</v>
      </c>
      <c r="UY5" s="27">
        <v>7.8</v>
      </c>
      <c r="VA5" s="27">
        <v>7.8</v>
      </c>
      <c r="VC5" s="27">
        <v>2</v>
      </c>
      <c r="VD5" s="27">
        <v>49</v>
      </c>
      <c r="VE5" s="27">
        <v>2</v>
      </c>
      <c r="VG5" s="27">
        <v>4.5</v>
      </c>
      <c r="VJ5" s="27">
        <v>1.7</v>
      </c>
      <c r="VK5" s="27">
        <v>1.7</v>
      </c>
      <c r="VL5" s="27">
        <v>23</v>
      </c>
      <c r="VM5" s="27">
        <v>2</v>
      </c>
      <c r="VN5" s="27">
        <v>23</v>
      </c>
      <c r="VP5" s="27">
        <v>4.5</v>
      </c>
      <c r="VT5" s="27">
        <v>4.5</v>
      </c>
      <c r="VX5" s="27">
        <v>1700</v>
      </c>
      <c r="VY5" s="27">
        <v>130</v>
      </c>
      <c r="VZ5" s="27">
        <v>4.5</v>
      </c>
      <c r="WB5" s="27">
        <v>2</v>
      </c>
      <c r="WC5" s="27">
        <v>7.8</v>
      </c>
    </row>
    <row r="6" spans="1:601" s="27" customFormat="1" x14ac:dyDescent="0.15">
      <c r="A6" s="19" t="s">
        <v>28</v>
      </c>
      <c r="B6" s="20" t="s">
        <v>34</v>
      </c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4"/>
      <c r="CB6" s="23"/>
      <c r="CC6" s="23"/>
      <c r="CD6" s="23"/>
      <c r="CE6" s="23"/>
      <c r="CF6" s="23"/>
      <c r="CG6" s="23"/>
      <c r="CH6" s="23"/>
      <c r="CI6" s="23"/>
      <c r="CJ6" s="23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>
        <v>1.7</v>
      </c>
      <c r="SY6" s="26"/>
      <c r="SZ6" s="26"/>
      <c r="TA6" s="26"/>
      <c r="TB6" s="26"/>
      <c r="TE6" s="27">
        <v>1.7</v>
      </c>
      <c r="TJ6" s="27">
        <v>1.7</v>
      </c>
      <c r="TK6" s="27">
        <v>4.5</v>
      </c>
      <c r="TM6" s="27">
        <v>70</v>
      </c>
      <c r="TN6" s="27">
        <v>11</v>
      </c>
      <c r="TO6" s="27">
        <v>2</v>
      </c>
      <c r="TP6" s="27">
        <v>1.8</v>
      </c>
      <c r="TT6" s="27">
        <v>23</v>
      </c>
      <c r="TU6" s="27">
        <v>4.5</v>
      </c>
      <c r="TZ6" s="27">
        <v>7.8</v>
      </c>
      <c r="UD6" s="27">
        <v>2</v>
      </c>
      <c r="UE6" s="27">
        <v>13</v>
      </c>
      <c r="UG6" s="27">
        <v>1.7</v>
      </c>
      <c r="UJ6" s="27">
        <v>2</v>
      </c>
      <c r="UM6" s="27">
        <v>2</v>
      </c>
      <c r="UO6" s="27">
        <v>1.7</v>
      </c>
      <c r="UT6" s="27">
        <v>23</v>
      </c>
      <c r="UU6" s="27">
        <v>1.7</v>
      </c>
      <c r="UY6" s="27">
        <v>4.5</v>
      </c>
      <c r="VA6" s="27">
        <v>1.7</v>
      </c>
      <c r="VC6" s="27">
        <v>7.8</v>
      </c>
      <c r="VD6" s="27">
        <v>2</v>
      </c>
      <c r="VE6" s="27">
        <v>1.7</v>
      </c>
      <c r="VG6" s="27">
        <v>1.7</v>
      </c>
      <c r="VJ6" s="27">
        <v>1.7</v>
      </c>
      <c r="VK6" s="27">
        <v>4.5</v>
      </c>
      <c r="VN6" s="27">
        <v>4</v>
      </c>
      <c r="VT6" s="27">
        <v>1.7</v>
      </c>
      <c r="VX6" s="27">
        <v>1600</v>
      </c>
      <c r="VY6" s="27">
        <v>7.8</v>
      </c>
      <c r="WB6" s="27">
        <v>4</v>
      </c>
    </row>
    <row r="7" spans="1:601" s="27" customFormat="1" x14ac:dyDescent="0.15">
      <c r="A7" s="27" t="s">
        <v>35</v>
      </c>
      <c r="B7" s="28">
        <v>17</v>
      </c>
      <c r="C7" s="29"/>
      <c r="D7" s="24">
        <v>2</v>
      </c>
      <c r="E7" s="24"/>
      <c r="F7" s="24"/>
      <c r="G7" s="24">
        <v>4</v>
      </c>
      <c r="H7" s="24"/>
      <c r="I7" s="24">
        <v>2</v>
      </c>
      <c r="J7" s="24">
        <v>2</v>
      </c>
      <c r="K7" s="24">
        <v>130</v>
      </c>
      <c r="L7" s="24">
        <v>350</v>
      </c>
      <c r="M7" s="24">
        <v>4.5</v>
      </c>
      <c r="N7" s="24">
        <v>130</v>
      </c>
      <c r="O7" s="24"/>
      <c r="P7" s="24">
        <v>79</v>
      </c>
      <c r="Q7" s="24">
        <v>27</v>
      </c>
      <c r="R7" s="24">
        <v>79</v>
      </c>
      <c r="S7" s="24">
        <v>17</v>
      </c>
      <c r="T7" s="24"/>
      <c r="U7" s="24">
        <v>1.7</v>
      </c>
      <c r="V7" s="24">
        <v>4.5</v>
      </c>
      <c r="W7" s="24">
        <v>49</v>
      </c>
      <c r="X7" s="24">
        <v>1.7</v>
      </c>
      <c r="Y7" s="24">
        <v>23</v>
      </c>
      <c r="Z7" s="24">
        <v>7.8</v>
      </c>
      <c r="AA7" s="30">
        <v>1.7</v>
      </c>
      <c r="AB7" s="24">
        <v>2</v>
      </c>
      <c r="AC7" s="24">
        <v>170</v>
      </c>
      <c r="AD7" s="24">
        <v>1.7</v>
      </c>
      <c r="AE7" s="24">
        <v>2</v>
      </c>
      <c r="AF7" s="24"/>
      <c r="AG7" s="24">
        <v>1.7</v>
      </c>
      <c r="AH7" s="24"/>
      <c r="AI7" s="24">
        <v>7.8</v>
      </c>
      <c r="AJ7" s="24"/>
      <c r="AK7" s="24"/>
      <c r="AL7" s="24">
        <v>79</v>
      </c>
      <c r="AM7" s="24">
        <v>2</v>
      </c>
      <c r="AN7" s="24"/>
      <c r="AO7" s="24"/>
      <c r="AP7" s="24"/>
      <c r="AQ7" s="24">
        <v>23</v>
      </c>
      <c r="AR7" s="24">
        <v>17</v>
      </c>
      <c r="AS7" s="24"/>
      <c r="AT7" s="24"/>
      <c r="AU7" s="24">
        <v>31</v>
      </c>
      <c r="AV7" s="24">
        <v>4.5</v>
      </c>
      <c r="AW7" s="24"/>
      <c r="AX7" s="24">
        <v>33</v>
      </c>
      <c r="AY7" s="24">
        <v>13</v>
      </c>
      <c r="AZ7" s="24"/>
      <c r="BA7" s="24">
        <v>350</v>
      </c>
      <c r="BB7" s="24">
        <v>7.8</v>
      </c>
      <c r="BC7" s="24">
        <v>4.5</v>
      </c>
      <c r="BD7" s="24"/>
      <c r="BE7" s="24"/>
      <c r="BF7" s="24">
        <v>23</v>
      </c>
      <c r="BG7" s="24"/>
      <c r="BH7" s="24"/>
      <c r="BI7" s="24">
        <v>7.8</v>
      </c>
      <c r="BJ7" s="24"/>
      <c r="BK7" s="24"/>
      <c r="BL7" s="24"/>
      <c r="BM7" s="24">
        <v>7.8</v>
      </c>
      <c r="BN7" s="24"/>
      <c r="BO7" s="24"/>
      <c r="BP7" s="24"/>
      <c r="BQ7" s="24">
        <v>13</v>
      </c>
      <c r="BR7" s="24"/>
      <c r="BS7" s="24">
        <v>22</v>
      </c>
      <c r="BT7" s="24">
        <v>7.8</v>
      </c>
      <c r="BU7" s="24">
        <v>350</v>
      </c>
      <c r="BV7" s="24">
        <v>7.8</v>
      </c>
      <c r="BW7" s="24">
        <v>33</v>
      </c>
      <c r="BX7" s="24">
        <v>13</v>
      </c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31"/>
      <c r="CP7" s="27">
        <v>110</v>
      </c>
      <c r="CQ7" s="27">
        <v>4.5</v>
      </c>
      <c r="CW7" s="27">
        <v>79</v>
      </c>
      <c r="CY7" s="27">
        <v>79</v>
      </c>
      <c r="CZ7" s="27">
        <v>1700</v>
      </c>
      <c r="DA7" s="27">
        <v>350</v>
      </c>
      <c r="DB7" s="31">
        <v>11</v>
      </c>
      <c r="DE7" s="27">
        <v>130</v>
      </c>
      <c r="DF7" s="27">
        <v>33</v>
      </c>
      <c r="DG7" s="27">
        <v>33</v>
      </c>
      <c r="DH7" s="27">
        <v>34</v>
      </c>
      <c r="DJ7" s="27">
        <v>1.7</v>
      </c>
      <c r="DS7" s="27">
        <v>79</v>
      </c>
      <c r="DT7" s="27">
        <v>13</v>
      </c>
      <c r="DW7" s="27">
        <v>6.8</v>
      </c>
      <c r="EA7" s="27">
        <v>13</v>
      </c>
      <c r="EC7" s="27">
        <v>22</v>
      </c>
      <c r="ED7" s="27">
        <v>1.7</v>
      </c>
      <c r="EI7" s="27">
        <v>70</v>
      </c>
      <c r="EJ7" s="27">
        <v>23</v>
      </c>
      <c r="EL7" s="27">
        <v>350</v>
      </c>
      <c r="EM7" s="27">
        <v>13</v>
      </c>
      <c r="EN7" s="27">
        <v>17</v>
      </c>
      <c r="EO7" s="27">
        <v>17</v>
      </c>
      <c r="EP7" s="27">
        <v>7.8</v>
      </c>
      <c r="EQ7" s="27">
        <v>130</v>
      </c>
      <c r="ER7" s="27">
        <v>7.8</v>
      </c>
      <c r="ET7" s="27">
        <v>33</v>
      </c>
      <c r="EV7" s="27">
        <v>1.7</v>
      </c>
      <c r="EW7" s="27">
        <v>2</v>
      </c>
      <c r="FF7" s="27">
        <v>17</v>
      </c>
      <c r="FG7" s="27">
        <v>17</v>
      </c>
      <c r="FH7" s="27">
        <v>7.8</v>
      </c>
      <c r="FI7" s="27">
        <v>17</v>
      </c>
      <c r="FK7" s="27">
        <v>33</v>
      </c>
      <c r="FL7" s="27">
        <v>49</v>
      </c>
      <c r="FM7" s="27">
        <v>1.7</v>
      </c>
      <c r="FN7" s="27">
        <v>540</v>
      </c>
      <c r="FO7" s="27">
        <v>13</v>
      </c>
      <c r="FP7" s="27">
        <v>1.7</v>
      </c>
      <c r="FR7" s="27">
        <v>1600</v>
      </c>
      <c r="FS7" s="27">
        <v>33</v>
      </c>
      <c r="FT7" s="27">
        <v>22</v>
      </c>
      <c r="FU7" s="27">
        <v>1600</v>
      </c>
      <c r="FV7" s="27">
        <v>23</v>
      </c>
      <c r="FW7" s="32"/>
      <c r="FX7" s="32"/>
      <c r="FY7" s="32"/>
      <c r="FZ7" s="27">
        <v>21</v>
      </c>
      <c r="GB7" s="27">
        <v>23</v>
      </c>
      <c r="GE7" s="27">
        <v>1.8</v>
      </c>
      <c r="GF7" s="27">
        <v>2</v>
      </c>
      <c r="GI7" s="27">
        <v>2</v>
      </c>
      <c r="GK7" s="27">
        <v>79</v>
      </c>
      <c r="GL7" s="27">
        <v>1.7</v>
      </c>
      <c r="GM7" s="27">
        <v>6.8</v>
      </c>
      <c r="GQ7" s="27">
        <v>22</v>
      </c>
      <c r="GR7" s="27">
        <v>23</v>
      </c>
      <c r="GS7" s="27">
        <v>7.8</v>
      </c>
      <c r="GU7" s="27">
        <v>49</v>
      </c>
      <c r="GV7" s="27">
        <v>2</v>
      </c>
      <c r="HC7" s="27">
        <v>7.8</v>
      </c>
      <c r="HH7" s="27">
        <v>170</v>
      </c>
      <c r="HJ7" s="27">
        <v>9.3000000000000007</v>
      </c>
      <c r="HK7" s="27">
        <v>49</v>
      </c>
      <c r="HL7" s="27">
        <v>23</v>
      </c>
      <c r="HM7" s="27">
        <v>2</v>
      </c>
      <c r="HN7" s="27">
        <v>70</v>
      </c>
      <c r="HO7" s="27">
        <v>49</v>
      </c>
      <c r="HP7" s="27">
        <v>7.8</v>
      </c>
      <c r="HQ7" s="27">
        <v>33</v>
      </c>
      <c r="HR7" s="27">
        <v>33</v>
      </c>
      <c r="HS7" s="27">
        <v>2</v>
      </c>
      <c r="HT7" s="27">
        <v>240</v>
      </c>
      <c r="HU7" s="27">
        <v>17</v>
      </c>
      <c r="HX7" s="27">
        <v>110</v>
      </c>
      <c r="HY7" s="27">
        <v>79</v>
      </c>
      <c r="HZ7" s="27">
        <v>33</v>
      </c>
      <c r="IA7" s="27">
        <v>1.7</v>
      </c>
      <c r="IB7" s="27">
        <v>33</v>
      </c>
      <c r="ID7" s="27">
        <v>70</v>
      </c>
      <c r="IE7" s="27">
        <v>4.5</v>
      </c>
      <c r="IF7" s="27">
        <v>49</v>
      </c>
      <c r="IH7" s="27">
        <v>6.8</v>
      </c>
      <c r="IK7" s="27">
        <v>1.8</v>
      </c>
      <c r="IN7" s="27">
        <v>4.5</v>
      </c>
      <c r="IO7" s="27">
        <v>13</v>
      </c>
      <c r="IT7" s="27">
        <v>1.7</v>
      </c>
      <c r="IZ7" s="27">
        <v>13</v>
      </c>
      <c r="JG7" s="27">
        <v>1.7</v>
      </c>
      <c r="JH7" s="27">
        <v>1.7</v>
      </c>
      <c r="JJ7" s="27">
        <v>23</v>
      </c>
      <c r="JK7" s="27">
        <v>4.5</v>
      </c>
      <c r="JO7" s="27">
        <v>22</v>
      </c>
      <c r="JP7" s="27">
        <v>6.8</v>
      </c>
      <c r="JQ7" s="27">
        <v>70</v>
      </c>
      <c r="JR7" s="27">
        <v>31</v>
      </c>
      <c r="JS7" s="27">
        <v>11</v>
      </c>
      <c r="JV7" s="27">
        <v>4.5</v>
      </c>
      <c r="KF7" s="27">
        <v>23</v>
      </c>
      <c r="KG7" s="27">
        <v>2</v>
      </c>
      <c r="KI7" s="27">
        <v>70</v>
      </c>
      <c r="KJ7" s="27">
        <v>2</v>
      </c>
      <c r="KK7" s="27">
        <v>17</v>
      </c>
      <c r="KL7" s="27">
        <v>6.8</v>
      </c>
      <c r="KO7" s="27">
        <v>13</v>
      </c>
      <c r="KP7" s="27">
        <v>6.8</v>
      </c>
      <c r="KX7" s="27">
        <v>2</v>
      </c>
      <c r="KY7" s="27">
        <v>23</v>
      </c>
      <c r="KZ7" s="27">
        <v>1.7</v>
      </c>
      <c r="LB7" s="27">
        <v>11</v>
      </c>
      <c r="LI7" s="27">
        <v>17</v>
      </c>
      <c r="LJ7" s="27">
        <v>1.7</v>
      </c>
      <c r="LK7" s="27">
        <v>33</v>
      </c>
      <c r="LL7" s="27">
        <v>2</v>
      </c>
      <c r="LP7" s="27">
        <v>1.7</v>
      </c>
      <c r="LQ7" s="27">
        <v>2</v>
      </c>
      <c r="LS7" s="27">
        <v>23</v>
      </c>
      <c r="LT7" s="27">
        <v>2</v>
      </c>
      <c r="LY7" s="27">
        <v>4.5</v>
      </c>
      <c r="MA7" s="27">
        <v>17</v>
      </c>
      <c r="MC7" s="27">
        <v>2</v>
      </c>
      <c r="MD7" s="27">
        <v>1.7</v>
      </c>
      <c r="ME7" s="27">
        <v>33</v>
      </c>
      <c r="MF7" s="27">
        <v>1.7</v>
      </c>
      <c r="MG7" s="27">
        <v>33</v>
      </c>
      <c r="MI7" s="27">
        <v>2</v>
      </c>
      <c r="MJ7" s="27">
        <v>17</v>
      </c>
      <c r="MK7" s="27">
        <v>2</v>
      </c>
      <c r="ML7" s="27">
        <v>34</v>
      </c>
      <c r="MN7" s="27">
        <v>4.5</v>
      </c>
      <c r="MP7" s="27">
        <v>33</v>
      </c>
      <c r="MQ7" s="27">
        <v>4.5</v>
      </c>
      <c r="MT7" s="27">
        <v>33</v>
      </c>
      <c r="MV7" s="27">
        <v>7.8</v>
      </c>
      <c r="MZ7" s="27">
        <v>2</v>
      </c>
      <c r="NA7" s="27">
        <v>1.7</v>
      </c>
      <c r="NB7" s="27">
        <v>1.7</v>
      </c>
      <c r="NI7" s="27">
        <v>9.3000000000000007</v>
      </c>
      <c r="NK7" s="27">
        <v>1.7</v>
      </c>
      <c r="NN7" s="27">
        <v>11</v>
      </c>
      <c r="NP7" s="27">
        <v>2</v>
      </c>
      <c r="NR7" s="27">
        <v>1.7</v>
      </c>
      <c r="NT7" s="27">
        <v>4.5</v>
      </c>
      <c r="NW7" s="27">
        <v>33</v>
      </c>
      <c r="NX7" s="27">
        <v>2</v>
      </c>
      <c r="OD7" s="27">
        <v>17</v>
      </c>
      <c r="OE7" s="27">
        <v>2</v>
      </c>
      <c r="OF7" s="27">
        <v>2</v>
      </c>
      <c r="OH7" s="27">
        <v>1.7</v>
      </c>
      <c r="OJ7" s="27">
        <v>4.5</v>
      </c>
      <c r="OL7" s="27">
        <v>240</v>
      </c>
      <c r="ON7" s="27">
        <v>33</v>
      </c>
      <c r="OO7" s="27">
        <v>11</v>
      </c>
      <c r="OQ7" s="27">
        <v>27</v>
      </c>
      <c r="OR7" s="27">
        <v>4.5</v>
      </c>
      <c r="OT7" s="27">
        <v>49</v>
      </c>
      <c r="OU7" s="27">
        <v>33</v>
      </c>
      <c r="OV7" s="27">
        <v>4.5</v>
      </c>
      <c r="OW7" s="27">
        <v>2</v>
      </c>
      <c r="OX7" s="27">
        <v>79</v>
      </c>
      <c r="OY7" s="27">
        <v>2</v>
      </c>
      <c r="OZ7" s="27">
        <v>4.5</v>
      </c>
      <c r="PC7" s="27">
        <v>4.5</v>
      </c>
      <c r="PD7" s="27">
        <v>7.8</v>
      </c>
      <c r="PF7" s="27">
        <v>4</v>
      </c>
      <c r="PH7" s="27">
        <v>1.7</v>
      </c>
      <c r="PI7" s="27">
        <v>1.7</v>
      </c>
      <c r="PL7" s="27">
        <v>13</v>
      </c>
      <c r="PN7" s="27">
        <v>130</v>
      </c>
      <c r="PO7" s="27">
        <v>2</v>
      </c>
      <c r="PS7" s="27">
        <v>17</v>
      </c>
      <c r="PT7" s="27">
        <v>6.8</v>
      </c>
      <c r="PU7" s="27">
        <v>6.1</v>
      </c>
      <c r="PW7" s="27">
        <v>79</v>
      </c>
      <c r="PX7" s="27">
        <v>22</v>
      </c>
      <c r="PY7" s="27">
        <v>2</v>
      </c>
      <c r="QA7" s="27">
        <v>4</v>
      </c>
      <c r="QC7" s="27">
        <v>17</v>
      </c>
      <c r="QD7" s="27">
        <v>6.8</v>
      </c>
      <c r="QF7" s="27">
        <v>13</v>
      </c>
      <c r="QH7" s="27">
        <v>6.8</v>
      </c>
      <c r="QL7" s="27">
        <v>4.5</v>
      </c>
      <c r="QM7" s="27">
        <v>4</v>
      </c>
      <c r="QN7" s="27">
        <v>2</v>
      </c>
      <c r="QQ7" s="27">
        <v>1.7</v>
      </c>
      <c r="QT7" s="27">
        <v>1.7</v>
      </c>
      <c r="QU7" s="27">
        <v>1.7</v>
      </c>
      <c r="RA7" s="27">
        <v>23</v>
      </c>
      <c r="RB7" s="27">
        <v>7.8</v>
      </c>
      <c r="RD7" s="27">
        <v>49</v>
      </c>
      <c r="RE7" s="27">
        <v>4</v>
      </c>
      <c r="RF7" s="27">
        <v>280</v>
      </c>
      <c r="RG7" s="27">
        <v>49</v>
      </c>
      <c r="RH7" s="27">
        <v>1.7</v>
      </c>
      <c r="RP7" s="27">
        <v>14</v>
      </c>
      <c r="RQ7" s="27">
        <v>1.7</v>
      </c>
      <c r="RR7" s="27">
        <v>1.7</v>
      </c>
      <c r="RS7" s="27">
        <v>49</v>
      </c>
      <c r="RT7" s="27">
        <v>2</v>
      </c>
      <c r="RV7" s="27">
        <v>1.7</v>
      </c>
      <c r="RX7" s="27">
        <v>70</v>
      </c>
      <c r="RY7" s="27">
        <v>4.5</v>
      </c>
      <c r="SA7" s="27">
        <v>11</v>
      </c>
      <c r="SB7" s="27">
        <v>13</v>
      </c>
      <c r="SC7" s="27">
        <v>220</v>
      </c>
      <c r="SD7" s="27">
        <v>4.5</v>
      </c>
      <c r="SG7" s="27">
        <v>14</v>
      </c>
      <c r="SL7" s="27">
        <v>2</v>
      </c>
      <c r="SQ7" s="27">
        <v>4.5</v>
      </c>
      <c r="SR7" s="27">
        <v>14</v>
      </c>
      <c r="ST7" s="27">
        <v>1.7</v>
      </c>
      <c r="SU7" s="27">
        <v>7.8</v>
      </c>
      <c r="SX7" s="27">
        <v>6.8</v>
      </c>
      <c r="SY7" s="27">
        <v>920</v>
      </c>
      <c r="SZ7" s="27">
        <v>4</v>
      </c>
      <c r="TB7" s="27">
        <v>4.5</v>
      </c>
      <c r="TC7" s="27">
        <v>1700</v>
      </c>
      <c r="TD7" s="27">
        <v>17</v>
      </c>
      <c r="TE7" s="27">
        <v>2</v>
      </c>
      <c r="TH7" s="27">
        <v>6.8</v>
      </c>
      <c r="TK7" s="27">
        <v>1.7</v>
      </c>
      <c r="TL7" s="27">
        <v>240</v>
      </c>
      <c r="TM7" s="27">
        <v>170</v>
      </c>
      <c r="TN7" s="27">
        <v>4.5</v>
      </c>
      <c r="TT7" s="27">
        <v>33</v>
      </c>
      <c r="TU7" s="27">
        <v>49</v>
      </c>
      <c r="TV7" s="27">
        <v>2</v>
      </c>
      <c r="TZ7" s="27">
        <v>49</v>
      </c>
      <c r="UA7" s="27">
        <v>11</v>
      </c>
      <c r="UE7" s="27">
        <v>79</v>
      </c>
      <c r="UF7" s="27">
        <v>4</v>
      </c>
      <c r="UH7" s="27">
        <v>1.7</v>
      </c>
      <c r="UJ7" s="27">
        <v>2</v>
      </c>
      <c r="UL7" s="27">
        <v>2</v>
      </c>
      <c r="UO7" s="27">
        <v>6.1</v>
      </c>
      <c r="UT7" s="27">
        <v>1.7</v>
      </c>
      <c r="VA7" s="27">
        <v>33</v>
      </c>
      <c r="VB7" s="27">
        <v>11</v>
      </c>
      <c r="VD7" s="27">
        <v>7.8</v>
      </c>
      <c r="VE7" s="27">
        <v>2</v>
      </c>
      <c r="VG7" s="27">
        <v>2</v>
      </c>
      <c r="VK7" s="27">
        <v>4.5</v>
      </c>
      <c r="VO7" s="27">
        <v>33</v>
      </c>
      <c r="VQ7" s="27">
        <v>1.7</v>
      </c>
      <c r="VR7" s="27">
        <v>280</v>
      </c>
      <c r="VS7" s="27">
        <v>13</v>
      </c>
      <c r="VT7" s="27">
        <v>6.8</v>
      </c>
      <c r="VW7" s="27">
        <v>33</v>
      </c>
      <c r="VX7" s="27">
        <v>6.8</v>
      </c>
      <c r="WB7" s="27">
        <v>11</v>
      </c>
    </row>
    <row r="8" spans="1:601" s="27" customFormat="1" x14ac:dyDescent="0.15">
      <c r="A8" s="27" t="s">
        <v>36</v>
      </c>
      <c r="B8" s="28">
        <v>18</v>
      </c>
      <c r="C8" s="29"/>
      <c r="D8" s="24"/>
      <c r="E8" s="24"/>
      <c r="F8" s="24">
        <v>1.7</v>
      </c>
      <c r="G8" s="24"/>
      <c r="H8" s="24"/>
      <c r="I8" s="24"/>
      <c r="J8" s="24">
        <v>1.7</v>
      </c>
      <c r="K8" s="24">
        <v>1.8</v>
      </c>
      <c r="L8" s="24">
        <v>4.5</v>
      </c>
      <c r="M8" s="24">
        <v>9.3000000000000007</v>
      </c>
      <c r="N8" s="24"/>
      <c r="O8" s="24">
        <v>17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30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>
        <v>4.5</v>
      </c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>
        <v>33</v>
      </c>
      <c r="BH8" s="24">
        <v>2</v>
      </c>
      <c r="BI8" s="24"/>
      <c r="BJ8" s="24"/>
      <c r="BK8" s="24"/>
      <c r="BL8" s="24"/>
      <c r="BM8" s="24">
        <v>1.7</v>
      </c>
      <c r="BN8" s="24"/>
      <c r="BO8" s="24"/>
      <c r="BP8" s="24"/>
      <c r="BQ8" s="24"/>
      <c r="BR8" s="24"/>
      <c r="BS8" s="24"/>
      <c r="BT8" s="24"/>
      <c r="BU8" s="24"/>
      <c r="BV8" s="24"/>
      <c r="BW8" s="24">
        <v>11</v>
      </c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>
        <v>7.8</v>
      </c>
      <c r="CL8" s="24"/>
      <c r="CM8" s="24"/>
      <c r="CN8" s="31"/>
      <c r="DB8" s="31"/>
      <c r="EQ8" s="27">
        <v>22</v>
      </c>
      <c r="ER8" s="27">
        <v>1.7</v>
      </c>
      <c r="ES8" s="27">
        <v>1.7</v>
      </c>
      <c r="FF8" s="27">
        <v>1.7</v>
      </c>
      <c r="FJ8" s="27">
        <v>1.7</v>
      </c>
      <c r="FR8" s="32"/>
      <c r="FS8" s="32"/>
      <c r="FT8" s="32"/>
      <c r="FU8" s="32"/>
      <c r="FV8" s="32"/>
      <c r="FW8" s="32"/>
      <c r="FX8" s="32"/>
      <c r="FY8" s="32"/>
      <c r="GB8" s="27">
        <v>11</v>
      </c>
      <c r="GG8" s="27">
        <v>1.7</v>
      </c>
      <c r="GQ8" s="27">
        <v>14</v>
      </c>
      <c r="HG8" s="27">
        <v>1.7</v>
      </c>
      <c r="HH8" s="27">
        <v>1.7</v>
      </c>
      <c r="JH8" s="27">
        <v>1.7</v>
      </c>
      <c r="KY8" s="27">
        <v>1.7</v>
      </c>
      <c r="LB8" s="27">
        <v>2</v>
      </c>
      <c r="LG8" s="27">
        <v>1.7</v>
      </c>
      <c r="LQ8" s="27">
        <v>1.7</v>
      </c>
      <c r="MG8" s="27">
        <v>2</v>
      </c>
      <c r="MO8" s="27">
        <v>4.5</v>
      </c>
      <c r="NN8" s="27">
        <v>1.7</v>
      </c>
      <c r="NW8" s="27">
        <v>13</v>
      </c>
      <c r="OF8" s="27">
        <v>1.7</v>
      </c>
      <c r="OJ8" s="27">
        <v>1.7</v>
      </c>
      <c r="OL8" s="27">
        <v>11</v>
      </c>
      <c r="OM8" s="27">
        <v>13</v>
      </c>
      <c r="OU8" s="27">
        <v>2</v>
      </c>
      <c r="OW8" s="27">
        <v>2</v>
      </c>
      <c r="PR8" s="27">
        <v>31</v>
      </c>
      <c r="PS8" s="27">
        <v>2</v>
      </c>
      <c r="PW8" s="27">
        <v>49</v>
      </c>
      <c r="PX8" s="27">
        <v>4.5</v>
      </c>
      <c r="QF8" s="27">
        <v>22</v>
      </c>
      <c r="QG8" s="27">
        <v>4.5</v>
      </c>
      <c r="QQ8" s="27">
        <v>2</v>
      </c>
      <c r="QU8" s="27">
        <v>1.7</v>
      </c>
      <c r="QY8" s="27">
        <v>110</v>
      </c>
      <c r="QZ8" s="27">
        <v>1.7</v>
      </c>
      <c r="SA8" s="27">
        <v>2</v>
      </c>
      <c r="SG8" s="27">
        <v>1.7</v>
      </c>
      <c r="SM8" s="27">
        <v>6.8</v>
      </c>
      <c r="TH8" s="27">
        <v>1.7</v>
      </c>
      <c r="TY8" s="27">
        <v>130</v>
      </c>
      <c r="TZ8" s="27">
        <v>2</v>
      </c>
      <c r="UI8" s="27">
        <v>1.7</v>
      </c>
      <c r="UL8" s="27">
        <v>1.7</v>
      </c>
      <c r="VK8" s="27">
        <v>1.7</v>
      </c>
    </row>
    <row r="9" spans="1:601" s="27" customFormat="1" x14ac:dyDescent="0.15">
      <c r="A9" s="27" t="s">
        <v>37</v>
      </c>
      <c r="B9" s="28">
        <v>14</v>
      </c>
      <c r="C9" s="29" t="s">
        <v>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30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31"/>
      <c r="DB9" s="31"/>
      <c r="FT9" s="32"/>
      <c r="FU9" s="32"/>
      <c r="FV9" s="32"/>
      <c r="FW9" s="32"/>
      <c r="FX9" s="32"/>
      <c r="FY9" s="32"/>
      <c r="HW9" s="27">
        <v>14</v>
      </c>
      <c r="HX9" s="27">
        <v>49</v>
      </c>
      <c r="HY9" s="27">
        <v>7.8</v>
      </c>
      <c r="IB9" s="27">
        <v>49</v>
      </c>
      <c r="ID9" s="27">
        <v>13</v>
      </c>
      <c r="IF9" s="27">
        <v>23</v>
      </c>
      <c r="IH9" s="27">
        <v>17</v>
      </c>
      <c r="IN9" s="27">
        <v>1.7</v>
      </c>
      <c r="IO9" s="27">
        <v>4.5</v>
      </c>
      <c r="IQ9" s="27">
        <v>17</v>
      </c>
      <c r="IR9" s="27">
        <v>13</v>
      </c>
      <c r="IT9" s="27">
        <v>4.5</v>
      </c>
      <c r="IZ9" s="27">
        <v>11</v>
      </c>
      <c r="JA9" s="27">
        <v>49</v>
      </c>
      <c r="JB9" s="27">
        <v>7.8</v>
      </c>
      <c r="JC9" s="27">
        <v>17</v>
      </c>
      <c r="JG9" s="27">
        <v>1.7</v>
      </c>
      <c r="JH9" s="27">
        <v>11</v>
      </c>
      <c r="JJ9" s="27">
        <v>49</v>
      </c>
      <c r="JK9" s="27">
        <v>33</v>
      </c>
      <c r="JL9" s="27">
        <v>6.8</v>
      </c>
      <c r="JO9" s="27">
        <v>13</v>
      </c>
      <c r="JQ9" s="27">
        <v>110</v>
      </c>
      <c r="JR9" s="27">
        <v>23</v>
      </c>
      <c r="JS9" s="27">
        <v>110</v>
      </c>
      <c r="JT9" s="27">
        <v>7.8</v>
      </c>
      <c r="JV9" s="27">
        <v>7.8</v>
      </c>
      <c r="KC9" s="27">
        <v>33</v>
      </c>
      <c r="KD9" s="27">
        <v>130</v>
      </c>
      <c r="KE9" s="27">
        <v>1.7</v>
      </c>
      <c r="KF9" s="27">
        <v>17</v>
      </c>
      <c r="KG9" s="27">
        <v>2</v>
      </c>
      <c r="KI9" s="27">
        <v>33</v>
      </c>
      <c r="KJ9" s="27">
        <v>7.8</v>
      </c>
      <c r="KK9" s="27">
        <v>2</v>
      </c>
      <c r="KL9" s="27">
        <v>2</v>
      </c>
      <c r="KO9" s="27">
        <v>6.8</v>
      </c>
      <c r="KP9" s="27">
        <v>22</v>
      </c>
      <c r="KQ9" s="27">
        <v>33</v>
      </c>
      <c r="KR9" s="27">
        <v>49</v>
      </c>
      <c r="KS9" s="27">
        <v>49</v>
      </c>
      <c r="KT9" s="27">
        <v>2</v>
      </c>
      <c r="KU9" s="27">
        <v>7.8</v>
      </c>
      <c r="KX9" s="27">
        <v>4.5</v>
      </c>
      <c r="KY9" s="27">
        <v>17</v>
      </c>
      <c r="LA9" s="27">
        <v>4.5</v>
      </c>
      <c r="LC9" s="27">
        <v>27</v>
      </c>
      <c r="LD9" s="27">
        <v>70</v>
      </c>
      <c r="LE9" s="27">
        <v>4.5</v>
      </c>
      <c r="LI9" s="27">
        <v>79</v>
      </c>
      <c r="LJ9" s="27">
        <v>2</v>
      </c>
      <c r="LK9" s="27">
        <v>13</v>
      </c>
      <c r="LP9" s="27">
        <v>2</v>
      </c>
      <c r="LQ9" s="27">
        <v>2</v>
      </c>
      <c r="LS9" s="27">
        <v>130</v>
      </c>
      <c r="LT9" s="27">
        <v>49</v>
      </c>
      <c r="LU9" s="27">
        <v>17</v>
      </c>
      <c r="LV9" s="27">
        <v>1.7</v>
      </c>
      <c r="LY9" s="27">
        <v>33</v>
      </c>
      <c r="MA9" s="27">
        <v>6.8</v>
      </c>
      <c r="MC9" s="27">
        <v>17</v>
      </c>
      <c r="MD9" s="27">
        <v>2</v>
      </c>
      <c r="ME9" s="27">
        <v>49</v>
      </c>
      <c r="MF9" s="27">
        <v>1.7</v>
      </c>
      <c r="MG9" s="27">
        <v>350</v>
      </c>
      <c r="MH9" s="27">
        <v>11</v>
      </c>
      <c r="MJ9" s="27">
        <v>27</v>
      </c>
      <c r="MK9" s="27">
        <v>14</v>
      </c>
      <c r="ML9" s="27">
        <v>79</v>
      </c>
      <c r="MN9" s="27">
        <v>4.5</v>
      </c>
      <c r="MP9" s="27">
        <v>79</v>
      </c>
      <c r="MQ9" s="27">
        <v>4</v>
      </c>
      <c r="MT9" s="27">
        <v>11</v>
      </c>
      <c r="MZ9" s="27">
        <v>13</v>
      </c>
      <c r="NA9" s="27">
        <v>1.7</v>
      </c>
      <c r="NB9" s="27">
        <v>2</v>
      </c>
      <c r="NI9" s="27">
        <v>4.5</v>
      </c>
      <c r="NK9" s="27">
        <v>2</v>
      </c>
      <c r="NN9" s="27">
        <v>79</v>
      </c>
      <c r="NO9" s="27">
        <v>130</v>
      </c>
      <c r="NP9" s="27">
        <v>17</v>
      </c>
      <c r="NQ9" s="27">
        <v>1.7</v>
      </c>
      <c r="NR9" s="27">
        <v>4.5</v>
      </c>
      <c r="NT9" s="27">
        <v>2</v>
      </c>
      <c r="NW9" s="27">
        <v>33</v>
      </c>
      <c r="NX9" s="27">
        <v>1.7</v>
      </c>
      <c r="OE9" s="27">
        <v>4.5</v>
      </c>
      <c r="OF9" s="27">
        <v>1.7</v>
      </c>
      <c r="OH9" s="27">
        <v>1.7</v>
      </c>
      <c r="OJ9" s="27">
        <v>33</v>
      </c>
      <c r="OK9" s="27">
        <v>17</v>
      </c>
      <c r="ON9" s="27">
        <v>23</v>
      </c>
      <c r="OO9" s="27">
        <v>4.5</v>
      </c>
      <c r="OQ9" s="27">
        <v>4.5</v>
      </c>
      <c r="OT9" s="27">
        <v>49</v>
      </c>
      <c r="OU9" s="27">
        <v>2</v>
      </c>
      <c r="OW9" s="27">
        <v>4.5</v>
      </c>
      <c r="OX9" s="27">
        <v>70</v>
      </c>
      <c r="OY9" s="27">
        <v>1.7</v>
      </c>
      <c r="OZ9" s="27">
        <v>110</v>
      </c>
      <c r="PA9" s="27">
        <v>1.7</v>
      </c>
      <c r="PD9" s="27">
        <v>7.8</v>
      </c>
      <c r="PF9" s="27">
        <v>2</v>
      </c>
      <c r="PG9" s="27">
        <v>1.7</v>
      </c>
      <c r="PH9" s="27">
        <v>2</v>
      </c>
      <c r="PI9" s="27">
        <v>2</v>
      </c>
      <c r="PJ9" s="27">
        <v>7.8</v>
      </c>
      <c r="PL9" s="27">
        <v>7.8</v>
      </c>
      <c r="PN9" s="27">
        <v>7.8</v>
      </c>
      <c r="PS9" s="27">
        <v>130</v>
      </c>
      <c r="PT9" s="27">
        <v>4.5</v>
      </c>
      <c r="PU9" s="27">
        <v>4.5</v>
      </c>
      <c r="PW9" s="27">
        <v>49</v>
      </c>
      <c r="PX9" s="27">
        <v>33</v>
      </c>
      <c r="PY9" s="27">
        <v>4.5</v>
      </c>
      <c r="QA9" s="27">
        <v>7.8</v>
      </c>
      <c r="QC9" s="27">
        <v>11</v>
      </c>
      <c r="QF9" s="27">
        <v>4.5</v>
      </c>
      <c r="QH9" s="27">
        <v>22</v>
      </c>
      <c r="QI9" s="27">
        <v>2</v>
      </c>
      <c r="QL9" s="27">
        <v>7.8</v>
      </c>
      <c r="QN9" s="27">
        <v>41</v>
      </c>
      <c r="QO9" s="27">
        <v>4.5</v>
      </c>
      <c r="QQ9" s="27">
        <v>6.8</v>
      </c>
      <c r="QT9" s="27">
        <v>1.7</v>
      </c>
      <c r="QU9" s="27">
        <v>4.5</v>
      </c>
      <c r="RA9" s="27">
        <v>23</v>
      </c>
      <c r="RB9" s="27">
        <v>110</v>
      </c>
      <c r="RC9" s="27">
        <v>2</v>
      </c>
      <c r="RD9" s="27">
        <v>49</v>
      </c>
      <c r="RE9" s="27">
        <v>6.8</v>
      </c>
      <c r="RF9" s="27">
        <v>170</v>
      </c>
      <c r="RG9" s="27">
        <v>79</v>
      </c>
      <c r="RH9" s="27">
        <v>1.7</v>
      </c>
      <c r="RP9" s="27">
        <v>2</v>
      </c>
      <c r="RQ9" s="27">
        <v>1.7</v>
      </c>
      <c r="RR9" s="27">
        <v>6.8</v>
      </c>
      <c r="RV9" s="27">
        <v>4.5</v>
      </c>
      <c r="SA9" s="27">
        <v>33</v>
      </c>
      <c r="SB9" s="27">
        <v>7.8</v>
      </c>
      <c r="SG9" s="27">
        <v>4.5</v>
      </c>
      <c r="SN9" s="27">
        <v>2</v>
      </c>
      <c r="SR9" s="27">
        <v>49</v>
      </c>
      <c r="SS9" s="27">
        <v>6.8</v>
      </c>
      <c r="ST9" s="27">
        <v>2</v>
      </c>
      <c r="SU9" s="27">
        <v>13</v>
      </c>
      <c r="SX9" s="27">
        <v>6.8</v>
      </c>
      <c r="SY9" s="27">
        <v>1600</v>
      </c>
      <c r="SZ9" s="27">
        <v>1.7</v>
      </c>
      <c r="TD9" s="27">
        <v>920</v>
      </c>
      <c r="TE9" s="27">
        <v>11</v>
      </c>
      <c r="TI9" s="27">
        <v>11</v>
      </c>
      <c r="TK9" s="27">
        <v>1.7</v>
      </c>
      <c r="TL9" s="27">
        <v>33</v>
      </c>
      <c r="TM9" s="27">
        <v>33</v>
      </c>
      <c r="TN9" s="27">
        <v>33</v>
      </c>
      <c r="TO9" s="27">
        <v>33</v>
      </c>
      <c r="TP9" s="27">
        <v>22</v>
      </c>
      <c r="TR9" s="27">
        <v>7.8</v>
      </c>
      <c r="TT9" s="27">
        <v>49</v>
      </c>
      <c r="TU9" s="27">
        <v>540</v>
      </c>
      <c r="TV9" s="27">
        <v>7.8</v>
      </c>
      <c r="TZ9" s="27">
        <v>22</v>
      </c>
      <c r="UA9" s="27">
        <v>2</v>
      </c>
      <c r="UE9" s="27">
        <v>130</v>
      </c>
      <c r="UF9" s="27">
        <v>1.7</v>
      </c>
      <c r="UG9" s="27">
        <v>2</v>
      </c>
      <c r="UJ9" s="27">
        <v>2</v>
      </c>
      <c r="UL9" s="27">
        <v>13</v>
      </c>
      <c r="UO9" s="27">
        <v>17</v>
      </c>
      <c r="UP9" s="27">
        <v>17</v>
      </c>
      <c r="UR9" s="27">
        <v>49</v>
      </c>
      <c r="US9" s="27">
        <v>7.8</v>
      </c>
      <c r="UT9" s="27">
        <v>1.7</v>
      </c>
      <c r="VD9" s="27">
        <v>13</v>
      </c>
      <c r="VE9" s="27">
        <v>2</v>
      </c>
      <c r="VG9" s="27">
        <v>2</v>
      </c>
      <c r="VK9" s="27">
        <v>6.8</v>
      </c>
      <c r="VP9" s="27">
        <v>2</v>
      </c>
      <c r="VR9" s="27">
        <v>33</v>
      </c>
      <c r="VS9" s="27">
        <v>17</v>
      </c>
      <c r="VT9" s="27">
        <v>33</v>
      </c>
      <c r="VV9" s="27">
        <v>1.7</v>
      </c>
      <c r="VX9" s="27">
        <v>17</v>
      </c>
      <c r="VY9" s="27">
        <v>79</v>
      </c>
      <c r="VZ9" s="27">
        <v>2</v>
      </c>
      <c r="WB9" s="27">
        <v>7.8</v>
      </c>
    </row>
    <row r="10" spans="1:601" s="27" customFormat="1" x14ac:dyDescent="0.15">
      <c r="A10" s="27" t="s">
        <v>38</v>
      </c>
      <c r="B10" s="33">
        <v>19</v>
      </c>
      <c r="C10" s="3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30"/>
      <c r="AB10" s="24"/>
      <c r="AC10" s="24"/>
      <c r="AD10" s="24"/>
      <c r="AE10" s="24"/>
      <c r="AF10" s="24"/>
      <c r="AG10" s="24"/>
      <c r="AH10" s="24">
        <v>7.8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>
        <v>7.8</v>
      </c>
      <c r="BH10" s="24">
        <v>1.7</v>
      </c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>
        <v>6.8</v>
      </c>
      <c r="CL10" s="24"/>
      <c r="CM10" s="24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FE10" s="27">
        <v>1.7</v>
      </c>
      <c r="FF10" s="27">
        <v>1.7</v>
      </c>
      <c r="FJ10" s="27">
        <v>49</v>
      </c>
      <c r="GQ10" s="27">
        <v>7.8</v>
      </c>
      <c r="HG10" s="27">
        <v>1.7</v>
      </c>
      <c r="OM10" s="35"/>
      <c r="SM10" s="27">
        <v>2</v>
      </c>
      <c r="TH10" s="27">
        <v>1.7</v>
      </c>
      <c r="TY10" s="27">
        <v>23</v>
      </c>
      <c r="TZ10" s="27">
        <v>17</v>
      </c>
      <c r="UI10" s="27">
        <v>1.7</v>
      </c>
      <c r="UL10" s="27">
        <v>1.7</v>
      </c>
      <c r="VK10" s="27">
        <v>1.7</v>
      </c>
    </row>
    <row r="11" spans="1:601" s="27" customFormat="1" x14ac:dyDescent="0.15">
      <c r="A11" s="27" t="s">
        <v>39</v>
      </c>
      <c r="B11" s="28">
        <v>20</v>
      </c>
      <c r="C11" s="29"/>
      <c r="D11" s="24"/>
      <c r="E11" s="24"/>
      <c r="F11" s="24">
        <v>4.5</v>
      </c>
      <c r="G11" s="24"/>
      <c r="H11" s="24"/>
      <c r="I11" s="24"/>
      <c r="J11" s="24">
        <v>2</v>
      </c>
      <c r="K11" s="24"/>
      <c r="L11" s="24"/>
      <c r="M11" s="24">
        <v>1.7</v>
      </c>
      <c r="N11" s="24"/>
      <c r="O11" s="24">
        <v>4.5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30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>
        <v>4.5</v>
      </c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31"/>
      <c r="DB11" s="31"/>
      <c r="EQ11" s="27">
        <v>13</v>
      </c>
      <c r="ES11" s="27">
        <v>1.7</v>
      </c>
      <c r="FR11" s="32"/>
      <c r="FS11" s="32"/>
      <c r="FT11" s="32"/>
      <c r="FU11" s="32"/>
      <c r="FV11" s="32"/>
      <c r="FW11" s="32"/>
      <c r="FX11" s="32"/>
      <c r="FY11" s="32"/>
      <c r="KY11" s="27">
        <v>11</v>
      </c>
      <c r="OM11" s="27">
        <v>49</v>
      </c>
      <c r="ON11" s="27">
        <v>1.7</v>
      </c>
      <c r="OW11" s="27">
        <v>2</v>
      </c>
      <c r="PS11" s="27">
        <v>1.7</v>
      </c>
      <c r="PW11" s="27">
        <v>49</v>
      </c>
      <c r="PX11" s="27">
        <v>7.8</v>
      </c>
      <c r="QF11" s="27">
        <v>13</v>
      </c>
      <c r="QQ11" s="27">
        <v>1.7</v>
      </c>
      <c r="QU11" s="27">
        <v>1.7</v>
      </c>
      <c r="QZ11" s="27">
        <v>2</v>
      </c>
      <c r="SA11" s="27">
        <v>1.7</v>
      </c>
      <c r="SG11" s="27">
        <v>4.5</v>
      </c>
      <c r="SM11" s="27">
        <v>4.5</v>
      </c>
      <c r="TH11" s="27">
        <v>13</v>
      </c>
      <c r="TY11" s="27">
        <v>23</v>
      </c>
      <c r="TZ11" s="27">
        <v>4.5</v>
      </c>
      <c r="UI11" s="27">
        <v>1.7</v>
      </c>
      <c r="UL11" s="27">
        <v>2</v>
      </c>
    </row>
    <row r="12" spans="1:601" x14ac:dyDescent="0.15">
      <c r="A12" s="31" t="s">
        <v>40</v>
      </c>
      <c r="B12" s="36" t="s">
        <v>15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0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37"/>
      <c r="CH12" s="37"/>
      <c r="CI12" s="37"/>
      <c r="CJ12" s="37"/>
      <c r="JU12" s="27">
        <v>17</v>
      </c>
      <c r="KB12" s="38"/>
      <c r="LG12" s="31"/>
      <c r="NM12" s="31">
        <v>17</v>
      </c>
      <c r="OM12" s="35"/>
      <c r="TH12" s="31">
        <v>1.7</v>
      </c>
      <c r="TY12" s="31">
        <v>33</v>
      </c>
      <c r="TZ12" s="31">
        <v>1.7</v>
      </c>
      <c r="UI12" s="31">
        <v>1.7</v>
      </c>
      <c r="UL12" s="31">
        <v>4.5</v>
      </c>
    </row>
    <row r="13" spans="1:601" s="27" customFormat="1" x14ac:dyDescent="0.15">
      <c r="B13" s="28">
        <v>16</v>
      </c>
      <c r="C13" s="29"/>
      <c r="D13" s="24">
        <v>1.7</v>
      </c>
      <c r="E13" s="24"/>
      <c r="F13" s="24">
        <v>240</v>
      </c>
      <c r="G13" s="24">
        <v>23</v>
      </c>
      <c r="H13" s="24"/>
      <c r="I13" s="24">
        <v>11</v>
      </c>
      <c r="J13" s="24">
        <v>17</v>
      </c>
      <c r="K13" s="24">
        <v>49</v>
      </c>
      <c r="L13" s="24">
        <v>49</v>
      </c>
      <c r="M13" s="24">
        <v>23</v>
      </c>
      <c r="N13" s="24">
        <v>170</v>
      </c>
      <c r="O13" s="24"/>
      <c r="P13" s="24">
        <v>33</v>
      </c>
      <c r="Q13" s="24">
        <v>22</v>
      </c>
      <c r="R13" s="24">
        <v>1601</v>
      </c>
      <c r="S13" s="24">
        <v>1.7</v>
      </c>
      <c r="T13" s="24"/>
      <c r="U13" s="24">
        <v>2</v>
      </c>
      <c r="V13" s="24"/>
      <c r="W13" s="24"/>
      <c r="X13" s="24"/>
      <c r="Y13" s="24">
        <v>49</v>
      </c>
      <c r="Z13" s="24">
        <v>17</v>
      </c>
      <c r="AA13" s="30">
        <v>4.5</v>
      </c>
      <c r="AB13" s="24"/>
      <c r="AC13" s="24">
        <v>130</v>
      </c>
      <c r="AD13" s="24"/>
      <c r="AE13" s="24"/>
      <c r="AF13" s="24"/>
      <c r="AG13" s="24">
        <v>1.7</v>
      </c>
      <c r="AH13" s="24"/>
      <c r="AI13" s="24">
        <v>33</v>
      </c>
      <c r="AJ13" s="24"/>
      <c r="AK13" s="24"/>
      <c r="AL13" s="24"/>
      <c r="AM13" s="24"/>
      <c r="AN13" s="24"/>
      <c r="AO13" s="24"/>
      <c r="AP13" s="24"/>
      <c r="AQ13" s="24"/>
      <c r="AR13" s="24">
        <v>14</v>
      </c>
      <c r="AS13" s="24"/>
      <c r="AT13" s="24"/>
      <c r="AU13" s="24"/>
      <c r="AV13" s="24"/>
      <c r="AW13" s="24"/>
      <c r="AX13" s="24">
        <v>79</v>
      </c>
      <c r="AY13" s="24">
        <v>17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31"/>
      <c r="DA13" s="27">
        <v>1600</v>
      </c>
      <c r="DB13" s="31">
        <v>4.5</v>
      </c>
      <c r="EB13" s="27">
        <v>49</v>
      </c>
      <c r="EI13" s="27">
        <v>1.8</v>
      </c>
      <c r="EL13" s="27">
        <v>540</v>
      </c>
      <c r="EQ13" s="27">
        <v>79</v>
      </c>
      <c r="ES13" s="27">
        <v>27</v>
      </c>
      <c r="ET13" s="27">
        <v>4.5</v>
      </c>
      <c r="EV13" s="39"/>
      <c r="FR13" s="32"/>
      <c r="FS13" s="32"/>
      <c r="FT13" s="32"/>
      <c r="FU13" s="32"/>
      <c r="FV13" s="32"/>
      <c r="FW13" s="32"/>
      <c r="FX13" s="32"/>
      <c r="FY13" s="32"/>
      <c r="GE13" s="27">
        <v>2</v>
      </c>
      <c r="HH13" s="27">
        <v>110</v>
      </c>
      <c r="MH13" s="27">
        <v>49</v>
      </c>
      <c r="NN13" s="27">
        <v>49</v>
      </c>
      <c r="OG13" s="27">
        <v>2</v>
      </c>
      <c r="OL13" s="48" t="s">
        <v>23</v>
      </c>
    </row>
    <row r="14" spans="1:601" s="27" customFormat="1" x14ac:dyDescent="0.15">
      <c r="B14" s="28">
        <v>17</v>
      </c>
      <c r="C14" s="29" t="s">
        <v>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0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31"/>
      <c r="DB14" s="31"/>
      <c r="FW14" s="32"/>
      <c r="FX14" s="32"/>
      <c r="FY14" s="32"/>
      <c r="OL14" s="48"/>
      <c r="RX14" s="27">
        <v>170</v>
      </c>
    </row>
    <row r="15" spans="1:601" s="27" customFormat="1" x14ac:dyDescent="0.15">
      <c r="B15" s="28">
        <v>14</v>
      </c>
      <c r="C15" s="29"/>
      <c r="D15" s="24">
        <v>4.5</v>
      </c>
      <c r="E15" s="24"/>
      <c r="F15" s="24">
        <v>350</v>
      </c>
      <c r="G15" s="24">
        <v>4.5</v>
      </c>
      <c r="H15" s="24"/>
      <c r="I15" s="24">
        <v>7.8</v>
      </c>
      <c r="J15" s="24">
        <v>1.7</v>
      </c>
      <c r="K15" s="24">
        <v>130</v>
      </c>
      <c r="L15" s="24">
        <v>130</v>
      </c>
      <c r="M15" s="24">
        <v>17</v>
      </c>
      <c r="N15" s="24">
        <v>46</v>
      </c>
      <c r="O15" s="24">
        <v>240</v>
      </c>
      <c r="P15" s="24"/>
      <c r="Q15" s="24"/>
      <c r="R15" s="24">
        <v>350</v>
      </c>
      <c r="S15" s="24">
        <v>4</v>
      </c>
      <c r="T15" s="24"/>
      <c r="U15" s="24">
        <v>2</v>
      </c>
      <c r="V15" s="24">
        <v>2</v>
      </c>
      <c r="W15" s="24">
        <v>130</v>
      </c>
      <c r="X15" s="24">
        <v>2</v>
      </c>
      <c r="Y15" s="24">
        <v>1.7</v>
      </c>
      <c r="Z15" s="24"/>
      <c r="AA15" s="30">
        <v>7.8</v>
      </c>
      <c r="AB15" s="24">
        <v>2</v>
      </c>
      <c r="AC15" s="24">
        <v>350</v>
      </c>
      <c r="AD15" s="24">
        <v>1.7</v>
      </c>
      <c r="AE15" s="24">
        <v>4.5</v>
      </c>
      <c r="AF15" s="24"/>
      <c r="AG15" s="24">
        <v>1.7</v>
      </c>
      <c r="AH15" s="24"/>
      <c r="AI15" s="24">
        <v>11</v>
      </c>
      <c r="AJ15" s="24">
        <v>4.5</v>
      </c>
      <c r="AK15" s="24"/>
      <c r="AL15" s="24">
        <v>49</v>
      </c>
      <c r="AM15" s="24">
        <v>4.5</v>
      </c>
      <c r="AN15" s="24"/>
      <c r="AO15" s="24"/>
      <c r="AP15" s="24"/>
      <c r="AQ15" s="24">
        <v>23</v>
      </c>
      <c r="AR15" s="24">
        <v>7.8</v>
      </c>
      <c r="AS15" s="24"/>
      <c r="AT15" s="24"/>
      <c r="AU15" s="24">
        <v>110</v>
      </c>
      <c r="AV15" s="24">
        <v>17</v>
      </c>
      <c r="AW15" s="24"/>
      <c r="AX15" s="24">
        <v>220</v>
      </c>
      <c r="AY15" s="24">
        <v>13</v>
      </c>
      <c r="AZ15" s="24"/>
      <c r="BA15" s="24">
        <v>170</v>
      </c>
      <c r="BB15" s="24">
        <v>1.7</v>
      </c>
      <c r="BC15" s="24">
        <v>23</v>
      </c>
      <c r="BD15" s="24"/>
      <c r="BE15" s="24"/>
      <c r="BF15" s="24">
        <v>7.8</v>
      </c>
      <c r="BG15" s="24"/>
      <c r="BH15" s="24"/>
      <c r="BI15" s="24">
        <v>17</v>
      </c>
      <c r="BJ15" s="24"/>
      <c r="BK15" s="24"/>
      <c r="BL15" s="24"/>
      <c r="BM15" s="24">
        <v>7.8</v>
      </c>
      <c r="BN15" s="24"/>
      <c r="BO15" s="24"/>
      <c r="BP15" s="24"/>
      <c r="BQ15" s="24">
        <v>13</v>
      </c>
      <c r="BR15" s="24"/>
      <c r="BS15" s="24">
        <v>110</v>
      </c>
      <c r="BT15" s="24">
        <v>49</v>
      </c>
      <c r="BU15" s="24">
        <v>79</v>
      </c>
      <c r="BV15" s="24">
        <v>14</v>
      </c>
      <c r="BW15" s="24">
        <v>22</v>
      </c>
      <c r="BX15" s="24">
        <v>4.5</v>
      </c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31"/>
      <c r="CP15" s="27">
        <v>240</v>
      </c>
      <c r="CQ15" s="27">
        <v>7.8</v>
      </c>
      <c r="CW15" s="27">
        <v>7.8</v>
      </c>
      <c r="CY15" s="27">
        <v>49</v>
      </c>
      <c r="CZ15" s="27">
        <v>4.5</v>
      </c>
      <c r="DA15" s="27">
        <v>350</v>
      </c>
      <c r="DB15" s="31">
        <v>11</v>
      </c>
      <c r="DE15" s="27">
        <v>33</v>
      </c>
      <c r="DF15" s="27">
        <v>17</v>
      </c>
      <c r="DG15" s="27">
        <v>27</v>
      </c>
      <c r="DH15" s="27">
        <v>7.8</v>
      </c>
      <c r="DJ15" s="27">
        <v>4.5</v>
      </c>
      <c r="DS15" s="27">
        <v>11</v>
      </c>
      <c r="DT15" s="27">
        <v>33</v>
      </c>
      <c r="DU15" s="27">
        <v>4.5</v>
      </c>
      <c r="DW15" s="27">
        <v>2</v>
      </c>
      <c r="EA15" s="27">
        <v>49</v>
      </c>
      <c r="EB15" s="27">
        <v>7.8</v>
      </c>
      <c r="EI15" s="27">
        <v>23</v>
      </c>
      <c r="EJ15" s="27">
        <v>6.8</v>
      </c>
      <c r="EL15" s="27">
        <v>1700</v>
      </c>
      <c r="EM15" s="27">
        <v>4.5</v>
      </c>
      <c r="EN15" s="27">
        <v>33</v>
      </c>
      <c r="EO15" s="27">
        <v>17</v>
      </c>
      <c r="EP15" s="27">
        <v>13</v>
      </c>
      <c r="EQ15" s="27">
        <v>79</v>
      </c>
      <c r="ER15" s="27">
        <v>2</v>
      </c>
      <c r="ET15" s="27">
        <v>7.8</v>
      </c>
      <c r="EV15" s="27">
        <v>1.7</v>
      </c>
      <c r="EW15" s="27">
        <v>1.7</v>
      </c>
      <c r="FF15" s="27">
        <v>7.8</v>
      </c>
      <c r="FG15" s="27">
        <v>7.8</v>
      </c>
      <c r="FH15" s="27">
        <v>4.5</v>
      </c>
      <c r="FI15" s="27">
        <v>4.5</v>
      </c>
      <c r="FJ15" s="27">
        <v>17</v>
      </c>
      <c r="FK15" s="27">
        <v>13</v>
      </c>
      <c r="FM15" s="27">
        <v>1.7</v>
      </c>
      <c r="FN15" s="27">
        <v>79</v>
      </c>
      <c r="FO15" s="27">
        <v>4.5</v>
      </c>
      <c r="FP15" s="27">
        <v>4.5</v>
      </c>
      <c r="FR15" s="27">
        <v>240</v>
      </c>
      <c r="FS15" s="27">
        <v>6.8</v>
      </c>
      <c r="FT15" s="32"/>
      <c r="FU15" s="32"/>
      <c r="FV15" s="32"/>
      <c r="FW15" s="32"/>
      <c r="FX15" s="32"/>
      <c r="FY15" s="32"/>
      <c r="FZ15" s="27">
        <v>2</v>
      </c>
      <c r="GB15" s="27">
        <v>7.8</v>
      </c>
      <c r="GE15" s="27">
        <v>4.5</v>
      </c>
      <c r="GF15" s="27">
        <v>7.8</v>
      </c>
      <c r="GI15" s="27">
        <v>17</v>
      </c>
      <c r="GK15" s="27">
        <v>13</v>
      </c>
      <c r="GM15" s="27">
        <v>13</v>
      </c>
      <c r="GQ15" s="27">
        <v>49</v>
      </c>
      <c r="GR15" s="27">
        <v>11</v>
      </c>
      <c r="GU15" s="27">
        <v>46</v>
      </c>
      <c r="GV15" s="27">
        <v>7.8</v>
      </c>
      <c r="HC15" s="27">
        <v>2</v>
      </c>
      <c r="HG15" s="27">
        <v>1.7</v>
      </c>
      <c r="HH15" s="27">
        <v>33</v>
      </c>
      <c r="HJ15" s="27">
        <v>23</v>
      </c>
      <c r="HK15" s="27">
        <v>7.8</v>
      </c>
      <c r="HN15" s="27">
        <v>17</v>
      </c>
      <c r="HO15" s="27">
        <v>11</v>
      </c>
      <c r="HQ15" s="27">
        <v>49</v>
      </c>
      <c r="HR15" s="27">
        <v>7.8</v>
      </c>
      <c r="HT15" s="27">
        <v>170</v>
      </c>
      <c r="HU15" s="27">
        <v>130</v>
      </c>
      <c r="HV15" s="27">
        <v>240</v>
      </c>
      <c r="IK15" s="27">
        <v>2</v>
      </c>
      <c r="JA15" s="27">
        <v>6.8</v>
      </c>
      <c r="LB15" s="27">
        <v>33</v>
      </c>
      <c r="OL15" s="48"/>
    </row>
    <row r="16" spans="1:601" s="27" customFormat="1" x14ac:dyDescent="0.15">
      <c r="B16" s="28">
        <v>23</v>
      </c>
      <c r="C16" s="29"/>
      <c r="D16" s="30"/>
      <c r="E16" s="30"/>
      <c r="F16" s="30">
        <v>1.7</v>
      </c>
      <c r="G16" s="30"/>
      <c r="H16" s="30"/>
      <c r="I16" s="30"/>
      <c r="J16" s="30">
        <v>1.7</v>
      </c>
      <c r="K16" s="30"/>
      <c r="L16" s="30"/>
      <c r="M16" s="30">
        <v>4</v>
      </c>
      <c r="N16" s="30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30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>
        <v>13</v>
      </c>
      <c r="AM16" s="24"/>
      <c r="AN16" s="24"/>
      <c r="AO16" s="24"/>
      <c r="AP16" s="24"/>
      <c r="AQ16" s="24">
        <v>6.8</v>
      </c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>
        <v>33</v>
      </c>
      <c r="BH16" s="24">
        <v>17</v>
      </c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>
        <v>6.1</v>
      </c>
      <c r="CL16" s="24"/>
      <c r="CM16" s="24"/>
      <c r="CN16" s="31"/>
      <c r="DB16" s="31"/>
      <c r="DT16" s="27">
        <v>7.8</v>
      </c>
      <c r="EQ16" s="27">
        <v>13</v>
      </c>
      <c r="ES16" s="27">
        <v>4.5</v>
      </c>
      <c r="FR16" s="32"/>
      <c r="FS16" s="32"/>
      <c r="FT16" s="32"/>
      <c r="FU16" s="32"/>
      <c r="FV16" s="32"/>
      <c r="FW16" s="32"/>
      <c r="FX16" s="32"/>
      <c r="FY16" s="32"/>
      <c r="GB16" s="27">
        <v>23</v>
      </c>
      <c r="GG16" s="27">
        <v>2</v>
      </c>
      <c r="HH16" s="27">
        <v>1.7</v>
      </c>
      <c r="JH16" s="27">
        <v>2</v>
      </c>
      <c r="KY16" s="27">
        <v>1.7</v>
      </c>
      <c r="LB16" s="27">
        <v>2</v>
      </c>
      <c r="LG16" s="27">
        <v>1.7</v>
      </c>
      <c r="LQ16" s="27">
        <v>1.7</v>
      </c>
      <c r="MO16" s="27">
        <v>6.8</v>
      </c>
      <c r="NW16" s="27">
        <v>4.5</v>
      </c>
      <c r="OF16" s="27">
        <v>1.7</v>
      </c>
      <c r="OJ16" s="27">
        <v>1.7</v>
      </c>
      <c r="OL16" s="48"/>
      <c r="OM16" s="27">
        <v>7.8</v>
      </c>
      <c r="PR16" s="27">
        <v>4.5</v>
      </c>
      <c r="PS16" s="27">
        <v>1.7</v>
      </c>
      <c r="PW16" s="27">
        <v>49</v>
      </c>
      <c r="PX16" s="27">
        <v>11</v>
      </c>
      <c r="QF16" s="27">
        <v>4</v>
      </c>
      <c r="QQ16" s="27">
        <v>1.7</v>
      </c>
      <c r="QU16" s="27">
        <v>1.7</v>
      </c>
      <c r="QZ16" s="27">
        <v>4.5</v>
      </c>
      <c r="SA16" s="27">
        <v>2</v>
      </c>
      <c r="SM16" s="27">
        <v>1.8</v>
      </c>
    </row>
    <row r="17" spans="2:521" s="27" customFormat="1" x14ac:dyDescent="0.15">
      <c r="B17" s="28">
        <v>24</v>
      </c>
      <c r="C17" s="29"/>
      <c r="D17" s="24"/>
      <c r="E17" s="24"/>
      <c r="F17" s="24">
        <v>130</v>
      </c>
      <c r="G17" s="24"/>
      <c r="H17" s="24"/>
      <c r="I17" s="24">
        <v>2</v>
      </c>
      <c r="J17" s="24">
        <v>13</v>
      </c>
      <c r="K17" s="24">
        <v>4.5</v>
      </c>
      <c r="L17" s="24">
        <v>49</v>
      </c>
      <c r="M17" s="24">
        <v>7.8</v>
      </c>
      <c r="N17" s="24">
        <v>4</v>
      </c>
      <c r="O17" s="24">
        <v>11</v>
      </c>
      <c r="P17" s="24"/>
      <c r="Q17" s="24"/>
      <c r="R17" s="24">
        <v>7.8</v>
      </c>
      <c r="S17" s="24">
        <v>6.1</v>
      </c>
      <c r="T17" s="24">
        <v>2</v>
      </c>
      <c r="U17" s="24"/>
      <c r="V17" s="24"/>
      <c r="W17" s="24"/>
      <c r="X17" s="24"/>
      <c r="Y17" s="24"/>
      <c r="Z17" s="24"/>
      <c r="AA17" s="30">
        <v>17</v>
      </c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>
        <v>9.3000000000000007</v>
      </c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>
        <v>4.5</v>
      </c>
      <c r="BL17" s="24">
        <v>7.8</v>
      </c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>
        <v>11</v>
      </c>
      <c r="BY17" s="24"/>
      <c r="BZ17" s="24"/>
      <c r="CA17" s="24"/>
      <c r="CB17" s="24"/>
      <c r="CC17" s="24"/>
      <c r="CD17" s="24"/>
      <c r="CE17" s="24"/>
      <c r="CF17" s="24"/>
      <c r="CG17" s="24">
        <v>13</v>
      </c>
      <c r="CH17" s="24"/>
      <c r="CI17" s="24"/>
      <c r="CJ17" s="24"/>
      <c r="CK17" s="24"/>
      <c r="CL17" s="24">
        <v>33</v>
      </c>
      <c r="CM17" s="24"/>
      <c r="CN17" s="31"/>
      <c r="CW17" s="27">
        <v>13</v>
      </c>
      <c r="CX17" s="27">
        <v>23</v>
      </c>
      <c r="CY17" s="27">
        <v>13</v>
      </c>
      <c r="DB17" s="31"/>
      <c r="DE17" s="27">
        <v>33</v>
      </c>
      <c r="DT17" s="27">
        <v>7.8</v>
      </c>
      <c r="EQ17" s="27">
        <v>27</v>
      </c>
      <c r="ES17" s="27">
        <v>2</v>
      </c>
      <c r="FD17" s="27">
        <v>7.8</v>
      </c>
      <c r="FQ17" s="27">
        <v>2</v>
      </c>
      <c r="FR17" s="32"/>
      <c r="FS17" s="32"/>
      <c r="FT17" s="32"/>
      <c r="FU17" s="32"/>
      <c r="FV17" s="32"/>
      <c r="FW17" s="32"/>
      <c r="FX17" s="32"/>
      <c r="FY17" s="32"/>
      <c r="GG17" s="27">
        <v>4.5</v>
      </c>
      <c r="GQ17" s="27">
        <v>17</v>
      </c>
      <c r="GR17" s="27">
        <v>7.8</v>
      </c>
      <c r="GU17" s="27">
        <v>130</v>
      </c>
      <c r="GV17" s="27">
        <v>13</v>
      </c>
      <c r="GX17" s="27">
        <v>17</v>
      </c>
      <c r="GY17" s="27">
        <v>7.8</v>
      </c>
      <c r="GZ17" s="27">
        <v>7.8</v>
      </c>
      <c r="HE17" s="27">
        <v>1.7</v>
      </c>
      <c r="HH17" s="27">
        <v>1.7</v>
      </c>
      <c r="HQ17" s="27">
        <v>11</v>
      </c>
      <c r="HT17" s="27">
        <v>350</v>
      </c>
      <c r="HU17" s="27">
        <v>79</v>
      </c>
      <c r="HV17" s="27">
        <v>11</v>
      </c>
      <c r="HX17" s="27">
        <v>6.8</v>
      </c>
      <c r="MO17" s="27">
        <v>4.5</v>
      </c>
      <c r="NW17" s="27">
        <v>4</v>
      </c>
      <c r="OJ17" s="27">
        <v>1.7</v>
      </c>
      <c r="OL17" s="48"/>
      <c r="OM17" s="27">
        <v>11</v>
      </c>
    </row>
    <row r="18" spans="2:521" s="27" customFormat="1" x14ac:dyDescent="0.15">
      <c r="B18" s="28">
        <v>36</v>
      </c>
      <c r="C18" s="29"/>
      <c r="D18" s="24">
        <v>1.7</v>
      </c>
      <c r="E18" s="24"/>
      <c r="F18" s="24">
        <v>170</v>
      </c>
      <c r="G18" s="24">
        <v>2</v>
      </c>
      <c r="H18" s="24"/>
      <c r="I18" s="24">
        <v>23</v>
      </c>
      <c r="J18" s="24">
        <v>2</v>
      </c>
      <c r="K18" s="24">
        <v>4.5</v>
      </c>
      <c r="L18" s="24">
        <v>49</v>
      </c>
      <c r="M18" s="24">
        <v>2</v>
      </c>
      <c r="N18" s="24">
        <v>13</v>
      </c>
      <c r="O18" s="24"/>
      <c r="P18" s="24">
        <v>2</v>
      </c>
      <c r="Q18" s="24"/>
      <c r="R18" s="24">
        <v>2</v>
      </c>
      <c r="S18" s="24">
        <v>1.7</v>
      </c>
      <c r="T18" s="24">
        <v>4.5</v>
      </c>
      <c r="U18" s="24">
        <v>1.7</v>
      </c>
      <c r="V18" s="24">
        <v>1.7</v>
      </c>
      <c r="W18" s="24">
        <v>23</v>
      </c>
      <c r="X18" s="24"/>
      <c r="Y18" s="24">
        <v>1.7</v>
      </c>
      <c r="Z18" s="24"/>
      <c r="AA18" s="30">
        <v>4</v>
      </c>
      <c r="AB18" s="24"/>
      <c r="AC18" s="24">
        <v>4.5</v>
      </c>
      <c r="AD18" s="24">
        <v>6.8</v>
      </c>
      <c r="AE18" s="24">
        <v>4.5</v>
      </c>
      <c r="AF18" s="24">
        <v>4.5</v>
      </c>
      <c r="AG18" s="24"/>
      <c r="AH18" s="24">
        <v>22</v>
      </c>
      <c r="AI18" s="24">
        <v>11</v>
      </c>
      <c r="AJ18" s="24"/>
      <c r="AK18" s="24"/>
      <c r="AL18" s="24">
        <v>7.8</v>
      </c>
      <c r="AM18" s="24"/>
      <c r="AN18" s="24"/>
      <c r="AO18" s="24"/>
      <c r="AP18" s="24"/>
      <c r="AQ18" s="24">
        <v>7.8</v>
      </c>
      <c r="AR18" s="24"/>
      <c r="AS18" s="24"/>
      <c r="AT18" s="24"/>
      <c r="AU18" s="24">
        <v>11</v>
      </c>
      <c r="AV18" s="24">
        <v>1.7</v>
      </c>
      <c r="AW18" s="24"/>
      <c r="AX18" s="24">
        <v>350</v>
      </c>
      <c r="AY18" s="24">
        <v>7.8</v>
      </c>
      <c r="AZ18" s="24">
        <v>2</v>
      </c>
      <c r="BA18" s="24"/>
      <c r="BB18" s="24"/>
      <c r="BC18" s="24">
        <v>23</v>
      </c>
      <c r="BD18" s="24">
        <v>4.5</v>
      </c>
      <c r="BE18" s="24"/>
      <c r="BF18" s="24">
        <v>1.7</v>
      </c>
      <c r="BG18" s="24"/>
      <c r="BH18" s="24">
        <v>33</v>
      </c>
      <c r="BI18" s="24">
        <v>33</v>
      </c>
      <c r="BJ18" s="24">
        <v>11</v>
      </c>
      <c r="BK18" s="24">
        <v>17</v>
      </c>
      <c r="BL18" s="24">
        <v>13</v>
      </c>
      <c r="BM18" s="24">
        <v>13</v>
      </c>
      <c r="BN18" s="24"/>
      <c r="BO18" s="24">
        <v>4</v>
      </c>
      <c r="BP18" s="24"/>
      <c r="BQ18" s="24">
        <v>21</v>
      </c>
      <c r="BR18" s="24">
        <v>2</v>
      </c>
      <c r="BS18" s="24"/>
      <c r="BT18" s="24"/>
      <c r="BU18" s="24">
        <v>17</v>
      </c>
      <c r="BV18" s="24">
        <v>1.7</v>
      </c>
      <c r="BW18" s="24">
        <v>4.5</v>
      </c>
      <c r="BX18" s="24">
        <v>2</v>
      </c>
      <c r="BY18" s="24"/>
      <c r="BZ18" s="24"/>
      <c r="CA18" s="24">
        <v>27</v>
      </c>
      <c r="CB18" s="24">
        <v>2</v>
      </c>
      <c r="CC18" s="24"/>
      <c r="CD18" s="24"/>
      <c r="CE18" s="24">
        <v>4</v>
      </c>
      <c r="CF18" s="24">
        <v>1.7</v>
      </c>
      <c r="CG18" s="24">
        <v>6.8</v>
      </c>
      <c r="CH18" s="24"/>
      <c r="CI18" s="24"/>
      <c r="CJ18" s="24"/>
      <c r="CK18" s="24">
        <v>17</v>
      </c>
      <c r="CL18" s="24">
        <v>2</v>
      </c>
      <c r="CM18" s="24">
        <v>4.5</v>
      </c>
      <c r="CN18" s="24">
        <v>1.7</v>
      </c>
      <c r="CP18" s="27">
        <v>23</v>
      </c>
      <c r="CQ18" s="27">
        <v>4.5</v>
      </c>
      <c r="CW18" s="27">
        <v>33</v>
      </c>
      <c r="CX18" s="27">
        <v>22</v>
      </c>
      <c r="CY18" s="27">
        <v>4.5</v>
      </c>
      <c r="DB18" s="31"/>
      <c r="DC18" s="27">
        <v>2</v>
      </c>
      <c r="DE18" s="27">
        <v>7.8</v>
      </c>
      <c r="DF18" s="27">
        <v>170</v>
      </c>
      <c r="DG18" s="27">
        <v>33</v>
      </c>
      <c r="DH18" s="27">
        <v>4.5</v>
      </c>
      <c r="DJ18" s="27">
        <v>2</v>
      </c>
      <c r="DN18" s="27">
        <v>2</v>
      </c>
      <c r="DO18" s="27">
        <v>1.7</v>
      </c>
      <c r="DP18" s="27">
        <v>1.7</v>
      </c>
      <c r="DQ18" s="27">
        <v>1.7</v>
      </c>
      <c r="DS18" s="27">
        <v>7.8</v>
      </c>
      <c r="DT18" s="27">
        <v>79</v>
      </c>
      <c r="DU18" s="27">
        <v>2</v>
      </c>
      <c r="DW18" s="27">
        <v>7.8</v>
      </c>
      <c r="DZ18" s="27">
        <v>130</v>
      </c>
      <c r="EA18" s="27">
        <v>1.7</v>
      </c>
      <c r="EI18" s="27">
        <v>7.8</v>
      </c>
      <c r="EL18" s="27">
        <v>7.8</v>
      </c>
      <c r="EM18" s="27">
        <v>2</v>
      </c>
      <c r="EN18" s="27">
        <v>4.5</v>
      </c>
      <c r="EQ18" s="27">
        <v>49</v>
      </c>
      <c r="ER18" s="27">
        <v>4.5</v>
      </c>
      <c r="ES18" s="27">
        <v>4.5</v>
      </c>
      <c r="EV18" s="27">
        <v>1.7</v>
      </c>
      <c r="EX18" s="27">
        <v>2</v>
      </c>
      <c r="FA18" s="27">
        <v>1.7</v>
      </c>
      <c r="FE18" s="27">
        <v>1.7</v>
      </c>
      <c r="FF18" s="27">
        <v>2</v>
      </c>
      <c r="FG18" s="27">
        <v>2</v>
      </c>
      <c r="FI18" s="27">
        <v>1.7</v>
      </c>
      <c r="FK18" s="27">
        <v>33</v>
      </c>
      <c r="FL18" s="27">
        <v>4.5</v>
      </c>
      <c r="FN18" s="27">
        <v>49</v>
      </c>
      <c r="FO18" s="27">
        <v>2</v>
      </c>
      <c r="FP18" s="27">
        <v>79</v>
      </c>
      <c r="FQ18" s="27">
        <v>1.7</v>
      </c>
      <c r="FR18" s="27">
        <v>49</v>
      </c>
      <c r="FS18" s="27">
        <v>240</v>
      </c>
      <c r="FT18" s="27">
        <v>49</v>
      </c>
      <c r="FU18" s="27">
        <v>14</v>
      </c>
      <c r="FV18" s="32"/>
      <c r="FW18" s="27">
        <v>33</v>
      </c>
      <c r="FY18" s="27">
        <v>2</v>
      </c>
      <c r="FZ18" s="27">
        <v>4.5</v>
      </c>
      <c r="GB18" s="27">
        <v>1.8</v>
      </c>
      <c r="GC18" s="27">
        <v>1.7</v>
      </c>
      <c r="GD18" s="27">
        <v>4.5</v>
      </c>
      <c r="GF18" s="27">
        <v>1.7</v>
      </c>
      <c r="GG18" s="27">
        <v>13</v>
      </c>
      <c r="GH18" s="27">
        <v>2</v>
      </c>
      <c r="GJ18" s="27">
        <v>1.7</v>
      </c>
      <c r="GK18" s="27">
        <v>17</v>
      </c>
      <c r="GM18" s="27">
        <v>2</v>
      </c>
      <c r="GN18" s="27">
        <v>4.5</v>
      </c>
      <c r="GR18" s="27">
        <v>7.8</v>
      </c>
      <c r="GU18" s="27">
        <v>130</v>
      </c>
      <c r="GV18" s="27">
        <v>14</v>
      </c>
      <c r="GX18" s="27">
        <v>21</v>
      </c>
      <c r="GY18" s="27">
        <v>49</v>
      </c>
      <c r="GZ18" s="27">
        <v>22</v>
      </c>
      <c r="HA18" s="27">
        <v>7.8</v>
      </c>
      <c r="HC18" s="27">
        <v>1.8</v>
      </c>
      <c r="HD18" s="27">
        <v>1.7</v>
      </c>
      <c r="HE18" s="27">
        <v>1.7</v>
      </c>
      <c r="HH18" s="27">
        <v>4</v>
      </c>
      <c r="HI18" s="27">
        <v>6.8</v>
      </c>
      <c r="HK18" s="27">
        <v>1.7</v>
      </c>
      <c r="HN18" s="27">
        <v>13</v>
      </c>
      <c r="HO18" s="27">
        <v>4</v>
      </c>
      <c r="HQ18" s="27">
        <v>14</v>
      </c>
      <c r="HT18" s="27">
        <v>920</v>
      </c>
      <c r="HU18" s="27">
        <v>140</v>
      </c>
      <c r="HV18" s="27">
        <v>13</v>
      </c>
      <c r="HX18" s="27">
        <v>4.5</v>
      </c>
      <c r="IB18" s="27">
        <v>14</v>
      </c>
      <c r="IC18" s="27">
        <v>4</v>
      </c>
      <c r="IG18" s="27">
        <v>7.8</v>
      </c>
      <c r="II18" s="27">
        <v>1.7</v>
      </c>
      <c r="IK18" s="27">
        <v>1.7</v>
      </c>
      <c r="IM18" s="27">
        <v>1.8</v>
      </c>
      <c r="IO18" s="27">
        <v>4</v>
      </c>
      <c r="IP18" s="27">
        <v>1.7</v>
      </c>
      <c r="IQ18" s="27">
        <v>79</v>
      </c>
      <c r="IR18" s="27">
        <v>2</v>
      </c>
      <c r="IT18" s="27">
        <v>4.5</v>
      </c>
      <c r="IW18" s="27">
        <v>920</v>
      </c>
      <c r="IX18" s="27">
        <v>11</v>
      </c>
      <c r="JC18" s="27">
        <v>2</v>
      </c>
      <c r="JE18" s="27">
        <v>1.7</v>
      </c>
      <c r="JF18" s="27">
        <v>1.7</v>
      </c>
      <c r="JH18" s="27">
        <v>1.7</v>
      </c>
      <c r="JJ18" s="27">
        <v>1.7</v>
      </c>
      <c r="JO18" s="27">
        <v>1.7</v>
      </c>
      <c r="JQ18" s="27">
        <v>23</v>
      </c>
      <c r="JR18" s="27">
        <v>1.7</v>
      </c>
      <c r="JS18" s="27">
        <v>4.5</v>
      </c>
      <c r="JT18" s="27">
        <v>1.7</v>
      </c>
      <c r="JV18" s="27">
        <v>4.5</v>
      </c>
      <c r="KC18" s="27">
        <v>7.8</v>
      </c>
      <c r="KH18" s="27">
        <v>1.7</v>
      </c>
      <c r="KI18" s="27">
        <v>79</v>
      </c>
      <c r="KJ18" s="27">
        <v>17</v>
      </c>
      <c r="KK18" s="27">
        <v>4.5</v>
      </c>
      <c r="KL18" s="27">
        <v>13</v>
      </c>
      <c r="KO18" s="27">
        <v>7.8</v>
      </c>
      <c r="KP18" s="27">
        <v>1.7</v>
      </c>
      <c r="KU18" s="27">
        <v>9.3000000000000007</v>
      </c>
      <c r="KV18" s="27">
        <v>1.7</v>
      </c>
      <c r="KW18" s="27">
        <v>1.7</v>
      </c>
      <c r="KX18" s="27">
        <v>1.7</v>
      </c>
      <c r="KY18" s="27">
        <v>1.7</v>
      </c>
      <c r="LD18" s="27">
        <v>2</v>
      </c>
      <c r="LH18" s="27">
        <v>13</v>
      </c>
      <c r="LK18" s="27">
        <v>33</v>
      </c>
      <c r="LL18" s="27">
        <v>22</v>
      </c>
      <c r="LM18" s="27">
        <v>4.5</v>
      </c>
      <c r="LQ18" s="27">
        <v>2</v>
      </c>
      <c r="LS18" s="27">
        <v>22</v>
      </c>
      <c r="LT18" s="27">
        <v>2</v>
      </c>
      <c r="LX18" s="27">
        <v>2</v>
      </c>
      <c r="MA18" s="27">
        <v>21</v>
      </c>
      <c r="MC18" s="27">
        <v>1.7</v>
      </c>
      <c r="MG18" s="27">
        <v>2</v>
      </c>
      <c r="MJ18" s="27">
        <v>4.5</v>
      </c>
      <c r="ML18" s="27">
        <v>1.7</v>
      </c>
      <c r="MM18" s="27">
        <v>11</v>
      </c>
      <c r="MO18" s="27">
        <v>6.8</v>
      </c>
      <c r="MR18" s="27">
        <v>1.7</v>
      </c>
      <c r="MS18" s="27">
        <v>1.7</v>
      </c>
      <c r="MU18" s="27">
        <v>31</v>
      </c>
      <c r="MV18" s="27">
        <v>23</v>
      </c>
      <c r="MW18" s="27">
        <v>4.5</v>
      </c>
      <c r="MY18" s="27">
        <v>7.8</v>
      </c>
      <c r="NA18" s="27">
        <v>1.7</v>
      </c>
      <c r="NB18" s="27">
        <v>17</v>
      </c>
      <c r="NC18" s="27">
        <v>1.7</v>
      </c>
      <c r="NF18" s="27">
        <v>1.7</v>
      </c>
      <c r="NH18" s="27">
        <v>4.5</v>
      </c>
      <c r="NI18" s="27">
        <v>2</v>
      </c>
      <c r="NK18" s="27">
        <v>4.5</v>
      </c>
      <c r="NR18" s="27">
        <v>1.7</v>
      </c>
      <c r="NT18" s="27">
        <v>2</v>
      </c>
      <c r="NW18" s="27">
        <v>2</v>
      </c>
      <c r="NY18" s="27">
        <v>13</v>
      </c>
      <c r="OA18" s="27">
        <v>4.5</v>
      </c>
      <c r="OB18" s="27">
        <v>4.5</v>
      </c>
      <c r="OE18" s="27">
        <v>6.8</v>
      </c>
      <c r="OF18" s="27">
        <v>1.7</v>
      </c>
      <c r="OH18" s="27">
        <v>1.7</v>
      </c>
      <c r="OI18" s="27">
        <v>1.7</v>
      </c>
      <c r="OJ18" s="27">
        <v>1.7</v>
      </c>
      <c r="OL18" s="48"/>
      <c r="OO18" s="27">
        <v>2</v>
      </c>
      <c r="OQ18" s="27">
        <v>1.8</v>
      </c>
      <c r="OR18" s="27">
        <v>2</v>
      </c>
      <c r="OT18" s="27">
        <v>1.7</v>
      </c>
      <c r="OW18" s="27">
        <v>2</v>
      </c>
      <c r="OZ18" s="27">
        <v>17</v>
      </c>
      <c r="PA18" s="27">
        <v>1.7</v>
      </c>
      <c r="PB18" s="27">
        <v>2</v>
      </c>
      <c r="PD18" s="27">
        <v>1.7</v>
      </c>
      <c r="PF18" s="27">
        <v>1.7</v>
      </c>
      <c r="PH18" s="27">
        <v>1.7</v>
      </c>
      <c r="PI18" s="27">
        <v>1.7</v>
      </c>
      <c r="PJ18" s="27">
        <v>1.7</v>
      </c>
      <c r="PM18" s="27">
        <v>1.7</v>
      </c>
      <c r="PN18" s="27">
        <v>2</v>
      </c>
      <c r="PP18" s="27">
        <v>2</v>
      </c>
      <c r="PQ18" s="27">
        <v>2</v>
      </c>
      <c r="PS18" s="27">
        <v>4.5</v>
      </c>
      <c r="PU18" s="27">
        <v>2</v>
      </c>
      <c r="PX18" s="27">
        <v>49</v>
      </c>
      <c r="PY18" s="27">
        <v>1.7</v>
      </c>
      <c r="QA18" s="27">
        <v>49</v>
      </c>
      <c r="QB18" s="27">
        <v>13</v>
      </c>
      <c r="QC18" s="27">
        <v>31</v>
      </c>
      <c r="QD18" s="27">
        <v>11</v>
      </c>
      <c r="QE18" s="27">
        <v>7.8</v>
      </c>
      <c r="QG18" s="27">
        <v>1.7</v>
      </c>
      <c r="QH18" s="27">
        <v>6.8</v>
      </c>
      <c r="QJ18" s="27">
        <v>1.7</v>
      </c>
      <c r="QL18" s="27">
        <v>1.7</v>
      </c>
      <c r="QO18" s="27">
        <v>1.7</v>
      </c>
      <c r="QQ18" s="27">
        <v>1.7</v>
      </c>
      <c r="QS18" s="27">
        <v>1.7</v>
      </c>
      <c r="QT18" s="27">
        <v>1.7</v>
      </c>
      <c r="QV18" s="27">
        <v>1.7</v>
      </c>
      <c r="QW18" s="27">
        <v>2</v>
      </c>
      <c r="RA18" s="27">
        <v>1.7</v>
      </c>
      <c r="RD18" s="27">
        <v>70</v>
      </c>
      <c r="RE18" s="27">
        <v>2</v>
      </c>
      <c r="RF18" s="27">
        <v>8.3000000000000007</v>
      </c>
      <c r="RG18" s="27">
        <v>7.8</v>
      </c>
      <c r="RH18" s="27">
        <v>4.5</v>
      </c>
      <c r="RN18" s="27">
        <v>2</v>
      </c>
      <c r="RP18" s="27">
        <v>1.7</v>
      </c>
      <c r="RQ18" s="27">
        <v>1.7</v>
      </c>
      <c r="RR18" s="27">
        <v>1.7</v>
      </c>
      <c r="RS18" s="27">
        <v>6.8</v>
      </c>
      <c r="RU18" s="27">
        <v>1.7</v>
      </c>
      <c r="RV18" s="27">
        <v>1.7</v>
      </c>
      <c r="SB18" s="27">
        <v>2</v>
      </c>
      <c r="SD18" s="27">
        <v>13</v>
      </c>
      <c r="SG18" s="27">
        <v>6.8</v>
      </c>
      <c r="SJ18" s="27">
        <v>4.5</v>
      </c>
      <c r="SL18" s="27">
        <v>1.7</v>
      </c>
      <c r="SN18" s="27">
        <v>1.7</v>
      </c>
      <c r="SR18" s="27">
        <v>1.7</v>
      </c>
      <c r="ST18" s="27">
        <v>1.7</v>
      </c>
      <c r="SU18" s="27">
        <v>23</v>
      </c>
      <c r="SV18" s="27">
        <v>11</v>
      </c>
      <c r="SY18" s="27">
        <v>1.7</v>
      </c>
    </row>
    <row r="19" spans="2:521" s="27" customFormat="1" x14ac:dyDescent="0.15">
      <c r="B19" s="28">
        <v>38</v>
      </c>
      <c r="C19" s="29"/>
      <c r="D19" s="24">
        <v>1.7</v>
      </c>
      <c r="E19" s="24"/>
      <c r="F19" s="24"/>
      <c r="G19" s="24">
        <v>6.8</v>
      </c>
      <c r="H19" s="24"/>
      <c r="I19" s="24">
        <v>9.1999999999999993</v>
      </c>
      <c r="J19" s="24">
        <v>2</v>
      </c>
      <c r="K19" s="24">
        <v>33</v>
      </c>
      <c r="L19" s="24">
        <v>49</v>
      </c>
      <c r="M19" s="24">
        <v>4.5</v>
      </c>
      <c r="N19" s="24">
        <v>540</v>
      </c>
      <c r="O19" s="24"/>
      <c r="P19" s="24">
        <v>2</v>
      </c>
      <c r="Q19" s="24"/>
      <c r="R19" s="24">
        <v>49</v>
      </c>
      <c r="S19" s="24">
        <v>7.8</v>
      </c>
      <c r="T19" s="24">
        <v>11</v>
      </c>
      <c r="U19" s="24">
        <v>1.7</v>
      </c>
      <c r="V19" s="24">
        <v>2</v>
      </c>
      <c r="W19" s="24">
        <v>240</v>
      </c>
      <c r="X19" s="24"/>
      <c r="Y19" s="24">
        <v>1.7</v>
      </c>
      <c r="Z19" s="24"/>
      <c r="AA19" s="30">
        <v>31</v>
      </c>
      <c r="AB19" s="24"/>
      <c r="AC19" s="24"/>
      <c r="AD19" s="24">
        <v>4.5</v>
      </c>
      <c r="AE19" s="24">
        <v>1.7</v>
      </c>
      <c r="AF19" s="24">
        <v>1.7</v>
      </c>
      <c r="AG19" s="24">
        <v>13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>
        <v>23</v>
      </c>
      <c r="AR19" s="24">
        <v>13</v>
      </c>
      <c r="AS19" s="24"/>
      <c r="AT19" s="24"/>
      <c r="AU19" s="24">
        <v>540</v>
      </c>
      <c r="AV19" s="24"/>
      <c r="AW19" s="24"/>
      <c r="AX19" s="24">
        <v>540</v>
      </c>
      <c r="AY19" s="24">
        <v>33</v>
      </c>
      <c r="AZ19" s="24">
        <v>11</v>
      </c>
      <c r="BA19" s="24"/>
      <c r="BB19" s="24"/>
      <c r="BC19" s="24">
        <v>33</v>
      </c>
      <c r="BD19" s="24">
        <v>13</v>
      </c>
      <c r="BE19" s="24"/>
      <c r="BF19" s="24">
        <v>6.8</v>
      </c>
      <c r="BG19" s="24"/>
      <c r="BH19" s="24"/>
      <c r="BI19" s="24">
        <v>17</v>
      </c>
      <c r="BJ19" s="24">
        <v>6.8</v>
      </c>
      <c r="BK19" s="24">
        <v>350</v>
      </c>
      <c r="BL19" s="24">
        <v>22</v>
      </c>
      <c r="BM19" s="24">
        <v>4.5</v>
      </c>
      <c r="BN19" s="24"/>
      <c r="BO19" s="24">
        <v>6.8</v>
      </c>
      <c r="BP19" s="24"/>
      <c r="BQ19" s="24">
        <v>17</v>
      </c>
      <c r="BR19" s="24">
        <v>1.7</v>
      </c>
      <c r="BS19" s="24">
        <v>33</v>
      </c>
      <c r="BT19" s="24">
        <v>11</v>
      </c>
      <c r="BU19" s="24">
        <v>95</v>
      </c>
      <c r="BV19" s="24">
        <v>2</v>
      </c>
      <c r="BW19" s="24">
        <v>49</v>
      </c>
      <c r="BX19" s="24"/>
      <c r="BY19" s="24">
        <v>4</v>
      </c>
      <c r="BZ19" s="24"/>
      <c r="CA19" s="24">
        <v>6.8</v>
      </c>
      <c r="CB19" s="24">
        <v>2</v>
      </c>
      <c r="CC19" s="24"/>
      <c r="CD19" s="24"/>
      <c r="CE19" s="24">
        <v>21</v>
      </c>
      <c r="CF19" s="24">
        <v>23</v>
      </c>
      <c r="CG19" s="24">
        <v>7.8</v>
      </c>
      <c r="CH19" s="24"/>
      <c r="CI19" s="24"/>
      <c r="CJ19" s="24"/>
      <c r="CK19" s="24">
        <v>33</v>
      </c>
      <c r="CL19" s="24">
        <v>2</v>
      </c>
      <c r="CM19" s="24">
        <v>2</v>
      </c>
      <c r="CN19" s="31"/>
      <c r="CW19" s="27">
        <v>130</v>
      </c>
      <c r="CX19" s="27">
        <v>4.5</v>
      </c>
      <c r="CZ19" s="27">
        <v>4.5</v>
      </c>
      <c r="DA19" s="27">
        <v>2</v>
      </c>
      <c r="DB19" s="31">
        <v>7.8</v>
      </c>
      <c r="DC19" s="27">
        <v>11</v>
      </c>
      <c r="DD19" s="27">
        <v>33</v>
      </c>
      <c r="DE19" s="27">
        <v>220</v>
      </c>
      <c r="DF19" s="27">
        <v>49</v>
      </c>
      <c r="DG19" s="27">
        <v>33</v>
      </c>
      <c r="DH19" s="27">
        <v>13</v>
      </c>
      <c r="DK19" s="27">
        <v>17</v>
      </c>
      <c r="DL19" s="27">
        <v>2</v>
      </c>
      <c r="DM19" s="27">
        <v>4.5</v>
      </c>
      <c r="DT19" s="27">
        <v>130</v>
      </c>
      <c r="DW19" s="27">
        <v>4.5</v>
      </c>
      <c r="DZ19" s="27">
        <v>130</v>
      </c>
      <c r="EA19" s="27">
        <v>7.8</v>
      </c>
      <c r="EF19" s="27">
        <v>11</v>
      </c>
      <c r="EG19" s="27">
        <v>14</v>
      </c>
      <c r="EH19" s="27">
        <v>6.8</v>
      </c>
      <c r="EI19" s="27">
        <v>33</v>
      </c>
      <c r="EJ19" s="27">
        <v>17</v>
      </c>
      <c r="EK19" s="27">
        <v>1.7</v>
      </c>
      <c r="EL19" s="27">
        <v>79</v>
      </c>
      <c r="EM19" s="27">
        <v>1.7</v>
      </c>
      <c r="EN19" s="27">
        <v>1.7</v>
      </c>
      <c r="ER19" s="27">
        <v>1.7</v>
      </c>
      <c r="ET19" s="27">
        <v>6.8</v>
      </c>
      <c r="EX19" s="27">
        <v>6.1</v>
      </c>
      <c r="FA19" s="27">
        <v>1.7</v>
      </c>
      <c r="FB19" s="27">
        <v>1.7</v>
      </c>
      <c r="FD19" s="27">
        <v>1.7</v>
      </c>
      <c r="FE19" s="27">
        <v>1.7</v>
      </c>
      <c r="FF19" s="27">
        <v>4.5</v>
      </c>
      <c r="FG19" s="27">
        <v>4.5</v>
      </c>
      <c r="FI19" s="27">
        <v>4.5</v>
      </c>
      <c r="FK19" s="27">
        <v>49</v>
      </c>
      <c r="FM19" s="27">
        <v>1.7</v>
      </c>
      <c r="FN19" s="27">
        <v>920</v>
      </c>
      <c r="FO19" s="27">
        <v>6.8</v>
      </c>
      <c r="FP19" s="27">
        <v>7.8</v>
      </c>
      <c r="FQ19" s="27">
        <v>1.7</v>
      </c>
      <c r="FR19" s="32"/>
      <c r="FS19" s="32"/>
      <c r="FT19" s="32"/>
      <c r="FU19" s="32"/>
      <c r="FV19" s="31">
        <v>7.8</v>
      </c>
      <c r="FW19" s="32"/>
      <c r="FX19" s="32"/>
      <c r="FY19" s="31">
        <v>4.5</v>
      </c>
      <c r="FZ19" s="27">
        <v>1.7</v>
      </c>
      <c r="GB19" s="27">
        <v>1.7</v>
      </c>
      <c r="GC19" s="27">
        <v>1</v>
      </c>
      <c r="GD19" s="27">
        <v>23</v>
      </c>
      <c r="GF19" s="27">
        <v>2</v>
      </c>
      <c r="GH19" s="27">
        <v>11</v>
      </c>
      <c r="GJ19" s="27">
        <v>4</v>
      </c>
      <c r="GK19" s="27">
        <v>2</v>
      </c>
      <c r="GR19" s="27">
        <v>11</v>
      </c>
      <c r="GU19" s="27">
        <v>240</v>
      </c>
      <c r="GV19" s="27">
        <v>6.8</v>
      </c>
      <c r="GX19" s="27">
        <v>350</v>
      </c>
      <c r="GY19" s="27">
        <v>49</v>
      </c>
      <c r="GZ19" s="27">
        <v>2</v>
      </c>
      <c r="HA19" s="27">
        <v>23</v>
      </c>
      <c r="HB19" s="27">
        <v>1.7</v>
      </c>
      <c r="HC19" s="27">
        <v>1.7</v>
      </c>
      <c r="HD19" s="27">
        <v>1.7</v>
      </c>
      <c r="HE19" s="27">
        <v>6.1</v>
      </c>
      <c r="HH19" s="27">
        <v>49</v>
      </c>
      <c r="HI19" s="27">
        <v>23</v>
      </c>
      <c r="HJ19" s="27">
        <v>33</v>
      </c>
      <c r="HL19" s="27">
        <v>17</v>
      </c>
      <c r="HM19" s="27">
        <v>2</v>
      </c>
      <c r="HN19" s="27">
        <v>70</v>
      </c>
      <c r="HO19" s="27">
        <v>1.7</v>
      </c>
      <c r="HQ19" s="27">
        <v>13</v>
      </c>
      <c r="HT19" s="27">
        <v>1600</v>
      </c>
      <c r="HU19" s="27">
        <v>110</v>
      </c>
      <c r="HX19" s="27">
        <v>79</v>
      </c>
      <c r="HY19" s="27">
        <v>1.7</v>
      </c>
      <c r="HZ19" s="27">
        <v>17</v>
      </c>
      <c r="IA19" s="27">
        <v>1.7</v>
      </c>
      <c r="IJ19" s="27">
        <v>4.5</v>
      </c>
      <c r="IL19" s="27">
        <v>1.7</v>
      </c>
      <c r="IX19" s="27">
        <v>17</v>
      </c>
      <c r="JD19" s="27">
        <v>1.7</v>
      </c>
      <c r="JE19" s="27">
        <v>4.5</v>
      </c>
      <c r="JH19" s="27">
        <v>13</v>
      </c>
      <c r="JP19" s="27">
        <v>1.7</v>
      </c>
      <c r="JQ19" s="27">
        <v>23</v>
      </c>
      <c r="JR19" s="27">
        <v>11</v>
      </c>
      <c r="JS19" s="27">
        <v>33</v>
      </c>
      <c r="JT19" s="27">
        <v>1.8</v>
      </c>
      <c r="JV19" s="27">
        <v>23</v>
      </c>
      <c r="JW19" s="27">
        <v>2</v>
      </c>
      <c r="KB19" s="27">
        <v>1.7</v>
      </c>
      <c r="KC19" s="27">
        <v>70</v>
      </c>
      <c r="KD19" s="27">
        <v>33</v>
      </c>
      <c r="KE19" s="27">
        <v>2</v>
      </c>
      <c r="KF19" s="27">
        <v>240</v>
      </c>
      <c r="KH19" s="27">
        <v>49</v>
      </c>
      <c r="KI19" s="27">
        <v>170</v>
      </c>
      <c r="KJ19" s="27">
        <v>11</v>
      </c>
      <c r="KK19" s="27">
        <v>7.8</v>
      </c>
      <c r="KM19" s="27">
        <v>4.5</v>
      </c>
      <c r="KO19" s="27">
        <v>17</v>
      </c>
      <c r="KV19" s="27">
        <v>1.7</v>
      </c>
      <c r="KW19" s="27">
        <v>1.7</v>
      </c>
      <c r="KX19" s="27">
        <v>1.7</v>
      </c>
      <c r="KY19" s="27">
        <v>1.8</v>
      </c>
      <c r="LC19" s="27">
        <v>22</v>
      </c>
      <c r="LD19" s="27">
        <v>2</v>
      </c>
      <c r="LH19" s="27">
        <v>4.5</v>
      </c>
      <c r="LK19" s="27">
        <v>33</v>
      </c>
      <c r="LL19" s="27">
        <v>13</v>
      </c>
      <c r="LN19" s="27">
        <v>1.7</v>
      </c>
      <c r="LO19" s="27">
        <v>1.7</v>
      </c>
      <c r="LS19" s="27">
        <v>23</v>
      </c>
      <c r="LU19" s="27">
        <v>7.8</v>
      </c>
      <c r="LV19" s="27">
        <v>7.8</v>
      </c>
      <c r="LX19" s="27">
        <v>17</v>
      </c>
      <c r="MC19" s="27">
        <v>1.7</v>
      </c>
      <c r="MG19" s="27">
        <v>33</v>
      </c>
      <c r="ML19" s="27">
        <v>110</v>
      </c>
      <c r="MM19" s="27">
        <v>13</v>
      </c>
      <c r="MP19" s="27">
        <v>33</v>
      </c>
      <c r="MR19" s="27">
        <v>2</v>
      </c>
      <c r="MS19" s="27">
        <v>1.7</v>
      </c>
      <c r="MU19" s="27">
        <v>17</v>
      </c>
      <c r="MV19" s="27">
        <v>7.8</v>
      </c>
      <c r="MW19" s="27">
        <v>2</v>
      </c>
      <c r="MY19" s="27">
        <v>2</v>
      </c>
      <c r="NA19" s="27">
        <v>1.7</v>
      </c>
      <c r="NF19" s="27">
        <v>1.7</v>
      </c>
      <c r="NN19" s="27">
        <v>4.5</v>
      </c>
      <c r="NS19" s="27">
        <v>4.5</v>
      </c>
      <c r="OL19" s="48"/>
      <c r="OO19" s="27">
        <v>1.7</v>
      </c>
    </row>
    <row r="20" spans="2:521" s="27" customFormat="1" ht="15" customHeight="1" x14ac:dyDescent="0.15">
      <c r="B20" s="28">
        <v>38</v>
      </c>
      <c r="C20" s="29" t="s">
        <v>2</v>
      </c>
      <c r="D20" s="24">
        <v>1.7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v>23</v>
      </c>
      <c r="Y20" s="24"/>
      <c r="Z20" s="24"/>
      <c r="AA20" s="30"/>
      <c r="AB20" s="24"/>
      <c r="AC20" s="24">
        <v>1600</v>
      </c>
      <c r="AD20" s="24"/>
      <c r="AE20" s="24"/>
      <c r="AF20" s="24"/>
      <c r="AG20" s="24"/>
      <c r="AH20" s="24"/>
      <c r="AI20" s="24">
        <v>130</v>
      </c>
      <c r="AJ20" s="24"/>
      <c r="AK20" s="24"/>
      <c r="AL20" s="24">
        <v>350</v>
      </c>
      <c r="AM20" s="24">
        <v>130</v>
      </c>
      <c r="AN20" s="24">
        <v>49</v>
      </c>
      <c r="AO20" s="24">
        <v>49</v>
      </c>
      <c r="AP20" s="24">
        <v>2</v>
      </c>
      <c r="AQ20" s="24"/>
      <c r="AR20" s="24">
        <v>26</v>
      </c>
      <c r="AS20" s="24"/>
      <c r="AT20" s="24"/>
      <c r="AU20" s="24">
        <v>350</v>
      </c>
      <c r="AV20" s="24">
        <v>4.5</v>
      </c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>
        <v>17</v>
      </c>
      <c r="CI20" s="24"/>
      <c r="CJ20" s="24"/>
      <c r="CK20" s="24"/>
      <c r="CL20" s="24"/>
      <c r="CM20" s="24"/>
      <c r="CN20" s="31">
        <v>6.8</v>
      </c>
      <c r="CP20" s="27">
        <v>79</v>
      </c>
      <c r="CQ20" s="27">
        <v>4.5</v>
      </c>
      <c r="DB20" s="31"/>
      <c r="DC20" s="27">
        <v>23</v>
      </c>
      <c r="DD20" s="27">
        <v>4</v>
      </c>
      <c r="DE20" s="27">
        <v>240</v>
      </c>
      <c r="DF20" s="27">
        <v>110</v>
      </c>
      <c r="DH20" s="27">
        <v>11</v>
      </c>
      <c r="DJ20" s="27">
        <v>49</v>
      </c>
      <c r="DK20" s="27">
        <v>17</v>
      </c>
      <c r="DL20" s="27">
        <v>6.8</v>
      </c>
      <c r="DM20" s="27">
        <v>6.8</v>
      </c>
      <c r="DN20" s="27">
        <v>240</v>
      </c>
      <c r="DO20" s="27">
        <v>1.7</v>
      </c>
      <c r="DP20" s="27">
        <v>1.7</v>
      </c>
      <c r="DQ20" s="27">
        <v>7.8</v>
      </c>
      <c r="DR20" s="27">
        <v>49</v>
      </c>
      <c r="DU20" s="27">
        <v>39</v>
      </c>
      <c r="DW20" s="27">
        <v>17</v>
      </c>
      <c r="DX20" s="27">
        <v>17</v>
      </c>
      <c r="DY20" s="27">
        <v>7.8</v>
      </c>
      <c r="DZ20" s="27">
        <v>79</v>
      </c>
      <c r="EA20" s="27">
        <v>7.8</v>
      </c>
      <c r="EF20" s="27">
        <v>49</v>
      </c>
      <c r="EG20" s="27">
        <v>33</v>
      </c>
      <c r="EH20" s="27">
        <v>13</v>
      </c>
      <c r="EI20" s="27">
        <v>23</v>
      </c>
      <c r="EJ20" s="27">
        <v>79</v>
      </c>
      <c r="EK20" s="27">
        <v>1.7</v>
      </c>
      <c r="EL20" s="27">
        <v>170</v>
      </c>
      <c r="EM20" s="27">
        <v>1.7</v>
      </c>
      <c r="EN20" s="27">
        <v>4.5</v>
      </c>
      <c r="ET20" s="27">
        <v>4.5</v>
      </c>
      <c r="EV20" s="27">
        <v>14</v>
      </c>
      <c r="EX20" s="27">
        <v>4.5</v>
      </c>
      <c r="FA20" s="27">
        <v>33</v>
      </c>
      <c r="FB20" s="27">
        <v>1.7</v>
      </c>
      <c r="FD20" s="27">
        <v>2</v>
      </c>
      <c r="FF20" s="27">
        <v>2</v>
      </c>
      <c r="FG20" s="27">
        <v>2</v>
      </c>
      <c r="FK20" s="27">
        <v>33</v>
      </c>
      <c r="FL20" s="27">
        <v>49</v>
      </c>
      <c r="FM20" s="27">
        <v>1.7</v>
      </c>
      <c r="FN20" s="27">
        <v>240</v>
      </c>
      <c r="FO20" s="27">
        <v>13</v>
      </c>
      <c r="FP20" s="27">
        <v>170</v>
      </c>
      <c r="FQ20" s="27">
        <v>2</v>
      </c>
      <c r="FR20" s="27">
        <v>130</v>
      </c>
      <c r="FS20" s="27">
        <v>33</v>
      </c>
      <c r="FT20" s="27">
        <v>17</v>
      </c>
      <c r="FU20" s="27">
        <v>79</v>
      </c>
      <c r="FV20" s="27">
        <v>4.5</v>
      </c>
      <c r="FW20" s="27">
        <v>13</v>
      </c>
      <c r="FZ20" s="27">
        <v>4.5</v>
      </c>
      <c r="GB20" s="27">
        <v>13</v>
      </c>
      <c r="GC20" s="27">
        <v>2</v>
      </c>
      <c r="GD20" s="27">
        <v>1.7</v>
      </c>
      <c r="GF20" s="27">
        <v>1.7</v>
      </c>
      <c r="GH20" s="27">
        <v>79</v>
      </c>
      <c r="GJ20" s="27">
        <v>1.7</v>
      </c>
      <c r="GK20" s="27">
        <v>11</v>
      </c>
      <c r="GM20" s="27">
        <v>17</v>
      </c>
      <c r="GN20" s="27">
        <v>22</v>
      </c>
      <c r="GO20" s="27">
        <v>2</v>
      </c>
      <c r="HB20" s="27">
        <v>6.8</v>
      </c>
      <c r="HI20" s="27">
        <v>33</v>
      </c>
      <c r="HJ20" s="27">
        <v>23</v>
      </c>
      <c r="HK20" s="27">
        <v>70</v>
      </c>
      <c r="HL20" s="27">
        <v>23</v>
      </c>
      <c r="HM20" s="27">
        <v>11</v>
      </c>
      <c r="HQ20" s="27">
        <v>11</v>
      </c>
      <c r="HV20" s="27">
        <v>17</v>
      </c>
      <c r="HY20" s="27">
        <v>46</v>
      </c>
      <c r="HZ20" s="27">
        <v>23</v>
      </c>
      <c r="IA20" s="27">
        <v>13</v>
      </c>
      <c r="IB20" s="27">
        <v>33</v>
      </c>
      <c r="IC20" s="27">
        <v>7.8</v>
      </c>
      <c r="IG20" s="27">
        <v>33</v>
      </c>
      <c r="IH20" s="27">
        <v>9.3000000000000007</v>
      </c>
      <c r="II20" s="27">
        <v>11</v>
      </c>
      <c r="IJ20" s="27">
        <v>4.5</v>
      </c>
      <c r="IK20" s="27">
        <v>7.8</v>
      </c>
      <c r="IL20" s="27">
        <v>1.7</v>
      </c>
      <c r="IM20" s="27">
        <v>1.7</v>
      </c>
      <c r="IO20" s="27">
        <v>79</v>
      </c>
      <c r="IP20" s="27">
        <v>2</v>
      </c>
      <c r="IQ20" s="27">
        <v>350</v>
      </c>
      <c r="IR20" s="27">
        <v>49</v>
      </c>
      <c r="IS20" s="27">
        <v>2</v>
      </c>
      <c r="IT20" s="27">
        <v>13</v>
      </c>
      <c r="IW20" s="27">
        <v>350</v>
      </c>
      <c r="JC20" s="27">
        <v>33</v>
      </c>
      <c r="JD20" s="27">
        <v>13</v>
      </c>
      <c r="JF20" s="27">
        <v>1.7</v>
      </c>
      <c r="JG20" s="27">
        <v>2</v>
      </c>
      <c r="JJ20" s="27">
        <v>13</v>
      </c>
      <c r="JO20" s="27">
        <v>49</v>
      </c>
      <c r="JP20" s="27">
        <v>11</v>
      </c>
      <c r="JQ20" s="27">
        <v>33</v>
      </c>
      <c r="JR20" s="27">
        <v>4.5</v>
      </c>
      <c r="JS20" s="27">
        <v>79</v>
      </c>
      <c r="JT20" s="27">
        <v>7.8</v>
      </c>
      <c r="JV20" s="27">
        <v>33</v>
      </c>
      <c r="JW20" s="27">
        <v>13</v>
      </c>
      <c r="KC20" s="27">
        <v>27</v>
      </c>
      <c r="KD20" s="27">
        <v>130</v>
      </c>
      <c r="KE20" s="27">
        <v>18</v>
      </c>
      <c r="KF20" s="27">
        <v>49</v>
      </c>
      <c r="KH20" s="27">
        <v>13</v>
      </c>
      <c r="KI20" s="27">
        <v>240</v>
      </c>
      <c r="KJ20" s="27">
        <v>130</v>
      </c>
      <c r="KK20" s="27" t="s">
        <v>17</v>
      </c>
      <c r="KL20" s="27">
        <v>22</v>
      </c>
      <c r="KM20" s="27">
        <v>33</v>
      </c>
      <c r="KN20" s="27">
        <v>4</v>
      </c>
      <c r="KO20" s="27">
        <v>17</v>
      </c>
      <c r="KP20" s="27">
        <v>13</v>
      </c>
      <c r="KU20" s="27">
        <v>1.7</v>
      </c>
      <c r="LF20" s="27">
        <v>4.5</v>
      </c>
      <c r="LI20" s="27">
        <v>130</v>
      </c>
      <c r="LJ20" s="27">
        <v>2</v>
      </c>
      <c r="LM20" s="27">
        <v>17</v>
      </c>
      <c r="LN20" s="27">
        <v>1700</v>
      </c>
      <c r="LO20" s="27">
        <v>1.7</v>
      </c>
      <c r="LQ20" s="27">
        <v>1.7</v>
      </c>
      <c r="LS20" s="27">
        <v>11</v>
      </c>
      <c r="LT20" s="27">
        <v>4</v>
      </c>
      <c r="LU20" s="27">
        <v>23</v>
      </c>
      <c r="LV20" s="27">
        <v>6.8</v>
      </c>
      <c r="LY20" s="27">
        <v>17</v>
      </c>
      <c r="MA20" s="27">
        <v>79</v>
      </c>
      <c r="MB20" s="27">
        <v>4</v>
      </c>
      <c r="MH20" s="27">
        <v>11</v>
      </c>
      <c r="MJ20" s="27">
        <v>33</v>
      </c>
      <c r="MK20" s="27">
        <v>4</v>
      </c>
      <c r="MQ20" s="27">
        <v>1.7</v>
      </c>
      <c r="NB20" s="27">
        <v>13</v>
      </c>
      <c r="NC20" s="27">
        <v>14</v>
      </c>
      <c r="NH20" s="27">
        <v>7.8</v>
      </c>
      <c r="NI20" s="27">
        <v>49</v>
      </c>
      <c r="NJ20" s="27">
        <v>1.7</v>
      </c>
      <c r="NK20" s="27">
        <v>2</v>
      </c>
      <c r="NR20" s="27">
        <v>23</v>
      </c>
      <c r="NT20" s="27">
        <v>33</v>
      </c>
      <c r="NU20" s="27">
        <v>33</v>
      </c>
      <c r="NV20" s="27">
        <v>1.7</v>
      </c>
      <c r="NW20" s="27">
        <v>23</v>
      </c>
      <c r="NX20" s="27">
        <v>2</v>
      </c>
      <c r="NY20" s="27">
        <v>49</v>
      </c>
      <c r="NZ20" s="27">
        <v>4.5</v>
      </c>
      <c r="OA20" s="27">
        <v>23</v>
      </c>
      <c r="OB20" s="27">
        <v>17</v>
      </c>
      <c r="OC20" s="27">
        <v>7.8</v>
      </c>
      <c r="OE20" s="27">
        <v>13</v>
      </c>
      <c r="OF20" s="27">
        <v>1.7</v>
      </c>
      <c r="OH20" s="27">
        <v>2</v>
      </c>
      <c r="OI20" s="27">
        <v>1.7</v>
      </c>
      <c r="OJ20" s="27">
        <v>7.8</v>
      </c>
      <c r="OL20" s="48"/>
      <c r="OO20" s="27">
        <v>1.7</v>
      </c>
      <c r="OQ20" s="27">
        <v>7.8</v>
      </c>
      <c r="OR20" s="27">
        <v>1.7</v>
      </c>
      <c r="OT20" s="27">
        <v>4.5</v>
      </c>
      <c r="OW20" s="27">
        <v>1.7</v>
      </c>
      <c r="OZ20" s="27">
        <v>79</v>
      </c>
      <c r="PA20" s="27">
        <v>4</v>
      </c>
      <c r="PB20" s="27">
        <v>7.8</v>
      </c>
      <c r="PD20" s="27">
        <v>79</v>
      </c>
      <c r="PE20" s="27">
        <v>13</v>
      </c>
      <c r="PF20" s="27">
        <v>4</v>
      </c>
      <c r="PH20" s="27">
        <v>1.7</v>
      </c>
      <c r="PI20" s="27">
        <v>1.7</v>
      </c>
      <c r="PJ20" s="27">
        <v>9.3000000000000007</v>
      </c>
      <c r="PM20" s="27">
        <v>2</v>
      </c>
      <c r="PN20" s="27">
        <v>7.8</v>
      </c>
      <c r="PP20" s="27">
        <v>2</v>
      </c>
      <c r="PS20" s="27">
        <v>7.8</v>
      </c>
      <c r="PU20" s="27">
        <v>2</v>
      </c>
      <c r="PX20" s="27">
        <v>170</v>
      </c>
      <c r="PY20" s="27">
        <v>6.8</v>
      </c>
      <c r="QA20" s="27">
        <v>170</v>
      </c>
      <c r="QB20" s="27">
        <v>79</v>
      </c>
      <c r="QC20" s="27">
        <v>130</v>
      </c>
      <c r="QD20" s="27">
        <v>79</v>
      </c>
      <c r="QE20" s="27">
        <v>4.5</v>
      </c>
      <c r="QG20" s="27">
        <v>6.8</v>
      </c>
      <c r="QH20" s="27">
        <v>70</v>
      </c>
      <c r="QI20" s="27">
        <v>4.5</v>
      </c>
      <c r="QJ20" s="27">
        <v>7.8</v>
      </c>
      <c r="QL20" s="27">
        <v>4.5</v>
      </c>
      <c r="QM20" s="27">
        <v>4</v>
      </c>
      <c r="QO20" s="27">
        <v>23</v>
      </c>
      <c r="QP20" s="27">
        <v>2</v>
      </c>
      <c r="QQ20" s="27">
        <v>11</v>
      </c>
      <c r="QS20" s="27">
        <v>1.7</v>
      </c>
      <c r="QT20" s="27">
        <v>2</v>
      </c>
      <c r="QV20" s="27">
        <v>4.5</v>
      </c>
      <c r="QW20" s="27">
        <v>13</v>
      </c>
      <c r="RA20" s="27">
        <v>13</v>
      </c>
      <c r="RD20" s="27">
        <v>33</v>
      </c>
      <c r="RE20" s="27">
        <v>1.7</v>
      </c>
      <c r="RF20" s="27">
        <v>79</v>
      </c>
      <c r="RG20" s="27">
        <v>79</v>
      </c>
      <c r="RH20" s="27">
        <v>7.8</v>
      </c>
      <c r="RN20" s="27">
        <v>45</v>
      </c>
      <c r="RO20" s="27">
        <v>4.5</v>
      </c>
      <c r="RP20" s="27">
        <v>1.7</v>
      </c>
      <c r="RQ20" s="27">
        <v>2</v>
      </c>
      <c r="RR20" s="27">
        <v>17</v>
      </c>
      <c r="RS20" s="27">
        <v>2</v>
      </c>
      <c r="RU20" s="27">
        <v>13</v>
      </c>
      <c r="RV20" s="27">
        <v>70</v>
      </c>
      <c r="RW20" s="27">
        <v>2</v>
      </c>
      <c r="SB20" s="27">
        <v>13</v>
      </c>
      <c r="SD20" s="27">
        <v>23</v>
      </c>
      <c r="SE20" s="27">
        <v>2</v>
      </c>
      <c r="SG20" s="27">
        <v>9.3000000000000007</v>
      </c>
      <c r="SJ20" s="27">
        <v>13</v>
      </c>
      <c r="SL20" s="27">
        <v>1.7</v>
      </c>
      <c r="SN20" s="27">
        <v>23</v>
      </c>
      <c r="SO20" s="27">
        <v>33</v>
      </c>
      <c r="SP20" s="27">
        <v>2</v>
      </c>
      <c r="SR20" s="27">
        <v>33</v>
      </c>
      <c r="SS20" s="27">
        <v>11</v>
      </c>
      <c r="ST20" s="27">
        <v>2</v>
      </c>
      <c r="SU20" s="27">
        <v>33</v>
      </c>
      <c r="SV20" s="27">
        <v>49</v>
      </c>
      <c r="SW20" s="27">
        <v>2</v>
      </c>
      <c r="SY20" s="27">
        <v>140</v>
      </c>
      <c r="SZ20" s="27">
        <v>33</v>
      </c>
      <c r="TA20" s="27">
        <v>11</v>
      </c>
    </row>
    <row r="21" spans="2:521" s="27" customFormat="1" x14ac:dyDescent="0.15">
      <c r="B21" s="28">
        <v>12</v>
      </c>
      <c r="C21" s="29"/>
      <c r="D21" s="24"/>
      <c r="E21" s="24"/>
      <c r="F21" s="24"/>
      <c r="G21" s="24"/>
      <c r="H21" s="24"/>
      <c r="I21" s="24"/>
      <c r="J21" s="24"/>
      <c r="K21" s="30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30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>
        <v>33</v>
      </c>
      <c r="AP21" s="24">
        <v>6.8</v>
      </c>
      <c r="AQ21" s="24"/>
      <c r="AR21" s="24">
        <v>79</v>
      </c>
      <c r="AS21" s="24">
        <v>49</v>
      </c>
      <c r="AT21" s="24">
        <v>13</v>
      </c>
      <c r="AU21" s="24">
        <v>13</v>
      </c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>
        <v>7.8</v>
      </c>
      <c r="BS21" s="24">
        <v>2</v>
      </c>
      <c r="BT21" s="24">
        <v>33</v>
      </c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>
        <v>33</v>
      </c>
      <c r="CI21" s="24">
        <v>130</v>
      </c>
      <c r="CJ21" s="24">
        <v>2</v>
      </c>
      <c r="CK21" s="24"/>
      <c r="CL21" s="24">
        <v>49</v>
      </c>
      <c r="CM21" s="24"/>
      <c r="CN21" s="31">
        <v>11</v>
      </c>
      <c r="CP21" s="27">
        <v>49</v>
      </c>
      <c r="CQ21" s="27">
        <v>23</v>
      </c>
      <c r="CR21" s="27">
        <v>170</v>
      </c>
      <c r="CW21" s="27">
        <v>540</v>
      </c>
      <c r="CX21" s="27">
        <v>170</v>
      </c>
      <c r="CY21" s="27">
        <v>33</v>
      </c>
      <c r="CZ21" s="27">
        <v>13</v>
      </c>
      <c r="DA21" s="27">
        <v>130</v>
      </c>
      <c r="DB21" s="31">
        <v>7.8</v>
      </c>
      <c r="DC21" s="27">
        <v>130</v>
      </c>
      <c r="DD21" s="27">
        <v>17</v>
      </c>
      <c r="DE21" s="27">
        <v>540</v>
      </c>
      <c r="DG21" s="27">
        <v>220</v>
      </c>
      <c r="DH21" s="27">
        <v>49</v>
      </c>
      <c r="DJ21" s="27">
        <v>110</v>
      </c>
      <c r="DK21" s="27">
        <v>79</v>
      </c>
      <c r="DL21" s="27">
        <v>79</v>
      </c>
      <c r="DM21" s="27">
        <v>31</v>
      </c>
      <c r="DV21" s="27">
        <v>13</v>
      </c>
      <c r="DW21" s="27">
        <v>33</v>
      </c>
      <c r="DX21" s="27">
        <v>13</v>
      </c>
      <c r="DY21" s="27">
        <v>6.8</v>
      </c>
      <c r="DZ21" s="27">
        <v>240</v>
      </c>
      <c r="FR21" s="32"/>
      <c r="FS21" s="32"/>
      <c r="FT21" s="32"/>
      <c r="FU21" s="32"/>
      <c r="FV21" s="32"/>
      <c r="FW21" s="32"/>
      <c r="FX21" s="32"/>
      <c r="FY21" s="32"/>
      <c r="HE21" s="27">
        <v>22</v>
      </c>
      <c r="HZ21" s="27">
        <v>240</v>
      </c>
      <c r="IA21" s="27">
        <v>33</v>
      </c>
      <c r="IL21" s="27">
        <v>1.7</v>
      </c>
      <c r="IS21" s="27">
        <v>1.7</v>
      </c>
      <c r="JD21" s="27">
        <v>23</v>
      </c>
      <c r="KB21" s="27">
        <v>11</v>
      </c>
      <c r="NS21" s="27">
        <v>17</v>
      </c>
      <c r="OL21" s="48"/>
    </row>
    <row r="22" spans="2:521" s="27" customFormat="1" x14ac:dyDescent="0.15">
      <c r="B22" s="28">
        <v>3</v>
      </c>
      <c r="C22" s="29" t="s">
        <v>10</v>
      </c>
      <c r="D22" s="24">
        <v>49</v>
      </c>
      <c r="E22" s="24"/>
      <c r="F22" s="24"/>
      <c r="G22" s="24">
        <v>170</v>
      </c>
      <c r="H22" s="24">
        <v>23</v>
      </c>
      <c r="I22" s="24">
        <v>79</v>
      </c>
      <c r="J22" s="24"/>
      <c r="K22" s="24">
        <v>33</v>
      </c>
      <c r="L22" s="24"/>
      <c r="M22" s="24"/>
      <c r="N22" s="24">
        <v>920</v>
      </c>
      <c r="O22" s="24"/>
      <c r="P22" s="24"/>
      <c r="Q22" s="24"/>
      <c r="R22" s="24"/>
      <c r="S22" s="24">
        <v>11</v>
      </c>
      <c r="T22" s="24">
        <v>4.5</v>
      </c>
      <c r="U22" s="24"/>
      <c r="V22" s="24"/>
      <c r="W22" s="24"/>
      <c r="X22" s="24"/>
      <c r="Y22" s="24"/>
      <c r="Z22" s="24"/>
      <c r="AA22" s="30">
        <v>240</v>
      </c>
      <c r="AB22" s="24">
        <v>11</v>
      </c>
      <c r="AC22" s="24">
        <v>540</v>
      </c>
      <c r="AD22" s="24">
        <v>13</v>
      </c>
      <c r="AE22" s="24">
        <v>4.5</v>
      </c>
      <c r="AF22" s="24">
        <v>1.7</v>
      </c>
      <c r="AG22" s="24"/>
      <c r="AH22" s="24"/>
      <c r="AI22" s="24">
        <v>79</v>
      </c>
      <c r="AJ22" s="24"/>
      <c r="AK22" s="24"/>
      <c r="AL22" s="24">
        <v>49</v>
      </c>
      <c r="AM22" s="24">
        <v>4.5</v>
      </c>
      <c r="AN22" s="24">
        <v>26</v>
      </c>
      <c r="AO22" s="24">
        <v>7.8</v>
      </c>
      <c r="AP22" s="24"/>
      <c r="AQ22" s="24"/>
      <c r="AR22" s="24">
        <v>6.8</v>
      </c>
      <c r="AS22" s="24">
        <v>11</v>
      </c>
      <c r="AT22" s="24"/>
      <c r="AU22" s="24">
        <v>350</v>
      </c>
      <c r="AV22" s="24"/>
      <c r="AW22" s="24">
        <v>4.5</v>
      </c>
      <c r="AX22" s="24">
        <v>920</v>
      </c>
      <c r="AY22" s="24">
        <v>170</v>
      </c>
      <c r="AZ22" s="24">
        <v>17</v>
      </c>
      <c r="BA22" s="24"/>
      <c r="BB22" s="24"/>
      <c r="BC22" s="24"/>
      <c r="BD22" s="24">
        <v>7.8</v>
      </c>
      <c r="BE22" s="24"/>
      <c r="BF22" s="24">
        <v>7.8</v>
      </c>
      <c r="BG22" s="24"/>
      <c r="BH22" s="24"/>
      <c r="BI22" s="24"/>
      <c r="BJ22" s="24">
        <v>13</v>
      </c>
      <c r="BK22" s="24">
        <v>240</v>
      </c>
      <c r="BL22" s="24">
        <v>22</v>
      </c>
      <c r="BM22" s="24">
        <v>13</v>
      </c>
      <c r="BN22" s="24">
        <v>14</v>
      </c>
      <c r="BO22" s="24">
        <v>33</v>
      </c>
      <c r="BP22" s="24">
        <v>1.7</v>
      </c>
      <c r="BQ22" s="24">
        <v>23</v>
      </c>
      <c r="BR22" s="24">
        <v>4.5</v>
      </c>
      <c r="BS22" s="24">
        <v>23</v>
      </c>
      <c r="BT22" s="24">
        <v>13</v>
      </c>
      <c r="BU22" s="24">
        <v>79</v>
      </c>
      <c r="BV22" s="24">
        <v>1.7</v>
      </c>
      <c r="BW22" s="24">
        <v>79</v>
      </c>
      <c r="BX22" s="24"/>
      <c r="BY22" s="24"/>
      <c r="BZ22" s="24">
        <v>13</v>
      </c>
      <c r="CA22" s="24">
        <v>350</v>
      </c>
      <c r="CB22" s="24">
        <v>70</v>
      </c>
      <c r="CC22" s="24">
        <v>2</v>
      </c>
      <c r="CD22" s="24">
        <v>1.7</v>
      </c>
      <c r="CE22" s="24">
        <v>33</v>
      </c>
      <c r="CF22" s="24">
        <v>13</v>
      </c>
      <c r="CG22" s="24">
        <v>23</v>
      </c>
      <c r="CH22" s="24">
        <v>17</v>
      </c>
      <c r="CI22" s="24"/>
      <c r="CJ22" s="24"/>
      <c r="CK22" s="24">
        <v>49</v>
      </c>
      <c r="CL22" s="24">
        <v>23</v>
      </c>
      <c r="CM22" s="24">
        <v>4.5</v>
      </c>
      <c r="CN22" s="24">
        <v>13</v>
      </c>
      <c r="CO22" s="27">
        <v>1.7</v>
      </c>
      <c r="CP22" s="27">
        <v>130</v>
      </c>
      <c r="CQ22" s="27">
        <v>22</v>
      </c>
      <c r="CR22" s="27">
        <v>23</v>
      </c>
      <c r="CS22" s="27">
        <v>6.8</v>
      </c>
      <c r="CW22" s="27">
        <v>49</v>
      </c>
      <c r="CX22" s="27">
        <v>23</v>
      </c>
      <c r="CY22" s="27">
        <v>11</v>
      </c>
      <c r="DB22" s="31"/>
      <c r="DC22" s="27">
        <v>130</v>
      </c>
      <c r="DD22" s="27">
        <v>33</v>
      </c>
      <c r="DE22" s="27">
        <v>540</v>
      </c>
      <c r="DF22" s="27">
        <v>170</v>
      </c>
      <c r="DG22" s="27">
        <v>79</v>
      </c>
      <c r="DH22" s="27">
        <v>6.8</v>
      </c>
      <c r="DJ22" s="27">
        <v>33</v>
      </c>
      <c r="DK22" s="27">
        <v>4</v>
      </c>
      <c r="DN22" s="27">
        <v>920</v>
      </c>
      <c r="DO22" s="27">
        <v>13</v>
      </c>
      <c r="DP22" s="27">
        <v>2</v>
      </c>
      <c r="DQ22" s="27">
        <v>2</v>
      </c>
      <c r="DR22" s="27">
        <v>240</v>
      </c>
      <c r="DS22" s="27">
        <v>7.8</v>
      </c>
      <c r="DT22" s="27">
        <v>49</v>
      </c>
      <c r="DU22" s="27">
        <v>9.3000000000000007</v>
      </c>
      <c r="DV22" s="27">
        <v>3</v>
      </c>
      <c r="DW22" s="27">
        <v>33</v>
      </c>
      <c r="DX22" s="27">
        <v>17</v>
      </c>
      <c r="DY22" s="27">
        <v>1.7</v>
      </c>
      <c r="DZ22" s="27">
        <v>1.7</v>
      </c>
      <c r="EA22" s="27">
        <v>4.5</v>
      </c>
      <c r="EF22" s="27">
        <v>130</v>
      </c>
      <c r="EG22" s="27">
        <v>23</v>
      </c>
      <c r="EH22" s="27">
        <v>14</v>
      </c>
      <c r="EI22" s="27">
        <v>13</v>
      </c>
      <c r="EL22" s="27">
        <v>33</v>
      </c>
      <c r="EM22" s="27">
        <v>2</v>
      </c>
      <c r="EN22" s="27">
        <v>13</v>
      </c>
      <c r="EO22" s="27">
        <v>13</v>
      </c>
      <c r="ER22" s="27">
        <v>22</v>
      </c>
      <c r="ET22" s="27">
        <v>7.8</v>
      </c>
      <c r="EU22" s="27">
        <v>2</v>
      </c>
      <c r="EV22" s="27">
        <v>11</v>
      </c>
      <c r="EX22" s="27">
        <v>340</v>
      </c>
      <c r="EY22" s="27">
        <v>7.8</v>
      </c>
      <c r="EZ22" s="27">
        <v>1.7</v>
      </c>
      <c r="FA22" s="27">
        <v>23</v>
      </c>
      <c r="FB22" s="27">
        <v>1.7</v>
      </c>
      <c r="FC22" s="27">
        <v>2</v>
      </c>
      <c r="FD22" s="27">
        <v>7.8</v>
      </c>
      <c r="FF22" s="27">
        <v>6.8</v>
      </c>
      <c r="FG22" s="27">
        <v>6.8</v>
      </c>
      <c r="FH22" s="27">
        <v>13</v>
      </c>
      <c r="FI22" s="27">
        <v>4.5</v>
      </c>
      <c r="FK22" s="27">
        <v>33</v>
      </c>
      <c r="FL22" s="27">
        <v>7.8</v>
      </c>
      <c r="FM22" s="27">
        <v>4.5</v>
      </c>
      <c r="FN22" s="27">
        <v>540</v>
      </c>
      <c r="FO22" s="27">
        <v>13</v>
      </c>
      <c r="FP22" s="27">
        <v>130</v>
      </c>
      <c r="FQ22" s="27">
        <v>2</v>
      </c>
      <c r="FR22" s="27">
        <v>570</v>
      </c>
      <c r="FS22" s="27">
        <v>17</v>
      </c>
      <c r="FT22" s="27">
        <v>33</v>
      </c>
      <c r="FU22" s="27">
        <v>240</v>
      </c>
      <c r="FV22" s="27">
        <v>2</v>
      </c>
      <c r="FW22" s="27">
        <v>79</v>
      </c>
      <c r="FX22" s="27">
        <v>1.7</v>
      </c>
      <c r="FY22" s="27">
        <v>4.5</v>
      </c>
      <c r="FZ22" s="27">
        <v>1.7</v>
      </c>
      <c r="GB22" s="27">
        <v>49</v>
      </c>
      <c r="GD22" s="27">
        <v>4</v>
      </c>
      <c r="GF22" s="27">
        <v>2</v>
      </c>
      <c r="GJ22" s="27">
        <v>1.7</v>
      </c>
      <c r="GK22" s="27">
        <v>49</v>
      </c>
      <c r="GL22" s="27">
        <v>6.8</v>
      </c>
      <c r="GM22" s="27">
        <v>23</v>
      </c>
      <c r="GN22" s="27">
        <v>110</v>
      </c>
      <c r="GO22" s="27">
        <v>11</v>
      </c>
      <c r="GP22" s="27">
        <v>1.7</v>
      </c>
      <c r="GS22" s="27">
        <v>13</v>
      </c>
      <c r="GU22" s="27">
        <v>170</v>
      </c>
      <c r="GV22" s="27">
        <v>33</v>
      </c>
      <c r="GW22" s="27">
        <v>6.8</v>
      </c>
      <c r="GX22" s="27">
        <v>170</v>
      </c>
      <c r="GY22" s="27">
        <v>33</v>
      </c>
      <c r="GZ22" s="27">
        <v>4</v>
      </c>
      <c r="HA22" s="27">
        <v>27</v>
      </c>
      <c r="HB22" s="27">
        <v>7.8</v>
      </c>
      <c r="HC22" s="27">
        <v>2</v>
      </c>
      <c r="HD22" s="27">
        <v>7.8</v>
      </c>
      <c r="HE22" s="27">
        <v>280</v>
      </c>
      <c r="HF22" s="27">
        <v>2</v>
      </c>
      <c r="HH22" s="27">
        <v>49</v>
      </c>
      <c r="HI22" s="27">
        <v>33</v>
      </c>
      <c r="IB22" s="27">
        <v>14</v>
      </c>
      <c r="IC22" s="27">
        <v>17</v>
      </c>
      <c r="IG22" s="27">
        <v>13</v>
      </c>
      <c r="II22" s="27">
        <v>11</v>
      </c>
      <c r="JC22" s="27">
        <v>4.5</v>
      </c>
      <c r="JY22" s="27">
        <v>23</v>
      </c>
      <c r="JZ22" s="27">
        <v>21</v>
      </c>
      <c r="OL22" s="48"/>
    </row>
    <row r="23" spans="2:521" s="27" customFormat="1" ht="18.75" customHeight="1" x14ac:dyDescent="0.15">
      <c r="B23" s="28">
        <v>45</v>
      </c>
      <c r="C23" s="29" t="s">
        <v>11</v>
      </c>
      <c r="D23" s="24">
        <v>49</v>
      </c>
      <c r="E23" s="24"/>
      <c r="F23" s="24"/>
      <c r="G23" s="24">
        <v>46</v>
      </c>
      <c r="H23" s="24">
        <v>13</v>
      </c>
      <c r="I23" s="24">
        <v>240</v>
      </c>
      <c r="J23" s="24">
        <v>49</v>
      </c>
      <c r="K23" s="24">
        <v>79</v>
      </c>
      <c r="L23" s="24">
        <v>220</v>
      </c>
      <c r="M23" s="24">
        <v>2</v>
      </c>
      <c r="N23" s="24">
        <v>220</v>
      </c>
      <c r="O23" s="24"/>
      <c r="P23" s="24">
        <v>17</v>
      </c>
      <c r="Q23" s="24"/>
      <c r="R23" s="24">
        <v>33</v>
      </c>
      <c r="S23" s="24">
        <v>17</v>
      </c>
      <c r="T23" s="24">
        <v>2</v>
      </c>
      <c r="U23" s="24">
        <v>1.7</v>
      </c>
      <c r="V23" s="24">
        <v>1.7</v>
      </c>
      <c r="W23" s="24">
        <v>23</v>
      </c>
      <c r="X23" s="24">
        <v>2</v>
      </c>
      <c r="Y23" s="24">
        <v>1.7</v>
      </c>
      <c r="Z23" s="24"/>
      <c r="AA23" s="30">
        <v>49</v>
      </c>
      <c r="AB23" s="24">
        <v>1.7</v>
      </c>
      <c r="AC23" s="24">
        <v>220</v>
      </c>
      <c r="AD23" s="24">
        <v>4</v>
      </c>
      <c r="AE23" s="24">
        <v>1.7</v>
      </c>
      <c r="AF23" s="24">
        <v>1.7</v>
      </c>
      <c r="AG23" s="24">
        <v>1.7</v>
      </c>
      <c r="AH23" s="24"/>
      <c r="AI23" s="24"/>
      <c r="AJ23" s="24">
        <v>17</v>
      </c>
      <c r="AK23" s="24"/>
      <c r="AL23" s="24">
        <v>23</v>
      </c>
      <c r="AM23" s="24">
        <v>4.5</v>
      </c>
      <c r="AN23" s="24">
        <v>11</v>
      </c>
      <c r="AO23" s="24"/>
      <c r="AP23" s="24"/>
      <c r="AQ23" s="24">
        <v>33</v>
      </c>
      <c r="AR23" s="24">
        <v>7.8</v>
      </c>
      <c r="AS23" s="24"/>
      <c r="AT23" s="24"/>
      <c r="AU23" s="24">
        <v>130</v>
      </c>
      <c r="AV23" s="24">
        <v>4.7</v>
      </c>
      <c r="AW23" s="24"/>
      <c r="AX23" s="24">
        <v>70</v>
      </c>
      <c r="AY23" s="24">
        <v>31</v>
      </c>
      <c r="AZ23" s="24">
        <v>23</v>
      </c>
      <c r="BA23" s="24"/>
      <c r="BB23" s="24"/>
      <c r="BC23" s="24">
        <v>49</v>
      </c>
      <c r="BD23" s="24">
        <v>4</v>
      </c>
      <c r="BE23" s="24"/>
      <c r="BF23" s="24">
        <v>79</v>
      </c>
      <c r="BG23" s="24"/>
      <c r="BH23" s="24"/>
      <c r="BI23" s="24">
        <v>33</v>
      </c>
      <c r="BJ23" s="24">
        <v>13</v>
      </c>
      <c r="BK23" s="24">
        <v>70</v>
      </c>
      <c r="BL23" s="24">
        <v>13</v>
      </c>
      <c r="BM23" s="24">
        <v>4.5</v>
      </c>
      <c r="BN23" s="24"/>
      <c r="BO23" s="24">
        <v>33</v>
      </c>
      <c r="BP23" s="24"/>
      <c r="BQ23" s="24">
        <v>49</v>
      </c>
      <c r="BR23" s="24">
        <v>1.7</v>
      </c>
      <c r="BS23" s="24">
        <v>46</v>
      </c>
      <c r="BT23" s="24">
        <v>7.8</v>
      </c>
      <c r="BU23" s="24">
        <v>240</v>
      </c>
      <c r="BV23" s="24">
        <v>4.5</v>
      </c>
      <c r="BW23" s="24">
        <v>33</v>
      </c>
      <c r="BX23" s="24"/>
      <c r="BY23" s="24">
        <v>79</v>
      </c>
      <c r="BZ23" s="24">
        <v>13</v>
      </c>
      <c r="CA23" s="24">
        <v>31</v>
      </c>
      <c r="CB23" s="24">
        <v>11</v>
      </c>
      <c r="CC23" s="24"/>
      <c r="CD23" s="24"/>
      <c r="CE23" s="24">
        <v>11</v>
      </c>
      <c r="CF23" s="24">
        <v>1.7</v>
      </c>
      <c r="CG23" s="24">
        <v>23</v>
      </c>
      <c r="CH23" s="24">
        <v>13</v>
      </c>
      <c r="CI23" s="24"/>
      <c r="CJ23" s="24"/>
      <c r="CK23" s="24">
        <v>49</v>
      </c>
      <c r="CL23" s="24">
        <v>33</v>
      </c>
      <c r="CM23" s="24">
        <v>79</v>
      </c>
      <c r="CN23" s="24">
        <v>4.5</v>
      </c>
      <c r="CW23" s="27">
        <v>33</v>
      </c>
      <c r="CX23" s="27">
        <v>4.5</v>
      </c>
      <c r="DB23" s="31"/>
      <c r="DC23" s="27">
        <v>23</v>
      </c>
      <c r="DE23" s="27">
        <v>70</v>
      </c>
      <c r="DF23" s="27">
        <v>130</v>
      </c>
      <c r="DG23" s="27">
        <v>17</v>
      </c>
      <c r="DH23" s="27">
        <v>2</v>
      </c>
      <c r="DJ23" s="27">
        <v>4.5</v>
      </c>
      <c r="DN23" s="27">
        <v>130</v>
      </c>
      <c r="DO23" s="27">
        <v>1.7</v>
      </c>
      <c r="DQ23" s="27">
        <v>1.7</v>
      </c>
      <c r="DR23" s="27">
        <v>4.5</v>
      </c>
      <c r="DS23" s="27">
        <v>7.8</v>
      </c>
      <c r="DT23" s="27">
        <v>79</v>
      </c>
      <c r="DU23" s="27">
        <v>6.8</v>
      </c>
      <c r="DW23" s="27">
        <v>13</v>
      </c>
      <c r="DZ23" s="27">
        <v>49</v>
      </c>
      <c r="EA23" s="27">
        <v>1.7</v>
      </c>
      <c r="EF23" s="27">
        <v>17</v>
      </c>
      <c r="EG23" s="27">
        <v>13</v>
      </c>
      <c r="EI23" s="27">
        <v>17</v>
      </c>
      <c r="EM23" s="27">
        <v>1.7</v>
      </c>
      <c r="EN23" s="27">
        <v>13</v>
      </c>
      <c r="ER23" s="27">
        <v>17</v>
      </c>
      <c r="ET23" s="27">
        <v>49</v>
      </c>
      <c r="EU23" s="27">
        <v>2</v>
      </c>
      <c r="EV23" s="27">
        <v>7.8</v>
      </c>
      <c r="EX23" s="27">
        <v>4.5</v>
      </c>
      <c r="FA23" s="27">
        <v>11</v>
      </c>
      <c r="FF23" s="27">
        <v>13</v>
      </c>
      <c r="FG23" s="27">
        <v>13</v>
      </c>
      <c r="FI23" s="27">
        <v>13</v>
      </c>
      <c r="FK23" s="27">
        <v>33</v>
      </c>
      <c r="FL23" s="27">
        <v>7.8</v>
      </c>
      <c r="FN23" s="27">
        <v>49</v>
      </c>
      <c r="FO23" s="27">
        <v>1.8</v>
      </c>
      <c r="FP23" s="27">
        <v>33</v>
      </c>
      <c r="FQ23" s="27">
        <v>1.7</v>
      </c>
      <c r="FR23" s="27">
        <v>79</v>
      </c>
      <c r="FS23" s="27">
        <v>49</v>
      </c>
      <c r="FT23" s="27">
        <v>14</v>
      </c>
      <c r="FU23" s="27">
        <v>17</v>
      </c>
      <c r="FV23" s="32"/>
      <c r="FW23" s="27">
        <v>4.5</v>
      </c>
      <c r="FY23" s="27">
        <v>7.8</v>
      </c>
      <c r="FZ23" s="27">
        <v>1.8</v>
      </c>
      <c r="GB23" s="27">
        <v>1.7</v>
      </c>
      <c r="GC23" s="27">
        <v>1.7</v>
      </c>
      <c r="GD23" s="27">
        <v>26</v>
      </c>
      <c r="GF23" s="27">
        <v>4.5</v>
      </c>
      <c r="GH23" s="27">
        <v>70</v>
      </c>
      <c r="GJ23" s="27">
        <v>2</v>
      </c>
      <c r="GK23" s="27">
        <v>33</v>
      </c>
      <c r="GL23" s="27">
        <v>4</v>
      </c>
      <c r="GM23" s="27">
        <v>7.8</v>
      </c>
      <c r="GN23" s="27">
        <v>33</v>
      </c>
      <c r="GO23" s="27">
        <v>1.8</v>
      </c>
      <c r="GR23" s="27">
        <v>46</v>
      </c>
      <c r="GS23" s="27">
        <v>2</v>
      </c>
      <c r="GU23" s="27">
        <v>240</v>
      </c>
      <c r="GV23" s="27">
        <v>17</v>
      </c>
      <c r="GX23" s="27">
        <v>140</v>
      </c>
      <c r="GY23" s="27">
        <v>95</v>
      </c>
      <c r="GZ23" s="27">
        <v>7.8</v>
      </c>
      <c r="HA23" s="27">
        <v>1.8</v>
      </c>
      <c r="HC23" s="27">
        <v>4.5</v>
      </c>
      <c r="HD23" s="27">
        <v>7.8</v>
      </c>
      <c r="HF23" s="27">
        <v>13</v>
      </c>
      <c r="HH23" s="27">
        <v>49</v>
      </c>
      <c r="HI23" s="27">
        <v>130</v>
      </c>
      <c r="HJ23" s="27">
        <v>33</v>
      </c>
      <c r="HK23" s="27">
        <v>33</v>
      </c>
      <c r="HL23" s="27">
        <v>23</v>
      </c>
      <c r="HM23" s="27">
        <v>17</v>
      </c>
      <c r="HN23" s="27">
        <v>79</v>
      </c>
      <c r="HO23" s="27">
        <v>4.5</v>
      </c>
      <c r="HQ23" s="27">
        <v>13</v>
      </c>
      <c r="HT23" s="27">
        <v>350</v>
      </c>
      <c r="HU23" s="27">
        <v>140</v>
      </c>
      <c r="HV23" s="27">
        <v>49</v>
      </c>
      <c r="HW23" s="27">
        <v>4.5</v>
      </c>
      <c r="HX23" s="27">
        <v>11</v>
      </c>
      <c r="HY23" s="27">
        <v>4.5</v>
      </c>
      <c r="IB23" s="27">
        <v>49</v>
      </c>
      <c r="IC23" s="27">
        <v>17</v>
      </c>
      <c r="IG23" s="27">
        <v>7.8</v>
      </c>
      <c r="II23" s="27">
        <v>3.7</v>
      </c>
      <c r="IJ23" s="27">
        <v>1.7</v>
      </c>
      <c r="IK23" s="27">
        <v>1.7</v>
      </c>
      <c r="IM23" s="27">
        <v>27</v>
      </c>
      <c r="IO23" s="27">
        <v>33</v>
      </c>
      <c r="IP23" s="27">
        <v>2</v>
      </c>
      <c r="IQ23" s="27">
        <v>79</v>
      </c>
      <c r="IR23" s="27">
        <v>7.8</v>
      </c>
      <c r="IT23" s="27">
        <v>23</v>
      </c>
      <c r="IU23" s="27">
        <v>13</v>
      </c>
      <c r="IW23" s="27">
        <v>33</v>
      </c>
      <c r="IX23" s="27">
        <v>49</v>
      </c>
      <c r="IY23" s="27">
        <v>2</v>
      </c>
      <c r="JC23" s="27">
        <v>1.7</v>
      </c>
      <c r="JE23" s="27">
        <v>4.5</v>
      </c>
      <c r="JF23" s="27">
        <v>1.7</v>
      </c>
      <c r="JG23" s="27">
        <v>1.8</v>
      </c>
      <c r="JH23" s="27">
        <v>4.5</v>
      </c>
      <c r="JJ23" s="27">
        <v>7.8</v>
      </c>
      <c r="JO23" s="27">
        <v>23</v>
      </c>
      <c r="JP23" s="27">
        <v>6.8</v>
      </c>
      <c r="JQ23" s="27">
        <v>31</v>
      </c>
      <c r="JR23" s="27">
        <v>11</v>
      </c>
      <c r="JS23" s="27">
        <v>79</v>
      </c>
      <c r="JT23" s="27">
        <v>2</v>
      </c>
      <c r="JV23" s="27">
        <v>79</v>
      </c>
      <c r="JW23" s="27">
        <v>2</v>
      </c>
      <c r="KC23" s="27">
        <v>49</v>
      </c>
      <c r="KD23" s="27">
        <v>13</v>
      </c>
      <c r="KE23" s="27">
        <v>2</v>
      </c>
      <c r="KF23" s="27">
        <v>49</v>
      </c>
      <c r="KH23" s="27">
        <v>2</v>
      </c>
      <c r="KI23" s="27">
        <v>49</v>
      </c>
      <c r="KJ23" s="27">
        <v>6.8</v>
      </c>
      <c r="KK23" s="27">
        <v>6.8</v>
      </c>
      <c r="KL23" s="27">
        <v>17</v>
      </c>
      <c r="KM23" s="27">
        <v>23</v>
      </c>
      <c r="KN23" s="27">
        <v>2</v>
      </c>
      <c r="KO23" s="27">
        <v>4</v>
      </c>
      <c r="KP23" s="27">
        <v>4.5</v>
      </c>
      <c r="KU23" s="27">
        <v>1.7</v>
      </c>
      <c r="KV23" s="27">
        <v>4.5</v>
      </c>
      <c r="KW23" s="27">
        <v>49</v>
      </c>
      <c r="KX23" s="27">
        <v>13</v>
      </c>
      <c r="KY23" s="27">
        <v>13</v>
      </c>
      <c r="LC23" s="27">
        <v>13</v>
      </c>
      <c r="LD23" s="27">
        <v>13</v>
      </c>
      <c r="LE23" s="27">
        <v>7.8</v>
      </c>
      <c r="LH23" s="27">
        <v>14</v>
      </c>
      <c r="LI23" s="27">
        <v>46</v>
      </c>
      <c r="LJ23" s="27">
        <v>1.8</v>
      </c>
      <c r="LK23" s="27">
        <v>79</v>
      </c>
      <c r="LL23" s="27">
        <v>13</v>
      </c>
      <c r="LM23" s="27">
        <v>17</v>
      </c>
      <c r="LQ23" s="27">
        <v>1.8</v>
      </c>
      <c r="LS23" s="27">
        <v>33</v>
      </c>
      <c r="LT23" s="27">
        <v>49</v>
      </c>
      <c r="LU23" s="27">
        <v>11</v>
      </c>
      <c r="LX23" s="27">
        <v>17</v>
      </c>
      <c r="LY23" s="27">
        <v>7.8</v>
      </c>
      <c r="MA23" s="27">
        <v>49</v>
      </c>
      <c r="MB23" s="27">
        <v>14</v>
      </c>
      <c r="MC23" s="27">
        <v>6.8</v>
      </c>
      <c r="MG23" s="27">
        <v>4.5</v>
      </c>
      <c r="MJ23" s="27">
        <v>7.8</v>
      </c>
      <c r="MK23" s="27">
        <v>1.8</v>
      </c>
      <c r="ML23" s="27">
        <v>13</v>
      </c>
      <c r="MM23" s="27">
        <v>2</v>
      </c>
      <c r="MN23" s="27">
        <v>11</v>
      </c>
      <c r="MP23" s="27">
        <v>6.8</v>
      </c>
      <c r="MR23" s="27">
        <v>2</v>
      </c>
      <c r="MS23" s="27">
        <v>1.7</v>
      </c>
      <c r="MU23" s="27">
        <v>33</v>
      </c>
      <c r="MV23" s="27">
        <v>7.8</v>
      </c>
      <c r="MW23" s="27">
        <v>7.8</v>
      </c>
      <c r="MY23" s="27">
        <v>6.8</v>
      </c>
      <c r="NA23" s="27">
        <v>1.7</v>
      </c>
      <c r="NB23" s="27">
        <v>130</v>
      </c>
      <c r="NC23" s="27">
        <v>4.5</v>
      </c>
      <c r="NF23" s="27">
        <v>1.8</v>
      </c>
      <c r="NH23" s="27">
        <v>2</v>
      </c>
      <c r="NI23" s="27">
        <v>17</v>
      </c>
      <c r="NJ23" s="27">
        <v>1.7</v>
      </c>
      <c r="NK23" s="27">
        <v>7.8</v>
      </c>
      <c r="NN23" s="27">
        <v>13</v>
      </c>
      <c r="NR23" s="27">
        <v>11</v>
      </c>
      <c r="NT23" s="27">
        <v>170</v>
      </c>
      <c r="NU23" s="27">
        <v>33</v>
      </c>
      <c r="NV23" s="27">
        <v>2</v>
      </c>
      <c r="NW23" s="27">
        <v>23</v>
      </c>
      <c r="NX23" s="27">
        <v>1.7</v>
      </c>
      <c r="NY23" s="27">
        <v>17</v>
      </c>
      <c r="OA23" s="27">
        <v>22</v>
      </c>
      <c r="OB23" s="27">
        <v>1.8</v>
      </c>
      <c r="OE23" s="27">
        <v>4.5</v>
      </c>
      <c r="OF23" s="27">
        <v>2</v>
      </c>
      <c r="OH23" s="27">
        <v>1.8</v>
      </c>
      <c r="OI23" s="27">
        <v>1.7</v>
      </c>
      <c r="OJ23" s="27">
        <v>7.8</v>
      </c>
      <c r="OL23" s="48"/>
      <c r="OM23" s="35"/>
      <c r="OO23" s="27">
        <v>11</v>
      </c>
      <c r="OQ23" s="27">
        <v>130</v>
      </c>
      <c r="OR23" s="27">
        <v>70</v>
      </c>
      <c r="OS23" s="27">
        <v>4.5</v>
      </c>
      <c r="OT23" s="27">
        <v>49</v>
      </c>
      <c r="OV23" s="27">
        <v>2</v>
      </c>
      <c r="OW23" s="27">
        <v>1.7</v>
      </c>
      <c r="OZ23" s="27">
        <v>17</v>
      </c>
      <c r="PA23" s="27">
        <v>1.7</v>
      </c>
      <c r="PB23" s="27">
        <v>1.7</v>
      </c>
      <c r="PD23" s="27">
        <v>33</v>
      </c>
      <c r="PE23" s="27">
        <v>1.8</v>
      </c>
      <c r="PF23" s="27">
        <v>1.7</v>
      </c>
      <c r="PH23" s="27">
        <v>1.7</v>
      </c>
      <c r="PI23" s="27">
        <v>1.7</v>
      </c>
      <c r="PJ23" s="27">
        <v>1.7</v>
      </c>
      <c r="PM23" s="27">
        <v>17</v>
      </c>
      <c r="PN23" s="27">
        <v>17</v>
      </c>
      <c r="PP23" s="27">
        <v>2</v>
      </c>
      <c r="PQ23" s="27">
        <v>1.7</v>
      </c>
      <c r="PS23" s="27">
        <v>27</v>
      </c>
      <c r="PT23" s="27">
        <v>4.5</v>
      </c>
      <c r="PU23" s="27">
        <v>23</v>
      </c>
      <c r="PV23" s="27">
        <v>7.8</v>
      </c>
      <c r="PY23" s="27">
        <v>13</v>
      </c>
      <c r="PZ23" s="27">
        <v>1.7</v>
      </c>
      <c r="QA23" s="27">
        <v>17</v>
      </c>
      <c r="QB23" s="27">
        <v>13</v>
      </c>
      <c r="QC23" s="27">
        <v>240</v>
      </c>
      <c r="QD23" s="27">
        <v>33</v>
      </c>
      <c r="QE23" s="27">
        <v>11</v>
      </c>
      <c r="QG23" s="27">
        <v>6.8</v>
      </c>
      <c r="QH23" s="27">
        <v>1.7</v>
      </c>
      <c r="QJ23" s="27">
        <v>2</v>
      </c>
      <c r="QK23" s="27">
        <v>2</v>
      </c>
      <c r="QL23" s="27">
        <v>1.7</v>
      </c>
      <c r="QO23" s="27">
        <v>1.7</v>
      </c>
      <c r="QQ23" s="27">
        <v>2</v>
      </c>
      <c r="QR23" s="27">
        <v>1.7</v>
      </c>
      <c r="QS23" s="27">
        <v>4.5</v>
      </c>
      <c r="QT23" s="27">
        <v>7.8</v>
      </c>
      <c r="QV23" s="27">
        <v>2</v>
      </c>
      <c r="QW23" s="27">
        <v>13</v>
      </c>
      <c r="QX23" s="27">
        <v>11</v>
      </c>
      <c r="RA23" s="27">
        <v>2</v>
      </c>
      <c r="RD23" s="27">
        <v>70</v>
      </c>
      <c r="RE23" s="27">
        <v>4.5</v>
      </c>
      <c r="RF23" s="27">
        <v>110</v>
      </c>
      <c r="RG23" s="27">
        <v>49</v>
      </c>
      <c r="RH23" s="27">
        <v>17</v>
      </c>
      <c r="RI23" s="27">
        <v>22</v>
      </c>
      <c r="RJ23" s="27">
        <v>4.5</v>
      </c>
      <c r="RL23" s="27">
        <v>240</v>
      </c>
      <c r="RM23" s="27">
        <v>1.7</v>
      </c>
      <c r="RN23" s="27">
        <v>2</v>
      </c>
      <c r="RO23" s="27">
        <v>1.7</v>
      </c>
      <c r="RP23" s="27">
        <v>4.5</v>
      </c>
      <c r="RQ23" s="27">
        <v>6.8</v>
      </c>
      <c r="RR23" s="27">
        <v>7.8</v>
      </c>
      <c r="RT23" s="27">
        <v>4.5</v>
      </c>
      <c r="RU23" s="27">
        <v>1.7</v>
      </c>
      <c r="RV23" s="27">
        <v>130</v>
      </c>
      <c r="RW23" s="27">
        <v>33</v>
      </c>
      <c r="RX23" s="27">
        <v>4.5</v>
      </c>
      <c r="SB23" s="27">
        <v>13</v>
      </c>
      <c r="SD23" s="27">
        <v>23</v>
      </c>
      <c r="SE23" s="27">
        <v>6.8</v>
      </c>
      <c r="SG23" s="27">
        <v>6.8</v>
      </c>
      <c r="SH23" s="27">
        <v>7.8</v>
      </c>
      <c r="SI23" s="27">
        <v>1.7</v>
      </c>
      <c r="SJ23" s="27">
        <v>4</v>
      </c>
      <c r="SL23" s="27">
        <v>1.7</v>
      </c>
      <c r="SN23" s="27">
        <v>22</v>
      </c>
      <c r="SO23" s="27">
        <v>2</v>
      </c>
      <c r="SR23" s="27">
        <v>7.8</v>
      </c>
      <c r="ST23" s="27">
        <v>2</v>
      </c>
      <c r="SU23" s="27">
        <v>110</v>
      </c>
      <c r="SV23" s="27">
        <v>6.8</v>
      </c>
      <c r="SY23" s="27">
        <v>1.7</v>
      </c>
      <c r="SZ23" s="27">
        <v>4.5</v>
      </c>
    </row>
    <row r="24" spans="2:521" s="27" customFormat="1" x14ac:dyDescent="0.15">
      <c r="B24" s="28">
        <v>10</v>
      </c>
      <c r="C24" s="29" t="s">
        <v>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30"/>
      <c r="CB24" s="32"/>
      <c r="CC24" s="32"/>
      <c r="CD24" s="32"/>
      <c r="CE24" s="32"/>
      <c r="CF24" s="32"/>
      <c r="CG24" s="32"/>
      <c r="CH24" s="32"/>
      <c r="CI24" s="32"/>
      <c r="CJ24" s="32"/>
      <c r="CK24" s="24"/>
      <c r="CL24" s="24"/>
      <c r="CM24" s="24"/>
      <c r="CN24" s="31"/>
      <c r="DB24" s="31"/>
      <c r="EE24" s="27">
        <v>33</v>
      </c>
      <c r="FR24" s="32"/>
      <c r="FS24" s="32"/>
      <c r="FT24" s="32"/>
      <c r="FU24" s="32"/>
      <c r="FV24" s="32"/>
      <c r="FW24" s="32"/>
      <c r="FX24" s="32"/>
      <c r="KB24" s="27">
        <v>240</v>
      </c>
      <c r="OL24" s="48"/>
      <c r="OM24" s="35"/>
      <c r="QB24" s="27" t="s">
        <v>25</v>
      </c>
    </row>
    <row r="25" spans="2:521" s="27" customFormat="1" x14ac:dyDescent="0.15">
      <c r="B25" s="33">
        <v>13</v>
      </c>
      <c r="C25" s="34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24"/>
      <c r="AC25" s="24"/>
      <c r="AD25" s="24"/>
      <c r="AE25" s="24"/>
      <c r="AF25" s="24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24">
        <v>140</v>
      </c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2"/>
      <c r="CC25" s="32"/>
      <c r="CD25" s="32"/>
      <c r="CE25" s="32"/>
      <c r="CF25" s="32"/>
      <c r="CG25" s="38"/>
      <c r="CH25" s="38"/>
      <c r="CI25" s="38">
        <v>33</v>
      </c>
      <c r="CJ25" s="38">
        <v>2</v>
      </c>
      <c r="CK25" s="31"/>
      <c r="CL25" s="31"/>
      <c r="CM25" s="31"/>
      <c r="CN25" s="31"/>
      <c r="CO25" s="31"/>
      <c r="CP25" s="31"/>
      <c r="CQ25" s="31"/>
      <c r="CR25" s="31"/>
      <c r="CS25" s="27">
        <v>130</v>
      </c>
      <c r="CT25" s="27">
        <v>17</v>
      </c>
      <c r="CU25" s="27">
        <v>49</v>
      </c>
      <c r="CV25" s="27">
        <v>4</v>
      </c>
      <c r="CX25" s="31"/>
      <c r="CY25" s="31"/>
      <c r="CZ25" s="27">
        <v>49</v>
      </c>
      <c r="DA25" s="27">
        <v>79</v>
      </c>
      <c r="DB25" s="27">
        <v>17</v>
      </c>
      <c r="DE25" s="27">
        <v>540</v>
      </c>
      <c r="DI25" s="27">
        <v>4</v>
      </c>
      <c r="DK25" s="27">
        <v>130</v>
      </c>
      <c r="DL25" s="27">
        <v>49</v>
      </c>
      <c r="DM25" s="27">
        <v>13</v>
      </c>
      <c r="EH25" s="31"/>
      <c r="OL25" s="48"/>
      <c r="OM25" s="35"/>
    </row>
    <row r="26" spans="2:521" s="27" customFormat="1" x14ac:dyDescent="0.15">
      <c r="B26" s="40">
        <v>12</v>
      </c>
      <c r="C26" s="36" t="s">
        <v>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4"/>
      <c r="AC26" s="24"/>
      <c r="AD26" s="24"/>
      <c r="AE26" s="24"/>
      <c r="AF26" s="24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24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2"/>
      <c r="CC26" s="32"/>
      <c r="CD26" s="32"/>
      <c r="CE26" s="32"/>
      <c r="CF26" s="32"/>
      <c r="CG26" s="38"/>
      <c r="CH26" s="38"/>
      <c r="CI26" s="38"/>
      <c r="CJ26" s="38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K26" s="27">
        <v>7.8</v>
      </c>
      <c r="FB26" s="27">
        <v>4.5</v>
      </c>
      <c r="KB26" s="27">
        <v>7.8</v>
      </c>
      <c r="NS26" s="27">
        <v>1.7</v>
      </c>
      <c r="OL26" s="48"/>
      <c r="OM26" s="35"/>
    </row>
    <row r="27" spans="2:521" s="27" customFormat="1" x14ac:dyDescent="0.15">
      <c r="B27" s="33">
        <v>2</v>
      </c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4"/>
      <c r="AC27" s="24"/>
      <c r="AD27" s="24"/>
      <c r="AE27" s="24"/>
      <c r="AF27" s="24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24"/>
      <c r="BH27" s="24"/>
      <c r="BI27" s="24"/>
      <c r="BJ27" s="24"/>
      <c r="BK27" s="24"/>
      <c r="BL27" s="24"/>
      <c r="BM27" s="24">
        <v>49</v>
      </c>
      <c r="BN27" s="24">
        <v>23</v>
      </c>
      <c r="BO27" s="24">
        <v>33</v>
      </c>
      <c r="BP27" s="24">
        <v>7.8</v>
      </c>
      <c r="BQ27" s="24">
        <v>170</v>
      </c>
      <c r="BR27" s="24">
        <v>17</v>
      </c>
      <c r="BS27" s="24">
        <v>79</v>
      </c>
      <c r="BT27" s="24">
        <v>7.8</v>
      </c>
      <c r="BU27" s="24">
        <v>920</v>
      </c>
      <c r="BV27" s="24">
        <v>7.8</v>
      </c>
      <c r="BW27" s="24">
        <v>170</v>
      </c>
      <c r="BX27" s="24"/>
      <c r="BY27" s="24">
        <v>46</v>
      </c>
      <c r="BZ27" s="24"/>
      <c r="CA27" s="24">
        <v>350</v>
      </c>
      <c r="CB27" s="23"/>
      <c r="CC27" s="23"/>
      <c r="CD27" s="24">
        <v>4</v>
      </c>
      <c r="CE27" s="23"/>
      <c r="CF27" s="23"/>
      <c r="CG27" s="23"/>
      <c r="CH27" s="23"/>
      <c r="CI27" s="23"/>
      <c r="CJ27" s="23"/>
      <c r="CK27" s="31"/>
      <c r="CL27" s="31"/>
      <c r="CM27" s="31"/>
      <c r="CN27" s="27">
        <v>46</v>
      </c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>
        <v>14</v>
      </c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FC27" s="27">
        <v>49</v>
      </c>
      <c r="OL27" s="48"/>
      <c r="OM27" s="35"/>
    </row>
    <row r="28" spans="2:521" s="27" customFormat="1" x14ac:dyDescent="0.15">
      <c r="B28" s="40">
        <v>4</v>
      </c>
      <c r="C28" s="36" t="s">
        <v>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0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K28" s="27">
        <v>13</v>
      </c>
      <c r="JZ28" s="27">
        <v>33</v>
      </c>
      <c r="OL28" s="48"/>
      <c r="OM28" s="35"/>
    </row>
    <row r="29" spans="2:521" s="27" customFormat="1" x14ac:dyDescent="0.15">
      <c r="B29" s="40" t="s">
        <v>8</v>
      </c>
      <c r="C29" s="36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0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GA29" s="27">
        <v>1.7</v>
      </c>
      <c r="LX29" s="27">
        <v>33</v>
      </c>
      <c r="NM29" s="27">
        <v>240</v>
      </c>
      <c r="NO29" s="27">
        <v>79</v>
      </c>
      <c r="OG29" s="27">
        <v>1.7</v>
      </c>
      <c r="OL29" s="48"/>
      <c r="OM29" s="35"/>
    </row>
    <row r="30" spans="2:521" s="27" customFormat="1" x14ac:dyDescent="0.15">
      <c r="B30" s="36" t="s">
        <v>19</v>
      </c>
      <c r="C30" s="36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0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LX30" s="27">
        <v>23</v>
      </c>
      <c r="LZ30" s="27">
        <v>4.5</v>
      </c>
      <c r="NM30" s="27">
        <v>170</v>
      </c>
      <c r="OL30" s="48"/>
      <c r="OM30" s="35"/>
    </row>
    <row r="31" spans="2:521" s="27" customFormat="1" x14ac:dyDescent="0.15">
      <c r="B31" s="40">
        <v>8</v>
      </c>
      <c r="C31" s="36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0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GW31" s="27">
        <v>2</v>
      </c>
      <c r="OL31" s="48"/>
      <c r="OM31" s="35"/>
    </row>
    <row r="32" spans="2:521" s="27" customFormat="1" x14ac:dyDescent="0.15">
      <c r="B32" s="28">
        <v>26</v>
      </c>
      <c r="C32" s="29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0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37"/>
      <c r="CH32" s="37"/>
      <c r="CI32" s="37"/>
      <c r="CJ32" s="37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GT32" s="27">
        <v>1.7</v>
      </c>
      <c r="OL32" s="48"/>
      <c r="OM32" s="35"/>
    </row>
    <row r="33" spans="1:522" s="27" customFormat="1" x14ac:dyDescent="0.15">
      <c r="B33" s="28">
        <v>27</v>
      </c>
      <c r="C33" s="29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0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37"/>
      <c r="CH33" s="37"/>
      <c r="CI33" s="37"/>
      <c r="CJ33" s="37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GT33" s="27">
        <v>1.7</v>
      </c>
      <c r="OL33" s="48"/>
      <c r="OM33" s="35"/>
    </row>
    <row r="34" spans="1:522" x14ac:dyDescent="0.15">
      <c r="A34" s="27"/>
      <c r="B34" s="28">
        <v>22</v>
      </c>
      <c r="C34" s="29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0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37"/>
      <c r="CH34" s="37"/>
      <c r="CI34" s="37"/>
      <c r="CJ34" s="37"/>
      <c r="CK34" s="24"/>
      <c r="CL34" s="24"/>
      <c r="CM34" s="24"/>
      <c r="CN34" s="31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31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>
        <v>7.8</v>
      </c>
      <c r="FK34" s="27"/>
      <c r="FL34" s="27"/>
      <c r="FM34" s="27"/>
      <c r="FN34" s="27"/>
      <c r="FO34" s="27"/>
      <c r="FP34" s="27"/>
      <c r="FQ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  <c r="NO34" s="27"/>
      <c r="NP34" s="27"/>
      <c r="NQ34" s="27"/>
      <c r="NR34" s="27"/>
      <c r="NS34" s="27"/>
      <c r="NT34" s="27"/>
      <c r="NU34" s="27"/>
      <c r="NV34" s="27"/>
      <c r="NW34" s="27"/>
      <c r="NX34" s="27"/>
      <c r="NY34" s="27"/>
      <c r="NZ34" s="27"/>
      <c r="OA34" s="27"/>
      <c r="OB34" s="27"/>
      <c r="OC34" s="27"/>
      <c r="OD34" s="27"/>
      <c r="OE34" s="27"/>
      <c r="OF34" s="27"/>
      <c r="OG34" s="27"/>
      <c r="OH34" s="27"/>
      <c r="OI34" s="27"/>
      <c r="OJ34" s="27"/>
      <c r="OK34" s="27"/>
      <c r="OM34" s="35"/>
      <c r="ON34" s="27"/>
      <c r="OO34" s="27"/>
      <c r="OP34" s="27"/>
      <c r="OQ34" s="27"/>
      <c r="OR34" s="27"/>
      <c r="OS34" s="27"/>
      <c r="OT34" s="27"/>
      <c r="OU34" s="27"/>
      <c r="OV34" s="27"/>
      <c r="OW34" s="27"/>
      <c r="OX34" s="27"/>
      <c r="OY34" s="27"/>
      <c r="OZ34" s="27"/>
      <c r="PA34" s="27"/>
      <c r="PB34" s="27"/>
      <c r="PC34" s="27"/>
      <c r="PD34" s="27"/>
      <c r="PE34" s="27"/>
      <c r="PF34" s="27"/>
      <c r="PG34" s="27"/>
      <c r="PH34" s="27"/>
      <c r="PI34" s="27"/>
      <c r="PJ34" s="27"/>
      <c r="PK34" s="27"/>
      <c r="PL34" s="27"/>
      <c r="PM34" s="27"/>
      <c r="PN34" s="27"/>
      <c r="PO34" s="27"/>
      <c r="PP34" s="27"/>
      <c r="PQ34" s="27"/>
      <c r="PR34" s="27"/>
      <c r="PS34" s="27"/>
      <c r="PT34" s="27"/>
      <c r="PU34" s="27"/>
      <c r="PV34" s="27"/>
      <c r="PW34" s="27"/>
      <c r="PX34" s="27"/>
      <c r="PY34" s="27"/>
      <c r="PZ34" s="27"/>
      <c r="QA34" s="27"/>
      <c r="QB34" s="27"/>
      <c r="QC34" s="27"/>
      <c r="QD34" s="27"/>
      <c r="QE34" s="27"/>
      <c r="QF34" s="27"/>
      <c r="QG34" s="27"/>
      <c r="QH34" s="27"/>
      <c r="QI34" s="27"/>
      <c r="QJ34" s="27"/>
      <c r="QK34" s="27"/>
      <c r="QL34" s="27"/>
      <c r="QM34" s="27"/>
      <c r="QN34" s="27"/>
      <c r="QO34" s="27"/>
      <c r="QP34" s="27"/>
      <c r="QQ34" s="27"/>
      <c r="QR34" s="27"/>
      <c r="QS34" s="27"/>
      <c r="QT34" s="27"/>
      <c r="QU34" s="27"/>
      <c r="QV34" s="27"/>
      <c r="QW34" s="27"/>
      <c r="QX34" s="27"/>
      <c r="QY34" s="27"/>
      <c r="QZ34" s="27"/>
      <c r="RA34" s="27"/>
      <c r="RB34" s="27"/>
      <c r="RC34" s="27"/>
      <c r="RD34" s="27"/>
      <c r="RE34" s="27"/>
      <c r="RF34" s="27"/>
      <c r="RG34" s="27"/>
      <c r="RH34" s="27"/>
      <c r="RI34" s="27"/>
      <c r="RJ34" s="27"/>
      <c r="RK34" s="27"/>
      <c r="RL34" s="27"/>
      <c r="RM34" s="27"/>
      <c r="RN34" s="27"/>
      <c r="RO34" s="27"/>
      <c r="RP34" s="27"/>
      <c r="RQ34" s="27"/>
      <c r="RR34" s="27"/>
      <c r="RS34" s="27"/>
      <c r="RT34" s="27"/>
      <c r="RU34" s="27"/>
      <c r="RV34" s="27"/>
      <c r="RW34" s="27"/>
      <c r="RX34" s="27"/>
      <c r="RY34" s="27"/>
      <c r="RZ34" s="27"/>
      <c r="SA34" s="27"/>
      <c r="SB34" s="27"/>
      <c r="SC34" s="27"/>
      <c r="SD34" s="27"/>
      <c r="SE34" s="27"/>
      <c r="SF34" s="27"/>
      <c r="SG34" s="27"/>
      <c r="SH34" s="27"/>
      <c r="SI34" s="27"/>
      <c r="SJ34" s="27"/>
      <c r="SK34" s="27"/>
      <c r="SL34" s="27"/>
      <c r="SM34" s="27"/>
      <c r="SN34" s="27"/>
      <c r="SO34" s="27"/>
      <c r="SP34" s="27"/>
      <c r="SQ34" s="27"/>
      <c r="SR34" s="27"/>
      <c r="SS34" s="27"/>
      <c r="ST34" s="27"/>
      <c r="SU34" s="27"/>
      <c r="SV34" s="27"/>
      <c r="SW34" s="27"/>
      <c r="SX34" s="27"/>
      <c r="SY34" s="27"/>
      <c r="SZ34" s="27"/>
      <c r="TA34" s="27"/>
      <c r="TB34" s="27"/>
    </row>
    <row r="35" spans="1:522" x14ac:dyDescent="0.15">
      <c r="A35" s="27"/>
      <c r="B35" s="41" t="s">
        <v>12</v>
      </c>
      <c r="C35" s="29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0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37"/>
      <c r="CH35" s="37"/>
      <c r="CI35" s="37"/>
      <c r="CJ35" s="37"/>
      <c r="CK35" s="24"/>
      <c r="CL35" s="24"/>
      <c r="CM35" s="24"/>
      <c r="CN35" s="31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31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>
        <v>2</v>
      </c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>
        <v>1.7</v>
      </c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M35" s="35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</row>
    <row r="36" spans="1:522" x14ac:dyDescent="0.15">
      <c r="A36" s="27"/>
      <c r="B36" s="41" t="s">
        <v>13</v>
      </c>
      <c r="C36" s="2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0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37"/>
      <c r="CH36" s="37"/>
      <c r="CI36" s="37"/>
      <c r="CJ36" s="37"/>
      <c r="CK36" s="24"/>
      <c r="CL36" s="24"/>
      <c r="CM36" s="24"/>
      <c r="CN36" s="31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31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>
        <v>79</v>
      </c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M36" s="35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</row>
    <row r="37" spans="1:522" x14ac:dyDescent="0.15">
      <c r="B37" s="36" t="s">
        <v>14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0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37"/>
      <c r="CH37" s="37"/>
      <c r="CI37" s="37"/>
      <c r="CJ37" s="37"/>
      <c r="JU37" s="27">
        <v>17</v>
      </c>
      <c r="KB37" s="38"/>
      <c r="LG37" s="31"/>
      <c r="OM37" s="35"/>
    </row>
    <row r="38" spans="1:522" x14ac:dyDescent="0.15">
      <c r="B38" s="40">
        <v>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30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37"/>
      <c r="CH38" s="37"/>
      <c r="CI38" s="37"/>
      <c r="CJ38" s="37"/>
      <c r="JU38" s="27"/>
      <c r="JZ38" s="32">
        <v>7.8</v>
      </c>
      <c r="KB38" s="38"/>
      <c r="LG38" s="31"/>
      <c r="OL38" s="35"/>
      <c r="OM38" s="35"/>
    </row>
    <row r="39" spans="1:522" x14ac:dyDescent="0.15">
      <c r="B39" s="40">
        <v>55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30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37"/>
      <c r="CH39" s="37"/>
      <c r="CI39" s="37"/>
      <c r="CJ39" s="37"/>
      <c r="JU39" s="27"/>
      <c r="JZ39" s="32">
        <v>14</v>
      </c>
      <c r="KB39" s="38"/>
      <c r="LG39" s="31"/>
      <c r="OM39" s="35"/>
    </row>
    <row r="40" spans="1:522" x14ac:dyDescent="0.15">
      <c r="B40" s="40">
        <v>40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30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37"/>
      <c r="CH40" s="37"/>
      <c r="CI40" s="37"/>
      <c r="CJ40" s="37"/>
      <c r="JU40" s="27"/>
      <c r="KB40" s="38">
        <v>1.7</v>
      </c>
      <c r="LG40" s="31"/>
      <c r="OM40" s="35"/>
    </row>
    <row r="41" spans="1:522" x14ac:dyDescent="0.15">
      <c r="B41" s="40">
        <v>39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30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37"/>
      <c r="CH41" s="37"/>
      <c r="CI41" s="37"/>
      <c r="CJ41" s="37"/>
      <c r="JU41" s="27"/>
      <c r="KB41" s="38">
        <v>4</v>
      </c>
      <c r="LG41" s="31"/>
      <c r="OM41" s="35"/>
    </row>
    <row r="42" spans="1:522" x14ac:dyDescent="0.15">
      <c r="B42" s="40" t="s">
        <v>16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30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37"/>
      <c r="CH42" s="37"/>
      <c r="CI42" s="37"/>
      <c r="CJ42" s="37"/>
      <c r="JU42" s="27"/>
      <c r="KB42" s="38">
        <v>23</v>
      </c>
      <c r="LG42" s="31"/>
    </row>
    <row r="43" spans="1:522" x14ac:dyDescent="0.15">
      <c r="B43" s="36" t="s">
        <v>18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30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37"/>
      <c r="CH43" s="37"/>
      <c r="CI43" s="37"/>
      <c r="CJ43" s="37"/>
      <c r="JU43" s="27"/>
      <c r="LG43" s="31">
        <v>1.7</v>
      </c>
      <c r="LX43" s="32">
        <v>1.7</v>
      </c>
    </row>
    <row r="44" spans="1:522" s="26" customFormat="1" x14ac:dyDescent="0.15">
      <c r="A44" s="31"/>
      <c r="B44" s="28" t="s">
        <v>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30"/>
      <c r="AB44" s="24"/>
      <c r="AC44" s="24"/>
      <c r="AD44" s="24"/>
      <c r="AE44" s="24"/>
      <c r="AF44" s="24"/>
      <c r="AG44" s="24"/>
      <c r="AH44" s="24"/>
      <c r="AI44" s="24"/>
      <c r="AJ44" s="24"/>
      <c r="AK44" s="24">
        <v>13</v>
      </c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1"/>
      <c r="DS44" s="31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27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1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1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  <c r="RC44" s="32"/>
      <c r="RD44" s="32"/>
      <c r="RE44" s="32"/>
      <c r="RF44" s="32"/>
      <c r="RG44" s="32"/>
      <c r="RH44" s="32"/>
      <c r="RI44" s="32"/>
      <c r="RJ44" s="32"/>
      <c r="RK44" s="32"/>
      <c r="RL44" s="32"/>
      <c r="RM44" s="32"/>
      <c r="RN44" s="32"/>
      <c r="RO44" s="32"/>
      <c r="RP44" s="32"/>
      <c r="RQ44" s="32"/>
      <c r="RR44" s="32"/>
      <c r="RS44" s="32"/>
      <c r="RT44" s="32"/>
      <c r="RU44" s="32"/>
      <c r="RV44" s="32"/>
      <c r="RW44" s="32"/>
      <c r="RX44" s="32"/>
      <c r="RY44" s="32"/>
      <c r="RZ44" s="32"/>
      <c r="SA44" s="32"/>
      <c r="SB44" s="32"/>
      <c r="SC44" s="32"/>
      <c r="SD44" s="32"/>
      <c r="SE44" s="32"/>
      <c r="SF44" s="32"/>
      <c r="SG44" s="32"/>
      <c r="SH44" s="32"/>
      <c r="SI44" s="32"/>
      <c r="SJ44" s="32"/>
      <c r="SK44" s="32"/>
      <c r="SL44" s="32"/>
      <c r="SM44" s="32"/>
      <c r="SN44" s="32"/>
      <c r="SO44" s="32"/>
      <c r="SP44" s="32"/>
      <c r="SQ44" s="32"/>
      <c r="SR44" s="32"/>
      <c r="SS44" s="32"/>
      <c r="ST44" s="32"/>
      <c r="SU44" s="32"/>
      <c r="SV44" s="32"/>
      <c r="SW44" s="32"/>
      <c r="SX44" s="32"/>
      <c r="SY44" s="32"/>
      <c r="SZ44" s="32"/>
      <c r="TA44" s="32"/>
      <c r="TB44" s="32"/>
    </row>
    <row r="45" spans="1:522" s="26" customFormat="1" x14ac:dyDescent="0.15">
      <c r="A45" s="31"/>
      <c r="B45" s="28">
        <v>7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30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1"/>
      <c r="DS45" s="31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27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1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1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</row>
    <row r="46" spans="1:522" s="26" customFormat="1" x14ac:dyDescent="0.15">
      <c r="A46" s="31"/>
      <c r="B46" s="41" t="s">
        <v>21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30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>
        <v>23</v>
      </c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37"/>
      <c r="CH46" s="37"/>
      <c r="CI46" s="37"/>
      <c r="CJ46" s="37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1"/>
      <c r="DS46" s="31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  <c r="IY46" s="32"/>
      <c r="IZ46" s="32"/>
      <c r="JA46" s="32"/>
      <c r="JB46" s="32"/>
      <c r="JC46" s="32"/>
      <c r="JD46" s="32"/>
      <c r="JE46" s="32"/>
      <c r="JF46" s="32"/>
      <c r="JG46" s="32"/>
      <c r="JH46" s="32"/>
      <c r="JI46" s="32"/>
      <c r="JJ46" s="32"/>
      <c r="JK46" s="32"/>
      <c r="JL46" s="32"/>
      <c r="JM46" s="32"/>
      <c r="JN46" s="32"/>
      <c r="JO46" s="32"/>
      <c r="JP46" s="32"/>
      <c r="JQ46" s="32"/>
      <c r="JR46" s="32"/>
      <c r="JS46" s="32"/>
      <c r="JT46" s="32"/>
      <c r="JU46" s="27"/>
      <c r="JV46" s="32"/>
      <c r="JW46" s="32"/>
      <c r="JX46" s="32"/>
      <c r="JY46" s="32"/>
      <c r="JZ46" s="32"/>
      <c r="KA46" s="32"/>
      <c r="KB46" s="32"/>
      <c r="KC46" s="32"/>
      <c r="KD46" s="32"/>
      <c r="KE46" s="32"/>
      <c r="KF46" s="32"/>
      <c r="KG46" s="32"/>
      <c r="KH46" s="32"/>
      <c r="KI46" s="32"/>
      <c r="KJ46" s="32"/>
      <c r="KK46" s="32"/>
      <c r="KL46" s="32"/>
      <c r="KM46" s="32"/>
      <c r="KN46" s="32"/>
      <c r="KO46" s="32"/>
      <c r="KP46" s="32"/>
      <c r="KQ46" s="32"/>
      <c r="KR46" s="32"/>
      <c r="KS46" s="32"/>
      <c r="KT46" s="32"/>
      <c r="KU46" s="32"/>
      <c r="KV46" s="32"/>
      <c r="KW46" s="32"/>
      <c r="KX46" s="32"/>
      <c r="KY46" s="32"/>
      <c r="KZ46" s="32"/>
      <c r="LA46" s="32"/>
      <c r="LB46" s="32"/>
      <c r="LC46" s="32"/>
      <c r="LD46" s="32"/>
      <c r="LE46" s="32"/>
      <c r="LF46" s="32"/>
      <c r="LG46" s="31"/>
      <c r="LH46" s="32"/>
      <c r="LI46" s="32"/>
      <c r="LJ46" s="32"/>
      <c r="LK46" s="32"/>
      <c r="LL46" s="32"/>
      <c r="LM46" s="32"/>
      <c r="LN46" s="32"/>
      <c r="LO46" s="32"/>
      <c r="LP46" s="32"/>
      <c r="LQ46" s="32"/>
      <c r="LR46" s="32"/>
      <c r="LS46" s="32"/>
      <c r="LT46" s="32"/>
      <c r="LU46" s="32"/>
      <c r="LV46" s="32"/>
      <c r="LW46" s="32"/>
      <c r="LX46" s="32"/>
      <c r="LY46" s="32"/>
      <c r="LZ46" s="32"/>
      <c r="MA46" s="32"/>
      <c r="MB46" s="32"/>
      <c r="MC46" s="32"/>
      <c r="MD46" s="32"/>
      <c r="ME46" s="32"/>
      <c r="MF46" s="32"/>
      <c r="MG46" s="32"/>
      <c r="MH46" s="32"/>
      <c r="MI46" s="32"/>
      <c r="MJ46" s="32"/>
      <c r="MK46" s="32"/>
      <c r="ML46" s="32"/>
      <c r="MM46" s="32"/>
      <c r="MN46" s="32"/>
      <c r="MO46" s="32"/>
      <c r="MP46" s="32"/>
      <c r="MQ46" s="32"/>
      <c r="MR46" s="32"/>
      <c r="MS46" s="32"/>
      <c r="MT46" s="32"/>
      <c r="MU46" s="32"/>
      <c r="MV46" s="32"/>
      <c r="MW46" s="32"/>
      <c r="MX46" s="32"/>
      <c r="MY46" s="32"/>
      <c r="MZ46" s="32"/>
      <c r="NA46" s="32"/>
      <c r="NB46" s="32"/>
      <c r="NC46" s="32"/>
      <c r="ND46" s="32"/>
      <c r="NE46" s="32"/>
      <c r="NF46" s="32"/>
      <c r="NG46" s="32"/>
      <c r="NH46" s="32"/>
      <c r="NI46" s="32"/>
      <c r="NJ46" s="32"/>
      <c r="NK46" s="32"/>
      <c r="NL46" s="32"/>
      <c r="NM46" s="31">
        <v>4.5</v>
      </c>
      <c r="NN46" s="32"/>
      <c r="NO46" s="32"/>
      <c r="NP46" s="32"/>
      <c r="NQ46" s="32"/>
      <c r="NR46" s="32"/>
      <c r="NS46" s="32"/>
      <c r="NT46" s="32"/>
      <c r="NU46" s="32"/>
      <c r="NV46" s="32"/>
      <c r="NW46" s="32"/>
      <c r="NX46" s="32"/>
      <c r="NY46" s="32"/>
      <c r="NZ46" s="32"/>
      <c r="OA46" s="32"/>
      <c r="OB46" s="32"/>
      <c r="OC46" s="32"/>
      <c r="OD46" s="32"/>
      <c r="OE46" s="32"/>
      <c r="OF46" s="32"/>
      <c r="OG46" s="32"/>
      <c r="OH46" s="32"/>
      <c r="OI46" s="32"/>
      <c r="OJ46" s="32"/>
      <c r="OK46" s="32"/>
      <c r="OM46" s="32"/>
      <c r="ON46" s="32"/>
      <c r="OO46" s="32"/>
      <c r="OP46" s="32"/>
      <c r="OQ46" s="32"/>
      <c r="OR46" s="32"/>
      <c r="OS46" s="32"/>
      <c r="OT46" s="32"/>
      <c r="OU46" s="32"/>
      <c r="OV46" s="32"/>
      <c r="OW46" s="32"/>
      <c r="OX46" s="32"/>
      <c r="OY46" s="32"/>
      <c r="OZ46" s="32"/>
      <c r="PA46" s="32"/>
      <c r="PB46" s="32"/>
      <c r="PC46" s="32"/>
      <c r="PD46" s="32"/>
      <c r="PE46" s="32"/>
      <c r="PF46" s="32"/>
      <c r="PG46" s="32"/>
      <c r="PH46" s="32"/>
      <c r="PI46" s="32"/>
      <c r="PJ46" s="32"/>
      <c r="PK46" s="32"/>
      <c r="PL46" s="32"/>
      <c r="PM46" s="32"/>
      <c r="PN46" s="32"/>
      <c r="PO46" s="32"/>
      <c r="PP46" s="32"/>
      <c r="PQ46" s="32"/>
      <c r="PR46" s="32"/>
      <c r="PS46" s="32"/>
      <c r="PT46" s="32"/>
      <c r="PU46" s="32"/>
      <c r="PV46" s="32"/>
      <c r="PW46" s="32"/>
      <c r="PX46" s="32"/>
      <c r="PY46" s="32"/>
      <c r="PZ46" s="32"/>
      <c r="QA46" s="32"/>
      <c r="QB46" s="32"/>
      <c r="QC46" s="32"/>
      <c r="QD46" s="32"/>
      <c r="QE46" s="32"/>
      <c r="QF46" s="32"/>
      <c r="QG46" s="32"/>
      <c r="QH46" s="32"/>
      <c r="QI46" s="32"/>
      <c r="QJ46" s="32"/>
      <c r="QK46" s="32"/>
      <c r="QL46" s="32"/>
      <c r="QM46" s="32"/>
      <c r="QN46" s="32"/>
      <c r="QO46" s="32"/>
      <c r="QP46" s="32"/>
      <c r="QQ46" s="32"/>
      <c r="QR46" s="32"/>
      <c r="QS46" s="32"/>
      <c r="QT46" s="32"/>
      <c r="QU46" s="32"/>
      <c r="QV46" s="32"/>
      <c r="QW46" s="32"/>
      <c r="QX46" s="32"/>
      <c r="QY46" s="32"/>
      <c r="QZ46" s="32"/>
      <c r="RA46" s="32"/>
      <c r="RB46" s="32"/>
      <c r="RC46" s="32"/>
      <c r="RD46" s="32"/>
      <c r="RE46" s="32"/>
      <c r="RF46" s="32"/>
      <c r="RG46" s="32"/>
      <c r="RH46" s="32"/>
      <c r="RI46" s="32"/>
      <c r="RJ46" s="32"/>
      <c r="RK46" s="32"/>
      <c r="RL46" s="32"/>
      <c r="RM46" s="32"/>
      <c r="RN46" s="32"/>
      <c r="RO46" s="32"/>
      <c r="RP46" s="32"/>
      <c r="RQ46" s="32"/>
      <c r="RR46" s="32"/>
      <c r="RS46" s="32"/>
      <c r="RT46" s="32"/>
      <c r="RU46" s="32"/>
      <c r="RV46" s="32"/>
      <c r="RW46" s="32"/>
      <c r="RX46" s="32"/>
      <c r="RY46" s="32"/>
      <c r="RZ46" s="32"/>
      <c r="SA46" s="32"/>
      <c r="SB46" s="32"/>
      <c r="SC46" s="32"/>
      <c r="SD46" s="32"/>
      <c r="SE46" s="32"/>
      <c r="SF46" s="32"/>
      <c r="SG46" s="32"/>
      <c r="SH46" s="32"/>
      <c r="SI46" s="32"/>
      <c r="SJ46" s="32"/>
      <c r="SK46" s="32"/>
      <c r="SL46" s="32"/>
      <c r="SM46" s="32"/>
      <c r="SN46" s="32"/>
      <c r="SO46" s="32"/>
      <c r="SP46" s="32"/>
      <c r="SQ46" s="32"/>
      <c r="SR46" s="32"/>
      <c r="SS46" s="32"/>
      <c r="ST46" s="32"/>
      <c r="SU46" s="32"/>
      <c r="SV46" s="32"/>
      <c r="SW46" s="32"/>
      <c r="SX46" s="32"/>
      <c r="SY46" s="32"/>
      <c r="SZ46" s="32"/>
      <c r="TA46" s="32"/>
      <c r="TB46" s="32"/>
    </row>
    <row r="47" spans="1:522" s="26" customFormat="1" x14ac:dyDescent="0.15">
      <c r="B47" s="28">
        <v>6</v>
      </c>
      <c r="C47" s="4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  <c r="AD47" s="23"/>
      <c r="AE47" s="23"/>
      <c r="AF47" s="23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4"/>
      <c r="CB47" s="23"/>
      <c r="CC47" s="23"/>
      <c r="CD47" s="23"/>
      <c r="CE47" s="23"/>
      <c r="CF47" s="23"/>
      <c r="CG47" s="23"/>
      <c r="CH47" s="23"/>
      <c r="CI47" s="23"/>
      <c r="CJ47" s="23"/>
      <c r="CK47" s="42"/>
      <c r="CL47" s="42"/>
      <c r="CM47" s="42"/>
      <c r="CN47" s="19"/>
      <c r="DB47" s="19"/>
    </row>
    <row r="48" spans="1:522" s="26" customFormat="1" x14ac:dyDescent="0.15">
      <c r="B48" s="28">
        <v>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30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2:411" s="26" customFormat="1" x14ac:dyDescent="0.15">
      <c r="B49" s="28">
        <v>7</v>
      </c>
      <c r="C49" s="24" t="s">
        <v>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30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42"/>
      <c r="CL49" s="42"/>
      <c r="CM49" s="42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</row>
    <row r="50" spans="2:411" s="26" customFormat="1" x14ac:dyDescent="0.15">
      <c r="B50" s="28">
        <v>7</v>
      </c>
      <c r="C50" s="24" t="s">
        <v>5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30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42"/>
      <c r="CL50" s="42"/>
      <c r="CM50" s="42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2:411" s="26" customFormat="1" x14ac:dyDescent="0.15">
      <c r="B51" s="28">
        <v>11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30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42"/>
      <c r="CL51" s="42"/>
      <c r="CM51" s="42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</row>
    <row r="52" spans="2:411" s="26" customFormat="1" x14ac:dyDescent="0.15">
      <c r="B52" s="28">
        <v>34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30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37"/>
      <c r="CH52" s="37"/>
      <c r="CI52" s="37"/>
      <c r="CJ52" s="37"/>
      <c r="CK52" s="43"/>
      <c r="CL52" s="42"/>
      <c r="CM52" s="42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2:411" s="26" customFormat="1" x14ac:dyDescent="0.15">
      <c r="B53" s="28">
        <v>42</v>
      </c>
      <c r="C53" s="24" t="s">
        <v>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30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37"/>
      <c r="CH53" s="37"/>
      <c r="CI53" s="37"/>
      <c r="CJ53" s="37"/>
      <c r="CK53" s="43"/>
      <c r="CL53" s="42"/>
      <c r="CM53" s="42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</row>
    <row r="54" spans="2:411" s="26" customFormat="1" x14ac:dyDescent="0.15">
      <c r="B54" s="44" t="s">
        <v>20</v>
      </c>
      <c r="C54" s="45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4"/>
      <c r="CB54" s="23"/>
      <c r="CC54" s="23"/>
      <c r="CD54" s="23"/>
      <c r="CE54" s="23"/>
      <c r="CF54" s="23"/>
      <c r="CG54" s="23"/>
      <c r="CH54" s="23"/>
      <c r="CI54" s="23"/>
      <c r="CJ54" s="23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NM54" s="26">
        <v>4.5</v>
      </c>
    </row>
    <row r="55" spans="2:411" s="26" customFormat="1" x14ac:dyDescent="0.15">
      <c r="B55" s="44" t="s">
        <v>22</v>
      </c>
      <c r="C55" s="45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4"/>
      <c r="CB55" s="23"/>
      <c r="CC55" s="23"/>
      <c r="CD55" s="23"/>
      <c r="CE55" s="23"/>
      <c r="CF55" s="23"/>
      <c r="CG55" s="23"/>
      <c r="CH55" s="23"/>
      <c r="CI55" s="23"/>
      <c r="CJ55" s="23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NM55" s="26">
        <v>1.7</v>
      </c>
    </row>
    <row r="56" spans="2:411" s="26" customFormat="1" x14ac:dyDescent="0.15">
      <c r="B56" s="46">
        <v>20</v>
      </c>
      <c r="C56" s="45" t="s">
        <v>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4"/>
      <c r="CB56" s="23"/>
      <c r="CC56" s="23"/>
      <c r="CD56" s="23"/>
      <c r="CE56" s="23"/>
      <c r="CF56" s="23"/>
      <c r="CG56" s="23"/>
      <c r="CH56" s="23"/>
      <c r="CI56" s="23"/>
      <c r="CJ56" s="23"/>
      <c r="CK56" s="42"/>
      <c r="CL56" s="42"/>
      <c r="CM56" s="42"/>
      <c r="CN56" s="19"/>
      <c r="DB56" s="19"/>
      <c r="FR56" s="25"/>
      <c r="FS56" s="25"/>
      <c r="FT56" s="25"/>
      <c r="FU56" s="25"/>
      <c r="FV56" s="25"/>
      <c r="FW56" s="25"/>
      <c r="FX56" s="25"/>
      <c r="OG56" s="26">
        <v>2</v>
      </c>
    </row>
    <row r="57" spans="2:411" s="26" customFormat="1" x14ac:dyDescent="0.15">
      <c r="B57" s="46">
        <v>21</v>
      </c>
      <c r="C57" s="45" t="s">
        <v>2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4"/>
      <c r="CB57" s="23"/>
      <c r="CC57" s="23"/>
      <c r="CD57" s="23"/>
      <c r="CE57" s="23"/>
      <c r="CF57" s="23"/>
      <c r="CG57" s="23"/>
      <c r="CH57" s="23"/>
      <c r="CI57" s="23"/>
      <c r="CJ57" s="23"/>
      <c r="CK57" s="42"/>
      <c r="CL57" s="42"/>
      <c r="CM57" s="42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OG57" s="26">
        <v>1.7</v>
      </c>
    </row>
    <row r="58" spans="2:411" s="26" customFormat="1" x14ac:dyDescent="0.15">
      <c r="B58" s="44" t="s">
        <v>24</v>
      </c>
      <c r="C58" s="4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4"/>
      <c r="CB58" s="23"/>
      <c r="CC58" s="23"/>
      <c r="CD58" s="23"/>
      <c r="CE58" s="23"/>
      <c r="CF58" s="23"/>
      <c r="CG58" s="23"/>
      <c r="CH58" s="23"/>
      <c r="CI58" s="23"/>
      <c r="CJ58" s="23"/>
      <c r="CK58" s="43"/>
      <c r="CL58" s="42"/>
      <c r="CM58" s="42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OM58" s="26">
        <v>2</v>
      </c>
      <c r="OU58" s="26">
        <v>1.7</v>
      </c>
    </row>
    <row r="59" spans="2:411" s="27" customFormat="1" x14ac:dyDescent="0.15">
      <c r="B59" s="40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0"/>
      <c r="CB59" s="32"/>
      <c r="CC59" s="32"/>
      <c r="CD59" s="32"/>
      <c r="CE59" s="32"/>
      <c r="CF59" s="32"/>
      <c r="CG59" s="32"/>
      <c r="CH59" s="32"/>
      <c r="CI59" s="32"/>
      <c r="CJ59" s="32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2:411" s="27" customFormat="1" x14ac:dyDescent="0.15">
      <c r="B60" s="40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30"/>
      <c r="CB60" s="32"/>
      <c r="CC60" s="32"/>
      <c r="CD60" s="32"/>
      <c r="CE60" s="32"/>
      <c r="CF60" s="32"/>
      <c r="CG60" s="32"/>
      <c r="CH60" s="32"/>
      <c r="CI60" s="32"/>
      <c r="CJ60" s="32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2:411" s="27" customFormat="1" x14ac:dyDescent="0.15">
      <c r="B61" s="40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0"/>
      <c r="CB61" s="32"/>
      <c r="CC61" s="32"/>
      <c r="CD61" s="32"/>
      <c r="CE61" s="32"/>
      <c r="CF61" s="32"/>
      <c r="CG61" s="32"/>
      <c r="CH61" s="32"/>
      <c r="CI61" s="32"/>
      <c r="CJ61" s="32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2:411" s="27" customFormat="1" x14ac:dyDescent="0.15">
      <c r="B62" s="40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30"/>
      <c r="CB62" s="32"/>
      <c r="CC62" s="32"/>
      <c r="CD62" s="32"/>
      <c r="CE62" s="32"/>
      <c r="CF62" s="32"/>
      <c r="CG62" s="32"/>
      <c r="CH62" s="32"/>
      <c r="CI62" s="32"/>
      <c r="CJ62" s="32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2:411" s="27" customFormat="1" x14ac:dyDescent="0.15">
      <c r="B63" s="40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30"/>
      <c r="CB63" s="32"/>
      <c r="CC63" s="32"/>
      <c r="CD63" s="32"/>
      <c r="CE63" s="32"/>
      <c r="CF63" s="32"/>
      <c r="CG63" s="32"/>
      <c r="CH63" s="32"/>
      <c r="CI63" s="32"/>
      <c r="CJ63" s="32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2:411" s="27" customFormat="1" x14ac:dyDescent="0.15">
      <c r="B64" s="40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30"/>
      <c r="CB64" s="32"/>
      <c r="CC64" s="32"/>
      <c r="CD64" s="32"/>
      <c r="CE64" s="32"/>
      <c r="CF64" s="32"/>
      <c r="CG64" s="32"/>
      <c r="CH64" s="32"/>
      <c r="CI64" s="32"/>
      <c r="CJ64" s="32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2:181" s="27" customFormat="1" x14ac:dyDescent="0.15">
      <c r="B65" s="40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30"/>
      <c r="CB65" s="32"/>
      <c r="CC65" s="32"/>
      <c r="CD65" s="32"/>
      <c r="CE65" s="32"/>
      <c r="CF65" s="32"/>
      <c r="CG65" s="32"/>
      <c r="CH65" s="32"/>
      <c r="CI65" s="32"/>
      <c r="CJ65" s="32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2:181" s="27" customFormat="1" x14ac:dyDescent="0.15">
      <c r="B66" s="40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30"/>
      <c r="CB66" s="32"/>
      <c r="CC66" s="32"/>
      <c r="CD66" s="32"/>
      <c r="CE66" s="32"/>
      <c r="CF66" s="32"/>
      <c r="CG66" s="32"/>
      <c r="CH66" s="32"/>
      <c r="CI66" s="32"/>
      <c r="CJ66" s="32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2:181" s="31" customFormat="1" x14ac:dyDescent="0.15">
      <c r="B67" s="40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30"/>
      <c r="CB67" s="32"/>
      <c r="CC67" s="32"/>
      <c r="CD67" s="32"/>
      <c r="CE67" s="32"/>
      <c r="CF67" s="32"/>
      <c r="CG67" s="32"/>
      <c r="CH67" s="32"/>
      <c r="CI67" s="32"/>
      <c r="CJ67" s="32"/>
    </row>
    <row r="68" spans="2:181" s="31" customFormat="1" x14ac:dyDescent="0.15">
      <c r="B68" s="40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30"/>
      <c r="CB68" s="32"/>
      <c r="CC68" s="32"/>
      <c r="CD68" s="32"/>
      <c r="CE68" s="32"/>
      <c r="CF68" s="32"/>
      <c r="CG68" s="32"/>
      <c r="CH68" s="32"/>
      <c r="CI68" s="32"/>
      <c r="CJ68" s="32"/>
    </row>
    <row r="69" spans="2:181" s="31" customFormat="1" x14ac:dyDescent="0.15">
      <c r="B69" s="40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30"/>
      <c r="CB69" s="32"/>
      <c r="CC69" s="32"/>
      <c r="CD69" s="32"/>
      <c r="CE69" s="32"/>
      <c r="CF69" s="32"/>
      <c r="CG69" s="32"/>
      <c r="CH69" s="32"/>
      <c r="CI69" s="32"/>
      <c r="CJ69" s="32"/>
    </row>
    <row r="70" spans="2:181" s="31" customFormat="1" x14ac:dyDescent="0.15">
      <c r="B70" s="40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30"/>
      <c r="CB70" s="32"/>
      <c r="CC70" s="32"/>
      <c r="CD70" s="32"/>
      <c r="CE70" s="32"/>
      <c r="CF70" s="32"/>
      <c r="CG70" s="32"/>
      <c r="CH70" s="32"/>
      <c r="CI70" s="32"/>
      <c r="CJ70" s="32"/>
    </row>
    <row r="71" spans="2:181" s="31" customFormat="1" x14ac:dyDescent="0.15">
      <c r="B71" s="40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30"/>
      <c r="CB71" s="32"/>
      <c r="CC71" s="32"/>
      <c r="CD71" s="32"/>
      <c r="CE71" s="32"/>
      <c r="CF71" s="32"/>
      <c r="CG71" s="32"/>
      <c r="CH71" s="32"/>
      <c r="CI71" s="32"/>
      <c r="CJ71" s="32"/>
    </row>
    <row r="72" spans="2:181" s="31" customFormat="1" x14ac:dyDescent="0.15">
      <c r="B72" s="40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30"/>
      <c r="CB72" s="32"/>
      <c r="CC72" s="32"/>
      <c r="CD72" s="32"/>
      <c r="CE72" s="32"/>
      <c r="CF72" s="32"/>
      <c r="CG72" s="32"/>
      <c r="CH72" s="32"/>
      <c r="CI72" s="32"/>
      <c r="CJ72" s="32"/>
    </row>
    <row r="73" spans="2:181" s="31" customFormat="1" x14ac:dyDescent="0.15">
      <c r="B73" s="40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30"/>
      <c r="CB73" s="32"/>
      <c r="CC73" s="32"/>
      <c r="CD73" s="32"/>
      <c r="CE73" s="32"/>
      <c r="CF73" s="32"/>
      <c r="CG73" s="32"/>
      <c r="CH73" s="32"/>
      <c r="CI73" s="32"/>
      <c r="CJ73" s="32"/>
    </row>
    <row r="74" spans="2:181" s="31" customFormat="1" x14ac:dyDescent="0.15">
      <c r="B74" s="40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30"/>
      <c r="CB74" s="32"/>
      <c r="CC74" s="32"/>
      <c r="CD74" s="32"/>
      <c r="CE74" s="32"/>
      <c r="CF74" s="32"/>
      <c r="CG74" s="32"/>
      <c r="CH74" s="32"/>
      <c r="CI74" s="32"/>
      <c r="CJ74" s="32"/>
    </row>
    <row r="75" spans="2:181" s="31" customFormat="1" x14ac:dyDescent="0.15">
      <c r="B75" s="40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30"/>
      <c r="CB75" s="32"/>
      <c r="CC75" s="32"/>
      <c r="CD75" s="32"/>
      <c r="CE75" s="32"/>
      <c r="CF75" s="32"/>
      <c r="CG75" s="32"/>
      <c r="CH75" s="32"/>
      <c r="CI75" s="32"/>
      <c r="CJ75" s="32"/>
    </row>
    <row r="76" spans="2:181" s="31" customFormat="1" x14ac:dyDescent="0.15">
      <c r="B76" s="40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30"/>
      <c r="CB76" s="32"/>
      <c r="CC76" s="32"/>
      <c r="CD76" s="32"/>
      <c r="CE76" s="32"/>
      <c r="CF76" s="32"/>
      <c r="CG76" s="32"/>
      <c r="CH76" s="32"/>
      <c r="CI76" s="32"/>
      <c r="CJ76" s="32"/>
    </row>
    <row r="77" spans="2:181" s="31" customFormat="1" x14ac:dyDescent="0.15">
      <c r="B77" s="40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30"/>
      <c r="CB77" s="32"/>
      <c r="CC77" s="32"/>
      <c r="CD77" s="32"/>
      <c r="CE77" s="32"/>
      <c r="CF77" s="32"/>
      <c r="CG77" s="32"/>
      <c r="CH77" s="32"/>
      <c r="CI77" s="32"/>
      <c r="CJ77" s="32"/>
    </row>
    <row r="78" spans="2:181" s="31" customFormat="1" x14ac:dyDescent="0.15">
      <c r="B78" s="40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30"/>
      <c r="CB78" s="32"/>
      <c r="CC78" s="32"/>
      <c r="CD78" s="32"/>
      <c r="CE78" s="32"/>
      <c r="CF78" s="32"/>
      <c r="CG78" s="32"/>
      <c r="CH78" s="32"/>
      <c r="CI78" s="32"/>
      <c r="CJ78" s="32"/>
    </row>
    <row r="79" spans="2:181" s="31" customFormat="1" x14ac:dyDescent="0.15">
      <c r="B79" s="40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30"/>
      <c r="CB79" s="32"/>
      <c r="CC79" s="32"/>
      <c r="CD79" s="32"/>
      <c r="CE79" s="32"/>
      <c r="CF79" s="32"/>
      <c r="CG79" s="32"/>
      <c r="CH79" s="32"/>
      <c r="CI79" s="32"/>
      <c r="CJ79" s="32"/>
    </row>
    <row r="80" spans="2:181" s="31" customFormat="1" x14ac:dyDescent="0.15">
      <c r="B80" s="40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30"/>
      <c r="CB80" s="32"/>
      <c r="CC80" s="32"/>
      <c r="CD80" s="32"/>
      <c r="CE80" s="32"/>
      <c r="CF80" s="32"/>
      <c r="CG80" s="32"/>
      <c r="CH80" s="32"/>
      <c r="CI80" s="32"/>
      <c r="CJ80" s="32"/>
    </row>
    <row r="81" spans="2:88" s="31" customFormat="1" x14ac:dyDescent="0.15">
      <c r="B81" s="40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30"/>
      <c r="CB81" s="32"/>
      <c r="CC81" s="32"/>
      <c r="CD81" s="32"/>
      <c r="CE81" s="32"/>
      <c r="CF81" s="32"/>
      <c r="CG81" s="32"/>
      <c r="CH81" s="32"/>
      <c r="CI81" s="32"/>
      <c r="CJ81" s="32"/>
    </row>
    <row r="82" spans="2:88" s="31" customFormat="1" x14ac:dyDescent="0.15">
      <c r="B82" s="40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30"/>
      <c r="CB82" s="32"/>
      <c r="CC82" s="32"/>
      <c r="CD82" s="32"/>
      <c r="CE82" s="32"/>
      <c r="CF82" s="32"/>
      <c r="CG82" s="32"/>
      <c r="CH82" s="32"/>
      <c r="CI82" s="32"/>
      <c r="CJ82" s="32"/>
    </row>
    <row r="83" spans="2:88" s="31" customFormat="1" x14ac:dyDescent="0.15">
      <c r="B83" s="40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30"/>
      <c r="CB83" s="32"/>
      <c r="CC83" s="32"/>
      <c r="CD83" s="32"/>
      <c r="CE83" s="32"/>
      <c r="CF83" s="32"/>
      <c r="CG83" s="32"/>
      <c r="CH83" s="32"/>
      <c r="CI83" s="32"/>
      <c r="CJ83" s="32"/>
    </row>
    <row r="84" spans="2:88" s="31" customFormat="1" x14ac:dyDescent="0.15">
      <c r="B84" s="40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30"/>
      <c r="CB84" s="32"/>
      <c r="CC84" s="32"/>
      <c r="CD84" s="32"/>
      <c r="CE84" s="32"/>
      <c r="CF84" s="32"/>
      <c r="CG84" s="32"/>
      <c r="CH84" s="32"/>
      <c r="CI84" s="32"/>
      <c r="CJ84" s="32"/>
    </row>
    <row r="85" spans="2:88" s="31" customFormat="1" x14ac:dyDescent="0.15">
      <c r="B85" s="40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30"/>
      <c r="CB85" s="32"/>
      <c r="CC85" s="32"/>
      <c r="CD85" s="32"/>
      <c r="CE85" s="32"/>
      <c r="CF85" s="32"/>
      <c r="CG85" s="32"/>
      <c r="CH85" s="32"/>
      <c r="CI85" s="32"/>
      <c r="CJ85" s="32"/>
    </row>
    <row r="86" spans="2:88" s="31" customFormat="1" x14ac:dyDescent="0.15">
      <c r="B86" s="40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30"/>
      <c r="CB86" s="32"/>
      <c r="CC86" s="32"/>
      <c r="CD86" s="32"/>
      <c r="CE86" s="32"/>
      <c r="CF86" s="32"/>
      <c r="CG86" s="32"/>
      <c r="CH86" s="32"/>
      <c r="CI86" s="32"/>
      <c r="CJ86" s="32"/>
    </row>
    <row r="87" spans="2:88" s="31" customFormat="1" x14ac:dyDescent="0.15">
      <c r="B87" s="40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30"/>
      <c r="CB87" s="32"/>
      <c r="CC87" s="32"/>
      <c r="CD87" s="32"/>
      <c r="CE87" s="32"/>
      <c r="CF87" s="32"/>
      <c r="CG87" s="32"/>
      <c r="CH87" s="32"/>
      <c r="CI87" s="32"/>
      <c r="CJ87" s="32"/>
    </row>
    <row r="88" spans="2:88" s="31" customFormat="1" x14ac:dyDescent="0.15">
      <c r="B88" s="40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30"/>
      <c r="CB88" s="32"/>
      <c r="CC88" s="32"/>
      <c r="CD88" s="32"/>
      <c r="CE88" s="32"/>
      <c r="CF88" s="32"/>
      <c r="CG88" s="32"/>
      <c r="CH88" s="32"/>
      <c r="CI88" s="32"/>
      <c r="CJ88" s="32"/>
    </row>
    <row r="89" spans="2:88" s="31" customFormat="1" x14ac:dyDescent="0.15">
      <c r="B89" s="40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30"/>
      <c r="CB89" s="32"/>
      <c r="CC89" s="32"/>
      <c r="CD89" s="32"/>
      <c r="CE89" s="32"/>
      <c r="CF89" s="32"/>
      <c r="CG89" s="32"/>
      <c r="CH89" s="32"/>
      <c r="CI89" s="32"/>
      <c r="CJ89" s="32"/>
    </row>
    <row r="90" spans="2:88" s="31" customFormat="1" x14ac:dyDescent="0.15">
      <c r="B90" s="40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30"/>
      <c r="CB90" s="32"/>
      <c r="CC90" s="32"/>
      <c r="CD90" s="32"/>
      <c r="CE90" s="32"/>
      <c r="CF90" s="32"/>
      <c r="CG90" s="32"/>
      <c r="CH90" s="32"/>
      <c r="CI90" s="32"/>
      <c r="CJ90" s="32"/>
    </row>
    <row r="91" spans="2:88" s="31" customFormat="1" x14ac:dyDescent="0.15">
      <c r="B91" s="40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30"/>
      <c r="CB91" s="32"/>
      <c r="CC91" s="32"/>
      <c r="CD91" s="32"/>
      <c r="CE91" s="32"/>
      <c r="CF91" s="32"/>
      <c r="CG91" s="32"/>
      <c r="CH91" s="32"/>
      <c r="CI91" s="32"/>
      <c r="CJ91" s="32"/>
    </row>
    <row r="92" spans="2:88" s="31" customFormat="1" x14ac:dyDescent="0.15">
      <c r="B92" s="40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30"/>
      <c r="CB92" s="32"/>
      <c r="CC92" s="32"/>
      <c r="CD92" s="32"/>
      <c r="CE92" s="32"/>
      <c r="CF92" s="32"/>
      <c r="CG92" s="32"/>
      <c r="CH92" s="32"/>
      <c r="CI92" s="32"/>
      <c r="CJ92" s="32"/>
    </row>
    <row r="93" spans="2:88" s="31" customFormat="1" x14ac:dyDescent="0.15">
      <c r="B93" s="40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30"/>
      <c r="CB93" s="32"/>
      <c r="CC93" s="32"/>
      <c r="CD93" s="32"/>
      <c r="CE93" s="32"/>
      <c r="CF93" s="32"/>
      <c r="CG93" s="32"/>
      <c r="CH93" s="32"/>
      <c r="CI93" s="32"/>
      <c r="CJ93" s="32"/>
    </row>
    <row r="94" spans="2:88" s="31" customFormat="1" x14ac:dyDescent="0.15">
      <c r="B94" s="40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30"/>
      <c r="CB94" s="32"/>
      <c r="CC94" s="32"/>
      <c r="CD94" s="32"/>
      <c r="CE94" s="32"/>
      <c r="CF94" s="32"/>
      <c r="CG94" s="32"/>
      <c r="CH94" s="32"/>
      <c r="CI94" s="32"/>
      <c r="CJ94" s="32"/>
    </row>
    <row r="95" spans="2:88" s="31" customFormat="1" x14ac:dyDescent="0.15">
      <c r="B95" s="40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30"/>
      <c r="CB95" s="32"/>
      <c r="CC95" s="32"/>
      <c r="CD95" s="32"/>
      <c r="CE95" s="32"/>
      <c r="CF95" s="32"/>
      <c r="CG95" s="32"/>
      <c r="CH95" s="32"/>
      <c r="CI95" s="32"/>
      <c r="CJ95" s="32"/>
    </row>
    <row r="96" spans="2:88" s="31" customFormat="1" x14ac:dyDescent="0.15">
      <c r="B96" s="40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30"/>
      <c r="CB96" s="32"/>
      <c r="CC96" s="32"/>
      <c r="CD96" s="32"/>
      <c r="CE96" s="32"/>
      <c r="CF96" s="32"/>
      <c r="CG96" s="32"/>
      <c r="CH96" s="32"/>
      <c r="CI96" s="32"/>
      <c r="CJ96" s="32"/>
    </row>
    <row r="97" spans="2:88" s="31" customFormat="1" x14ac:dyDescent="0.15">
      <c r="B97" s="40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30"/>
      <c r="CB97" s="32"/>
      <c r="CC97" s="32"/>
      <c r="CD97" s="32"/>
      <c r="CE97" s="32"/>
      <c r="CF97" s="32"/>
      <c r="CG97" s="32"/>
      <c r="CH97" s="32"/>
      <c r="CI97" s="32"/>
      <c r="CJ97" s="32"/>
    </row>
    <row r="98" spans="2:88" s="31" customFormat="1" x14ac:dyDescent="0.15">
      <c r="B98" s="40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30"/>
      <c r="CB98" s="32"/>
      <c r="CC98" s="32"/>
      <c r="CD98" s="32"/>
      <c r="CE98" s="32"/>
      <c r="CF98" s="32"/>
      <c r="CG98" s="32"/>
      <c r="CH98" s="32"/>
      <c r="CI98" s="32"/>
      <c r="CJ98" s="32"/>
    </row>
    <row r="99" spans="2:88" s="31" customFormat="1" x14ac:dyDescent="0.15">
      <c r="B99" s="40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30"/>
      <c r="CB99" s="32"/>
      <c r="CC99" s="32"/>
      <c r="CD99" s="32"/>
      <c r="CE99" s="32"/>
      <c r="CF99" s="32"/>
      <c r="CG99" s="32"/>
      <c r="CH99" s="32"/>
      <c r="CI99" s="32"/>
      <c r="CJ99" s="32"/>
    </row>
    <row r="100" spans="2:88" s="31" customFormat="1" x14ac:dyDescent="0.15">
      <c r="B100" s="40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30"/>
      <c r="CB100" s="32"/>
      <c r="CC100" s="32"/>
      <c r="CD100" s="32"/>
      <c r="CE100" s="32"/>
      <c r="CF100" s="32"/>
      <c r="CG100" s="32"/>
      <c r="CH100" s="32"/>
      <c r="CI100" s="32"/>
      <c r="CJ100" s="32"/>
    </row>
    <row r="101" spans="2:88" s="31" customFormat="1" x14ac:dyDescent="0.15">
      <c r="B101" s="40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30"/>
      <c r="CB101" s="32"/>
      <c r="CC101" s="32"/>
      <c r="CD101" s="32"/>
      <c r="CE101" s="32"/>
      <c r="CF101" s="32"/>
      <c r="CG101" s="32"/>
      <c r="CH101" s="32"/>
      <c r="CI101" s="32"/>
      <c r="CJ101" s="32"/>
    </row>
    <row r="102" spans="2:88" s="31" customFormat="1" x14ac:dyDescent="0.15">
      <c r="B102" s="40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30"/>
      <c r="CB102" s="32"/>
      <c r="CC102" s="32"/>
      <c r="CD102" s="32"/>
      <c r="CE102" s="32"/>
      <c r="CF102" s="32"/>
      <c r="CG102" s="32"/>
      <c r="CH102" s="32"/>
      <c r="CI102" s="32"/>
      <c r="CJ102" s="32"/>
    </row>
    <row r="103" spans="2:88" s="31" customFormat="1" x14ac:dyDescent="0.15">
      <c r="B103" s="40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30"/>
      <c r="CB103" s="32"/>
      <c r="CC103" s="32"/>
      <c r="CD103" s="32"/>
      <c r="CE103" s="32"/>
      <c r="CF103" s="32"/>
      <c r="CG103" s="32"/>
      <c r="CH103" s="32"/>
      <c r="CI103" s="32"/>
      <c r="CJ103" s="32"/>
    </row>
    <row r="104" spans="2:88" s="31" customFormat="1" x14ac:dyDescent="0.15">
      <c r="B104" s="40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30"/>
      <c r="CB104" s="32"/>
      <c r="CC104" s="32"/>
      <c r="CD104" s="32"/>
      <c r="CE104" s="32"/>
      <c r="CF104" s="32"/>
      <c r="CG104" s="32"/>
      <c r="CH104" s="32"/>
      <c r="CI104" s="32"/>
      <c r="CJ104" s="32"/>
    </row>
    <row r="105" spans="2:88" s="31" customFormat="1" x14ac:dyDescent="0.15">
      <c r="B105" s="40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30"/>
      <c r="CB105" s="32"/>
      <c r="CC105" s="32"/>
      <c r="CD105" s="32"/>
      <c r="CE105" s="32"/>
      <c r="CF105" s="32"/>
      <c r="CG105" s="32"/>
      <c r="CH105" s="32"/>
      <c r="CI105" s="32"/>
      <c r="CJ105" s="32"/>
    </row>
    <row r="106" spans="2:88" s="31" customFormat="1" x14ac:dyDescent="0.15">
      <c r="B106" s="40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30"/>
      <c r="CB106" s="32"/>
      <c r="CC106" s="32"/>
      <c r="CD106" s="32"/>
      <c r="CE106" s="32"/>
      <c r="CF106" s="32"/>
      <c r="CG106" s="32"/>
      <c r="CH106" s="32"/>
      <c r="CI106" s="32"/>
      <c r="CJ106" s="32"/>
    </row>
    <row r="107" spans="2:88" s="31" customFormat="1" x14ac:dyDescent="0.15">
      <c r="B107" s="40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30"/>
      <c r="CB107" s="32"/>
      <c r="CC107" s="32"/>
      <c r="CD107" s="32"/>
      <c r="CE107" s="32"/>
      <c r="CF107" s="32"/>
      <c r="CG107" s="32"/>
      <c r="CH107" s="32"/>
      <c r="CI107" s="32"/>
      <c r="CJ107" s="32"/>
    </row>
    <row r="108" spans="2:88" s="31" customFormat="1" x14ac:dyDescent="0.15">
      <c r="B108" s="40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30"/>
      <c r="CB108" s="32"/>
      <c r="CC108" s="32"/>
      <c r="CD108" s="32"/>
      <c r="CE108" s="32"/>
      <c r="CF108" s="32"/>
      <c r="CG108" s="32"/>
      <c r="CH108" s="32"/>
      <c r="CI108" s="32"/>
      <c r="CJ108" s="32"/>
    </row>
    <row r="109" spans="2:88" s="31" customFormat="1" x14ac:dyDescent="0.15">
      <c r="B109" s="40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30"/>
      <c r="CB109" s="32"/>
      <c r="CC109" s="32"/>
      <c r="CD109" s="32"/>
      <c r="CE109" s="32"/>
      <c r="CF109" s="32"/>
      <c r="CG109" s="32"/>
      <c r="CH109" s="32"/>
      <c r="CI109" s="32"/>
      <c r="CJ109" s="32"/>
    </row>
    <row r="110" spans="2:88" s="31" customFormat="1" x14ac:dyDescent="0.15">
      <c r="B110" s="40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30"/>
      <c r="CB110" s="32"/>
      <c r="CC110" s="32"/>
      <c r="CD110" s="32"/>
      <c r="CE110" s="32"/>
      <c r="CF110" s="32"/>
      <c r="CG110" s="32"/>
      <c r="CH110" s="32"/>
      <c r="CI110" s="32"/>
      <c r="CJ110" s="32"/>
    </row>
    <row r="111" spans="2:88" s="31" customFormat="1" x14ac:dyDescent="0.15">
      <c r="B111" s="40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30"/>
      <c r="CB111" s="32"/>
      <c r="CC111" s="32"/>
      <c r="CD111" s="32"/>
      <c r="CE111" s="32"/>
      <c r="CF111" s="32"/>
      <c r="CG111" s="32"/>
      <c r="CH111" s="32"/>
      <c r="CI111" s="32"/>
      <c r="CJ111" s="32"/>
    </row>
    <row r="112" spans="2:88" s="31" customFormat="1" x14ac:dyDescent="0.15">
      <c r="B112" s="40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30"/>
      <c r="CB112" s="32"/>
      <c r="CC112" s="32"/>
      <c r="CD112" s="32"/>
      <c r="CE112" s="32"/>
      <c r="CF112" s="32"/>
      <c r="CG112" s="32"/>
      <c r="CH112" s="32"/>
      <c r="CI112" s="32"/>
      <c r="CJ112" s="32"/>
    </row>
    <row r="113" spans="2:88" s="31" customFormat="1" x14ac:dyDescent="0.15">
      <c r="B113" s="40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30"/>
      <c r="CB113" s="32"/>
      <c r="CC113" s="32"/>
      <c r="CD113" s="32"/>
      <c r="CE113" s="32"/>
      <c r="CF113" s="32"/>
      <c r="CG113" s="32"/>
      <c r="CH113" s="32"/>
      <c r="CI113" s="32"/>
      <c r="CJ113" s="32"/>
    </row>
    <row r="114" spans="2:88" s="31" customFormat="1" x14ac:dyDescent="0.15">
      <c r="B114" s="40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30"/>
      <c r="CB114" s="32"/>
      <c r="CC114" s="32"/>
      <c r="CD114" s="32"/>
      <c r="CE114" s="32"/>
      <c r="CF114" s="32"/>
      <c r="CG114" s="32"/>
      <c r="CH114" s="32"/>
      <c r="CI114" s="32"/>
      <c r="CJ114" s="32"/>
    </row>
    <row r="115" spans="2:88" s="31" customFormat="1" x14ac:dyDescent="0.15">
      <c r="B115" s="40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30"/>
      <c r="CB115" s="32"/>
      <c r="CC115" s="32"/>
      <c r="CD115" s="32"/>
      <c r="CE115" s="32"/>
      <c r="CF115" s="32"/>
      <c r="CG115" s="32"/>
      <c r="CH115" s="32"/>
      <c r="CI115" s="32"/>
      <c r="CJ115" s="32"/>
    </row>
    <row r="116" spans="2:88" s="31" customFormat="1" x14ac:dyDescent="0.15">
      <c r="B116" s="40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30"/>
      <c r="CB116" s="32"/>
      <c r="CC116" s="32"/>
      <c r="CD116" s="32"/>
      <c r="CE116" s="32"/>
      <c r="CF116" s="32"/>
      <c r="CG116" s="32"/>
      <c r="CH116" s="32"/>
      <c r="CI116" s="32"/>
      <c r="CJ116" s="32"/>
    </row>
    <row r="117" spans="2:88" s="31" customFormat="1" x14ac:dyDescent="0.15">
      <c r="B117" s="40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30"/>
      <c r="CB117" s="32"/>
      <c r="CC117" s="32"/>
      <c r="CD117" s="32"/>
      <c r="CE117" s="32"/>
      <c r="CF117" s="32"/>
      <c r="CG117" s="32"/>
      <c r="CH117" s="32"/>
      <c r="CI117" s="32"/>
      <c r="CJ117" s="32"/>
    </row>
    <row r="118" spans="2:88" s="31" customFormat="1" x14ac:dyDescent="0.15">
      <c r="B118" s="40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30"/>
      <c r="CB118" s="32"/>
      <c r="CC118" s="32"/>
      <c r="CD118" s="32"/>
      <c r="CE118" s="32"/>
      <c r="CF118" s="32"/>
      <c r="CG118" s="32"/>
      <c r="CH118" s="32"/>
      <c r="CI118" s="32"/>
      <c r="CJ118" s="32"/>
    </row>
    <row r="119" spans="2:88" s="31" customFormat="1" x14ac:dyDescent="0.15">
      <c r="B119" s="40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30"/>
      <c r="CB119" s="32"/>
      <c r="CC119" s="32"/>
      <c r="CD119" s="32"/>
      <c r="CE119" s="32"/>
      <c r="CF119" s="32"/>
      <c r="CG119" s="32"/>
      <c r="CH119" s="32"/>
      <c r="CI119" s="32"/>
      <c r="CJ119" s="32"/>
    </row>
    <row r="120" spans="2:88" s="31" customFormat="1" x14ac:dyDescent="0.15">
      <c r="B120" s="40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30"/>
      <c r="CB120" s="32"/>
      <c r="CC120" s="32"/>
      <c r="CD120" s="32"/>
      <c r="CE120" s="32"/>
      <c r="CF120" s="32"/>
      <c r="CG120" s="32"/>
      <c r="CH120" s="32"/>
      <c r="CI120" s="32"/>
      <c r="CJ120" s="32"/>
    </row>
    <row r="121" spans="2:88" s="31" customFormat="1" x14ac:dyDescent="0.15">
      <c r="B121" s="40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30"/>
      <c r="CB121" s="32"/>
      <c r="CC121" s="32"/>
      <c r="CD121" s="32"/>
      <c r="CE121" s="32"/>
      <c r="CF121" s="32"/>
      <c r="CG121" s="32"/>
      <c r="CH121" s="32"/>
      <c r="CI121" s="32"/>
      <c r="CJ121" s="32"/>
    </row>
    <row r="122" spans="2:88" s="31" customFormat="1" x14ac:dyDescent="0.15">
      <c r="B122" s="40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30"/>
      <c r="CB122" s="32"/>
      <c r="CC122" s="32"/>
      <c r="CD122" s="32"/>
      <c r="CE122" s="32"/>
      <c r="CF122" s="32"/>
      <c r="CG122" s="32"/>
      <c r="CH122" s="32"/>
      <c r="CI122" s="32"/>
      <c r="CJ122" s="32"/>
    </row>
    <row r="123" spans="2:88" s="31" customFormat="1" x14ac:dyDescent="0.15">
      <c r="B123" s="40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30"/>
      <c r="CB123" s="32"/>
      <c r="CC123" s="32"/>
      <c r="CD123" s="32"/>
      <c r="CE123" s="32"/>
      <c r="CF123" s="32"/>
      <c r="CG123" s="32"/>
      <c r="CH123" s="32"/>
      <c r="CI123" s="32"/>
      <c r="CJ123" s="32"/>
    </row>
    <row r="124" spans="2:88" s="31" customFormat="1" x14ac:dyDescent="0.15">
      <c r="B124" s="40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30"/>
      <c r="CB124" s="32"/>
      <c r="CC124" s="32"/>
      <c r="CD124" s="32"/>
      <c r="CE124" s="32"/>
      <c r="CF124" s="32"/>
      <c r="CG124" s="32"/>
      <c r="CH124" s="32"/>
      <c r="CI124" s="32"/>
      <c r="CJ124" s="32"/>
    </row>
    <row r="125" spans="2:88" s="31" customFormat="1" x14ac:dyDescent="0.15">
      <c r="B125" s="40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30"/>
      <c r="CB125" s="32"/>
      <c r="CC125" s="32"/>
      <c r="CD125" s="32"/>
      <c r="CE125" s="32"/>
      <c r="CF125" s="32"/>
      <c r="CG125" s="32"/>
      <c r="CH125" s="32"/>
      <c r="CI125" s="32"/>
      <c r="CJ125" s="32"/>
    </row>
    <row r="126" spans="2:88" s="31" customFormat="1" x14ac:dyDescent="0.15">
      <c r="B126" s="40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30"/>
      <c r="CB126" s="32"/>
      <c r="CC126" s="32"/>
      <c r="CD126" s="32"/>
      <c r="CE126" s="32"/>
      <c r="CF126" s="32"/>
      <c r="CG126" s="32"/>
      <c r="CH126" s="32"/>
      <c r="CI126" s="32"/>
      <c r="CJ126" s="32"/>
    </row>
    <row r="127" spans="2:88" s="31" customFormat="1" x14ac:dyDescent="0.15">
      <c r="B127" s="40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30"/>
      <c r="CB127" s="32"/>
      <c r="CC127" s="32"/>
      <c r="CD127" s="32"/>
      <c r="CE127" s="32"/>
      <c r="CF127" s="32"/>
      <c r="CG127" s="32"/>
      <c r="CH127" s="32"/>
      <c r="CI127" s="32"/>
      <c r="CJ127" s="32"/>
    </row>
    <row r="128" spans="2:88" s="31" customFormat="1" x14ac:dyDescent="0.15">
      <c r="B128" s="40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30"/>
      <c r="CB128" s="32"/>
      <c r="CC128" s="32"/>
      <c r="CD128" s="32"/>
      <c r="CE128" s="32"/>
      <c r="CF128" s="32"/>
      <c r="CG128" s="32"/>
      <c r="CH128" s="32"/>
      <c r="CI128" s="32"/>
      <c r="CJ128" s="32"/>
    </row>
    <row r="129" spans="2:88" s="31" customFormat="1" x14ac:dyDescent="0.15">
      <c r="B129" s="40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30"/>
      <c r="CB129" s="32"/>
      <c r="CC129" s="32"/>
      <c r="CD129" s="32"/>
      <c r="CE129" s="32"/>
      <c r="CF129" s="32"/>
      <c r="CG129" s="32"/>
      <c r="CH129" s="32"/>
      <c r="CI129" s="32"/>
      <c r="CJ129" s="32"/>
    </row>
    <row r="130" spans="2:88" s="31" customFormat="1" x14ac:dyDescent="0.15">
      <c r="B130" s="40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30"/>
      <c r="CB130" s="32"/>
      <c r="CC130" s="32"/>
      <c r="CD130" s="32"/>
      <c r="CE130" s="32"/>
      <c r="CF130" s="32"/>
      <c r="CG130" s="32"/>
      <c r="CH130" s="32"/>
      <c r="CI130" s="32"/>
      <c r="CJ130" s="32"/>
    </row>
    <row r="131" spans="2:88" s="31" customFormat="1" x14ac:dyDescent="0.15">
      <c r="B131" s="40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30"/>
      <c r="CB131" s="32"/>
      <c r="CC131" s="32"/>
      <c r="CD131" s="32"/>
      <c r="CE131" s="32"/>
      <c r="CF131" s="32"/>
      <c r="CG131" s="32"/>
      <c r="CH131" s="32"/>
      <c r="CI131" s="32"/>
      <c r="CJ131" s="32"/>
    </row>
    <row r="132" spans="2:88" s="31" customFormat="1" x14ac:dyDescent="0.15">
      <c r="B132" s="40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30"/>
      <c r="CB132" s="32"/>
      <c r="CC132" s="32"/>
      <c r="CD132" s="32"/>
      <c r="CE132" s="32"/>
      <c r="CF132" s="32"/>
      <c r="CG132" s="32"/>
      <c r="CH132" s="32"/>
      <c r="CI132" s="32"/>
      <c r="CJ132" s="32"/>
    </row>
    <row r="133" spans="2:88" s="31" customFormat="1" x14ac:dyDescent="0.15">
      <c r="B133" s="40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30"/>
      <c r="CB133" s="32"/>
      <c r="CC133" s="32"/>
      <c r="CD133" s="32"/>
      <c r="CE133" s="32"/>
      <c r="CF133" s="32"/>
      <c r="CG133" s="32"/>
      <c r="CH133" s="32"/>
      <c r="CI133" s="32"/>
      <c r="CJ133" s="32"/>
    </row>
    <row r="134" spans="2:88" s="31" customFormat="1" x14ac:dyDescent="0.15">
      <c r="B134" s="40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30"/>
      <c r="CB134" s="32"/>
      <c r="CC134" s="32"/>
      <c r="CD134" s="32"/>
      <c r="CE134" s="32"/>
      <c r="CF134" s="32"/>
      <c r="CG134" s="32"/>
      <c r="CH134" s="32"/>
      <c r="CI134" s="32"/>
      <c r="CJ134" s="32"/>
    </row>
    <row r="135" spans="2:88" s="31" customFormat="1" x14ac:dyDescent="0.15">
      <c r="B135" s="40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30"/>
      <c r="CB135" s="32"/>
      <c r="CC135" s="32"/>
      <c r="CD135" s="32"/>
      <c r="CE135" s="32"/>
      <c r="CF135" s="32"/>
      <c r="CG135" s="32"/>
      <c r="CH135" s="32"/>
      <c r="CI135" s="32"/>
      <c r="CJ135" s="32"/>
    </row>
    <row r="136" spans="2:88" s="31" customFormat="1" x14ac:dyDescent="0.15">
      <c r="B136" s="40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30"/>
      <c r="CB136" s="32"/>
      <c r="CC136" s="32"/>
      <c r="CD136" s="32"/>
      <c r="CE136" s="32"/>
      <c r="CF136" s="32"/>
      <c r="CG136" s="32"/>
      <c r="CH136" s="32"/>
      <c r="CI136" s="32"/>
      <c r="CJ136" s="32"/>
    </row>
    <row r="137" spans="2:88" s="31" customFormat="1" x14ac:dyDescent="0.15">
      <c r="B137" s="40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30"/>
      <c r="CB137" s="32"/>
      <c r="CC137" s="32"/>
      <c r="CD137" s="32"/>
      <c r="CE137" s="32"/>
      <c r="CF137" s="32"/>
      <c r="CG137" s="32"/>
      <c r="CH137" s="32"/>
      <c r="CI137" s="32"/>
      <c r="CJ137" s="32"/>
    </row>
    <row r="138" spans="2:88" s="31" customFormat="1" x14ac:dyDescent="0.15">
      <c r="B138" s="40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30"/>
      <c r="CB138" s="32"/>
      <c r="CC138" s="32"/>
      <c r="CD138" s="32"/>
      <c r="CE138" s="32"/>
      <c r="CF138" s="32"/>
      <c r="CG138" s="32"/>
      <c r="CH138" s="32"/>
      <c r="CI138" s="32"/>
      <c r="CJ138" s="32"/>
    </row>
    <row r="139" spans="2:88" s="31" customFormat="1" x14ac:dyDescent="0.15">
      <c r="B139" s="40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30"/>
      <c r="CB139" s="32"/>
      <c r="CC139" s="32"/>
      <c r="CD139" s="32"/>
      <c r="CE139" s="32"/>
      <c r="CF139" s="32"/>
      <c r="CG139" s="32"/>
      <c r="CH139" s="32"/>
      <c r="CI139" s="32"/>
      <c r="CJ139" s="32"/>
    </row>
    <row r="140" spans="2:88" s="31" customFormat="1" x14ac:dyDescent="0.15">
      <c r="B140" s="40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30"/>
      <c r="CB140" s="32"/>
      <c r="CC140" s="32"/>
      <c r="CD140" s="32"/>
      <c r="CE140" s="32"/>
      <c r="CF140" s="32"/>
      <c r="CG140" s="32"/>
      <c r="CH140" s="32"/>
      <c r="CI140" s="32"/>
      <c r="CJ140" s="32"/>
    </row>
    <row r="141" spans="2:88" s="31" customFormat="1" x14ac:dyDescent="0.15">
      <c r="B141" s="40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30"/>
      <c r="CB141" s="32"/>
      <c r="CC141" s="32"/>
      <c r="CD141" s="32"/>
      <c r="CE141" s="32"/>
      <c r="CF141" s="32"/>
      <c r="CG141" s="32"/>
      <c r="CH141" s="32"/>
      <c r="CI141" s="32"/>
      <c r="CJ141" s="32"/>
    </row>
    <row r="142" spans="2:88" s="31" customFormat="1" x14ac:dyDescent="0.15">
      <c r="B142" s="40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30"/>
      <c r="CB142" s="32"/>
      <c r="CC142" s="32"/>
      <c r="CD142" s="32"/>
      <c r="CE142" s="32"/>
      <c r="CF142" s="32"/>
      <c r="CG142" s="32"/>
      <c r="CH142" s="32"/>
      <c r="CI142" s="32"/>
      <c r="CJ142" s="32"/>
    </row>
    <row r="143" spans="2:88" s="31" customFormat="1" x14ac:dyDescent="0.15">
      <c r="B143" s="40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30"/>
      <c r="CB143" s="32"/>
      <c r="CC143" s="32"/>
      <c r="CD143" s="32"/>
      <c r="CE143" s="32"/>
      <c r="CF143" s="32"/>
      <c r="CG143" s="32"/>
      <c r="CH143" s="32"/>
      <c r="CI143" s="32"/>
      <c r="CJ143" s="32"/>
    </row>
    <row r="144" spans="2:88" s="31" customFormat="1" x14ac:dyDescent="0.15">
      <c r="B144" s="40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30"/>
      <c r="CB144" s="32"/>
      <c r="CC144" s="32"/>
      <c r="CD144" s="32"/>
      <c r="CE144" s="32"/>
      <c r="CF144" s="32"/>
      <c r="CG144" s="32"/>
      <c r="CH144" s="32"/>
      <c r="CI144" s="32"/>
      <c r="CJ144" s="32"/>
    </row>
    <row r="145" spans="2:88" s="31" customFormat="1" x14ac:dyDescent="0.15">
      <c r="B145" s="40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30"/>
      <c r="CB145" s="32"/>
      <c r="CC145" s="32"/>
      <c r="CD145" s="32"/>
      <c r="CE145" s="32"/>
      <c r="CF145" s="32"/>
      <c r="CG145" s="32"/>
      <c r="CH145" s="32"/>
      <c r="CI145" s="32"/>
      <c r="CJ145" s="32"/>
    </row>
    <row r="146" spans="2:88" s="31" customFormat="1" x14ac:dyDescent="0.15">
      <c r="B146" s="40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30"/>
      <c r="CB146" s="32"/>
      <c r="CC146" s="32"/>
      <c r="CD146" s="32"/>
      <c r="CE146" s="32"/>
      <c r="CF146" s="32"/>
      <c r="CG146" s="32"/>
      <c r="CH146" s="32"/>
      <c r="CI146" s="32"/>
      <c r="CJ146" s="32"/>
    </row>
    <row r="147" spans="2:88" s="31" customFormat="1" x14ac:dyDescent="0.15">
      <c r="B147" s="40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30"/>
      <c r="CB147" s="32"/>
      <c r="CC147" s="32"/>
      <c r="CD147" s="32"/>
      <c r="CE147" s="32"/>
      <c r="CF147" s="32"/>
      <c r="CG147" s="32"/>
      <c r="CH147" s="32"/>
      <c r="CI147" s="32"/>
      <c r="CJ147" s="32"/>
    </row>
    <row r="148" spans="2:88" s="31" customFormat="1" x14ac:dyDescent="0.15">
      <c r="B148" s="40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30"/>
      <c r="CB148" s="32"/>
      <c r="CC148" s="32"/>
      <c r="CD148" s="32"/>
      <c r="CE148" s="32"/>
      <c r="CF148" s="32"/>
      <c r="CG148" s="32"/>
      <c r="CH148" s="32"/>
      <c r="CI148" s="32"/>
      <c r="CJ148" s="32"/>
    </row>
    <row r="149" spans="2:88" s="31" customFormat="1" x14ac:dyDescent="0.15">
      <c r="B149" s="40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30"/>
      <c r="CB149" s="32"/>
      <c r="CC149" s="32"/>
      <c r="CD149" s="32"/>
      <c r="CE149" s="32"/>
      <c r="CF149" s="32"/>
      <c r="CG149" s="32"/>
      <c r="CH149" s="32"/>
      <c r="CI149" s="32"/>
      <c r="CJ149" s="32"/>
    </row>
    <row r="150" spans="2:88" s="31" customFormat="1" x14ac:dyDescent="0.15">
      <c r="B150" s="40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30"/>
      <c r="CB150" s="32"/>
      <c r="CC150" s="32"/>
      <c r="CD150" s="32"/>
      <c r="CE150" s="32"/>
      <c r="CF150" s="32"/>
      <c r="CG150" s="32"/>
      <c r="CH150" s="32"/>
      <c r="CI150" s="32"/>
      <c r="CJ150" s="32"/>
    </row>
    <row r="151" spans="2:88" s="31" customFormat="1" x14ac:dyDescent="0.15">
      <c r="B151" s="40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30"/>
      <c r="CB151" s="32"/>
      <c r="CC151" s="32"/>
      <c r="CD151" s="32"/>
      <c r="CE151" s="32"/>
      <c r="CF151" s="32"/>
      <c r="CG151" s="32"/>
      <c r="CH151" s="32"/>
      <c r="CI151" s="32"/>
      <c r="CJ151" s="32"/>
    </row>
    <row r="152" spans="2:88" s="31" customFormat="1" x14ac:dyDescent="0.15">
      <c r="B152" s="40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30"/>
      <c r="CB152" s="32"/>
      <c r="CC152" s="32"/>
      <c r="CD152" s="32"/>
      <c r="CE152" s="32"/>
      <c r="CF152" s="32"/>
      <c r="CG152" s="32"/>
      <c r="CH152" s="32"/>
      <c r="CI152" s="32"/>
      <c r="CJ152" s="32"/>
    </row>
    <row r="153" spans="2:88" s="31" customFormat="1" x14ac:dyDescent="0.15">
      <c r="B153" s="40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30"/>
      <c r="CB153" s="32"/>
      <c r="CC153" s="32"/>
      <c r="CD153" s="32"/>
      <c r="CE153" s="32"/>
      <c r="CF153" s="32"/>
      <c r="CG153" s="32"/>
      <c r="CH153" s="32"/>
      <c r="CI153" s="32"/>
      <c r="CJ153" s="32"/>
    </row>
    <row r="154" spans="2:88" s="31" customFormat="1" x14ac:dyDescent="0.15">
      <c r="B154" s="40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30"/>
      <c r="CB154" s="32"/>
      <c r="CC154" s="32"/>
      <c r="CD154" s="32"/>
      <c r="CE154" s="32"/>
      <c r="CF154" s="32"/>
      <c r="CG154" s="32"/>
      <c r="CH154" s="32"/>
      <c r="CI154" s="32"/>
      <c r="CJ154" s="32"/>
    </row>
    <row r="155" spans="2:88" s="31" customFormat="1" x14ac:dyDescent="0.15">
      <c r="B155" s="40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30"/>
      <c r="CB155" s="32"/>
      <c r="CC155" s="32"/>
      <c r="CD155" s="32"/>
      <c r="CE155" s="32"/>
      <c r="CF155" s="32"/>
      <c r="CG155" s="32"/>
      <c r="CH155" s="32"/>
      <c r="CI155" s="32"/>
      <c r="CJ155" s="32"/>
    </row>
    <row r="156" spans="2:88" s="31" customFormat="1" x14ac:dyDescent="0.15">
      <c r="B156" s="40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30"/>
      <c r="CB156" s="32"/>
      <c r="CC156" s="32"/>
      <c r="CD156" s="32"/>
      <c r="CE156" s="32"/>
      <c r="CF156" s="32"/>
      <c r="CG156" s="32"/>
      <c r="CH156" s="32"/>
      <c r="CI156" s="32"/>
      <c r="CJ156" s="32"/>
    </row>
    <row r="157" spans="2:88" s="31" customFormat="1" x14ac:dyDescent="0.15">
      <c r="B157" s="40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30"/>
      <c r="CB157" s="32"/>
      <c r="CC157" s="32"/>
      <c r="CD157" s="32"/>
      <c r="CE157" s="32"/>
      <c r="CF157" s="32"/>
      <c r="CG157" s="32"/>
      <c r="CH157" s="32"/>
      <c r="CI157" s="32"/>
      <c r="CJ157" s="32"/>
    </row>
    <row r="158" spans="2:88" s="31" customFormat="1" x14ac:dyDescent="0.15">
      <c r="B158" s="40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30"/>
      <c r="CB158" s="32"/>
      <c r="CC158" s="32"/>
      <c r="CD158" s="32"/>
      <c r="CE158" s="32"/>
      <c r="CF158" s="32"/>
      <c r="CG158" s="32"/>
      <c r="CH158" s="32"/>
      <c r="CI158" s="32"/>
      <c r="CJ158" s="32"/>
    </row>
    <row r="159" spans="2:88" s="31" customFormat="1" x14ac:dyDescent="0.15">
      <c r="B159" s="40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30"/>
      <c r="CB159" s="32"/>
      <c r="CC159" s="32"/>
      <c r="CD159" s="32"/>
      <c r="CE159" s="32"/>
      <c r="CF159" s="32"/>
      <c r="CG159" s="32"/>
      <c r="CH159" s="32"/>
      <c r="CI159" s="32"/>
      <c r="CJ159" s="32"/>
    </row>
    <row r="160" spans="2:88" s="31" customFormat="1" x14ac:dyDescent="0.15">
      <c r="B160" s="40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30"/>
      <c r="CB160" s="32"/>
      <c r="CC160" s="32"/>
      <c r="CD160" s="32"/>
      <c r="CE160" s="32"/>
      <c r="CF160" s="32"/>
      <c r="CG160" s="32"/>
      <c r="CH160" s="32"/>
      <c r="CI160" s="32"/>
      <c r="CJ160" s="32"/>
    </row>
    <row r="161" spans="2:88" s="31" customFormat="1" x14ac:dyDescent="0.15">
      <c r="B161" s="40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30"/>
      <c r="CB161" s="32"/>
      <c r="CC161" s="32"/>
      <c r="CD161" s="32"/>
      <c r="CE161" s="32"/>
      <c r="CF161" s="32"/>
      <c r="CG161" s="32"/>
      <c r="CH161" s="32"/>
      <c r="CI161" s="32"/>
      <c r="CJ161" s="32"/>
    </row>
    <row r="162" spans="2:88" s="31" customFormat="1" x14ac:dyDescent="0.15">
      <c r="B162" s="40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30"/>
      <c r="CB162" s="32"/>
      <c r="CC162" s="32"/>
      <c r="CD162" s="32"/>
      <c r="CE162" s="32"/>
      <c r="CF162" s="32"/>
      <c r="CG162" s="32"/>
      <c r="CH162" s="32"/>
      <c r="CI162" s="32"/>
      <c r="CJ162" s="32"/>
    </row>
    <row r="163" spans="2:88" s="31" customFormat="1" x14ac:dyDescent="0.15">
      <c r="B163" s="40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30"/>
      <c r="CB163" s="32"/>
      <c r="CC163" s="32"/>
      <c r="CD163" s="32"/>
      <c r="CE163" s="32"/>
      <c r="CF163" s="32"/>
      <c r="CG163" s="32"/>
      <c r="CH163" s="32"/>
      <c r="CI163" s="32"/>
      <c r="CJ163" s="32"/>
    </row>
    <row r="164" spans="2:88" s="31" customFormat="1" x14ac:dyDescent="0.15">
      <c r="B164" s="40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30"/>
      <c r="CB164" s="32"/>
      <c r="CC164" s="32"/>
      <c r="CD164" s="32"/>
      <c r="CE164" s="32"/>
      <c r="CF164" s="32"/>
      <c r="CG164" s="32"/>
      <c r="CH164" s="32"/>
      <c r="CI164" s="32"/>
      <c r="CJ164" s="32"/>
    </row>
    <row r="165" spans="2:88" s="31" customFormat="1" x14ac:dyDescent="0.15">
      <c r="B165" s="40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30"/>
      <c r="CB165" s="32"/>
      <c r="CC165" s="32"/>
      <c r="CD165" s="32"/>
      <c r="CE165" s="32"/>
      <c r="CF165" s="32"/>
      <c r="CG165" s="32"/>
      <c r="CH165" s="32"/>
      <c r="CI165" s="32"/>
      <c r="CJ165" s="32"/>
    </row>
    <row r="166" spans="2:88" s="31" customFormat="1" x14ac:dyDescent="0.15">
      <c r="B166" s="40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30"/>
      <c r="CB166" s="32"/>
      <c r="CC166" s="32"/>
      <c r="CD166" s="32"/>
      <c r="CE166" s="32"/>
      <c r="CF166" s="32"/>
      <c r="CG166" s="32"/>
      <c r="CH166" s="32"/>
      <c r="CI166" s="32"/>
      <c r="CJ166" s="32"/>
    </row>
    <row r="167" spans="2:88" s="31" customFormat="1" x14ac:dyDescent="0.15">
      <c r="B167" s="40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30"/>
      <c r="CB167" s="32"/>
      <c r="CC167" s="32"/>
      <c r="CD167" s="32"/>
      <c r="CE167" s="32"/>
      <c r="CF167" s="32"/>
      <c r="CG167" s="32"/>
      <c r="CH167" s="32"/>
      <c r="CI167" s="32"/>
      <c r="CJ167" s="32"/>
    </row>
    <row r="168" spans="2:88" s="31" customFormat="1" x14ac:dyDescent="0.15">
      <c r="B168" s="40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30"/>
      <c r="CB168" s="32"/>
      <c r="CC168" s="32"/>
      <c r="CD168" s="32"/>
      <c r="CE168" s="32"/>
      <c r="CF168" s="32"/>
      <c r="CG168" s="32"/>
      <c r="CH168" s="32"/>
      <c r="CI168" s="32"/>
      <c r="CJ168" s="32"/>
    </row>
    <row r="169" spans="2:88" s="31" customFormat="1" x14ac:dyDescent="0.15">
      <c r="B169" s="40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30"/>
      <c r="CB169" s="32"/>
      <c r="CC169" s="32"/>
      <c r="CD169" s="32"/>
      <c r="CE169" s="32"/>
      <c r="CF169" s="32"/>
      <c r="CG169" s="32"/>
      <c r="CH169" s="32"/>
      <c r="CI169" s="32"/>
      <c r="CJ169" s="32"/>
    </row>
    <row r="170" spans="2:88" s="31" customFormat="1" x14ac:dyDescent="0.15">
      <c r="B170" s="40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30"/>
      <c r="CB170" s="32"/>
      <c r="CC170" s="32"/>
      <c r="CD170" s="32"/>
      <c r="CE170" s="32"/>
      <c r="CF170" s="32"/>
      <c r="CG170" s="32"/>
      <c r="CH170" s="32"/>
      <c r="CI170" s="32"/>
      <c r="CJ170" s="32"/>
    </row>
    <row r="171" spans="2:88" s="31" customFormat="1" x14ac:dyDescent="0.15">
      <c r="B171" s="40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30"/>
      <c r="CB171" s="32"/>
      <c r="CC171" s="32"/>
      <c r="CD171" s="32"/>
      <c r="CE171" s="32"/>
      <c r="CF171" s="32"/>
      <c r="CG171" s="32"/>
      <c r="CH171" s="32"/>
      <c r="CI171" s="32"/>
      <c r="CJ171" s="32"/>
    </row>
    <row r="172" spans="2:88" s="31" customFormat="1" x14ac:dyDescent="0.15">
      <c r="B172" s="40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30"/>
      <c r="CB172" s="32"/>
      <c r="CC172" s="32"/>
      <c r="CD172" s="32"/>
      <c r="CE172" s="32"/>
      <c r="CF172" s="32"/>
      <c r="CG172" s="32"/>
      <c r="CH172" s="32"/>
      <c r="CI172" s="32"/>
      <c r="CJ172" s="32"/>
    </row>
    <row r="173" spans="2:88" s="31" customFormat="1" x14ac:dyDescent="0.15">
      <c r="B173" s="40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30"/>
      <c r="CB173" s="32"/>
      <c r="CC173" s="32"/>
      <c r="CD173" s="32"/>
      <c r="CE173" s="32"/>
      <c r="CF173" s="32"/>
      <c r="CG173" s="32"/>
      <c r="CH173" s="32"/>
      <c r="CI173" s="32"/>
      <c r="CJ173" s="32"/>
    </row>
    <row r="174" spans="2:88" s="31" customFormat="1" x14ac:dyDescent="0.15">
      <c r="B174" s="40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30"/>
      <c r="CB174" s="32"/>
      <c r="CC174" s="32"/>
      <c r="CD174" s="32"/>
      <c r="CE174" s="32"/>
      <c r="CF174" s="32"/>
      <c r="CG174" s="32"/>
      <c r="CH174" s="32"/>
      <c r="CI174" s="32"/>
      <c r="CJ174" s="32"/>
    </row>
    <row r="175" spans="2:88" s="31" customFormat="1" x14ac:dyDescent="0.15">
      <c r="B175" s="40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30"/>
      <c r="CB175" s="32"/>
      <c r="CC175" s="32"/>
      <c r="CD175" s="32"/>
      <c r="CE175" s="32"/>
      <c r="CF175" s="32"/>
      <c r="CG175" s="32"/>
      <c r="CH175" s="32"/>
      <c r="CI175" s="32"/>
      <c r="CJ175" s="32"/>
    </row>
    <row r="176" spans="2:88" s="31" customFormat="1" x14ac:dyDescent="0.15">
      <c r="B176" s="40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30"/>
      <c r="CB176" s="32"/>
      <c r="CC176" s="32"/>
      <c r="CD176" s="32"/>
      <c r="CE176" s="32"/>
      <c r="CF176" s="32"/>
      <c r="CG176" s="32"/>
      <c r="CH176" s="32"/>
      <c r="CI176" s="32"/>
      <c r="CJ176" s="32"/>
    </row>
    <row r="177" spans="2:88" s="31" customFormat="1" x14ac:dyDescent="0.15">
      <c r="B177" s="40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30"/>
      <c r="CB177" s="32"/>
      <c r="CC177" s="32"/>
      <c r="CD177" s="32"/>
      <c r="CE177" s="32"/>
      <c r="CF177" s="32"/>
      <c r="CG177" s="32"/>
      <c r="CH177" s="32"/>
      <c r="CI177" s="32"/>
      <c r="CJ177" s="32"/>
    </row>
    <row r="178" spans="2:88" s="31" customFormat="1" x14ac:dyDescent="0.15">
      <c r="B178" s="40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30"/>
      <c r="CB178" s="32"/>
      <c r="CC178" s="32"/>
      <c r="CD178" s="32"/>
      <c r="CE178" s="32"/>
      <c r="CF178" s="32"/>
      <c r="CG178" s="32"/>
      <c r="CH178" s="32"/>
      <c r="CI178" s="32"/>
      <c r="CJ178" s="32"/>
    </row>
    <row r="179" spans="2:88" s="31" customFormat="1" x14ac:dyDescent="0.15">
      <c r="B179" s="40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30"/>
      <c r="CB179" s="32"/>
      <c r="CC179" s="32"/>
      <c r="CD179" s="32"/>
      <c r="CE179" s="32"/>
      <c r="CF179" s="32"/>
      <c r="CG179" s="32"/>
      <c r="CH179" s="32"/>
      <c r="CI179" s="32"/>
      <c r="CJ179" s="32"/>
    </row>
    <row r="180" spans="2:88" s="31" customFormat="1" x14ac:dyDescent="0.15">
      <c r="B180" s="40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30"/>
      <c r="CB180" s="32"/>
      <c r="CC180" s="32"/>
      <c r="CD180" s="32"/>
      <c r="CE180" s="32"/>
      <c r="CF180" s="32"/>
      <c r="CG180" s="32"/>
      <c r="CH180" s="32"/>
      <c r="CI180" s="32"/>
      <c r="CJ180" s="32"/>
    </row>
    <row r="181" spans="2:88" s="31" customFormat="1" x14ac:dyDescent="0.15">
      <c r="B181" s="40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30"/>
      <c r="CB181" s="32"/>
      <c r="CC181" s="32"/>
      <c r="CD181" s="32"/>
      <c r="CE181" s="32"/>
      <c r="CF181" s="32"/>
      <c r="CG181" s="32"/>
      <c r="CH181" s="32"/>
      <c r="CI181" s="32"/>
      <c r="CJ181" s="32"/>
    </row>
    <row r="182" spans="2:88" s="31" customFormat="1" x14ac:dyDescent="0.15">
      <c r="B182" s="40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30"/>
      <c r="CB182" s="32"/>
      <c r="CC182" s="32"/>
      <c r="CD182" s="32"/>
      <c r="CE182" s="32"/>
      <c r="CF182" s="32"/>
      <c r="CG182" s="32"/>
      <c r="CH182" s="32"/>
      <c r="CI182" s="32"/>
      <c r="CJ182" s="32"/>
    </row>
    <row r="183" spans="2:88" s="31" customFormat="1" x14ac:dyDescent="0.15">
      <c r="B183" s="40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30"/>
      <c r="CB183" s="32"/>
      <c r="CC183" s="32"/>
      <c r="CD183" s="32"/>
      <c r="CE183" s="32"/>
      <c r="CF183" s="32"/>
      <c r="CG183" s="32"/>
      <c r="CH183" s="32"/>
      <c r="CI183" s="32"/>
      <c r="CJ183" s="32"/>
    </row>
    <row r="184" spans="2:88" s="31" customFormat="1" x14ac:dyDescent="0.15">
      <c r="B184" s="40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30"/>
      <c r="CB184" s="32"/>
      <c r="CC184" s="32"/>
      <c r="CD184" s="32"/>
      <c r="CE184" s="32"/>
      <c r="CF184" s="32"/>
      <c r="CG184" s="32"/>
      <c r="CH184" s="32"/>
      <c r="CI184" s="32"/>
      <c r="CJ184" s="32"/>
    </row>
    <row r="185" spans="2:88" s="31" customFormat="1" x14ac:dyDescent="0.15">
      <c r="B185" s="40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30"/>
      <c r="CB185" s="32"/>
      <c r="CC185" s="32"/>
      <c r="CD185" s="32"/>
      <c r="CE185" s="32"/>
      <c r="CF185" s="32"/>
      <c r="CG185" s="32"/>
      <c r="CH185" s="32"/>
      <c r="CI185" s="32"/>
      <c r="CJ185" s="32"/>
    </row>
    <row r="186" spans="2:88" s="31" customFormat="1" x14ac:dyDescent="0.15">
      <c r="B186" s="40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30"/>
      <c r="CB186" s="32"/>
      <c r="CC186" s="32"/>
      <c r="CD186" s="32"/>
      <c r="CE186" s="32"/>
      <c r="CF186" s="32"/>
      <c r="CG186" s="32"/>
      <c r="CH186" s="32"/>
      <c r="CI186" s="32"/>
      <c r="CJ186" s="32"/>
    </row>
    <row r="187" spans="2:88" s="31" customFormat="1" x14ac:dyDescent="0.15">
      <c r="B187" s="40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30"/>
      <c r="CB187" s="32"/>
      <c r="CC187" s="32"/>
      <c r="CD187" s="32"/>
      <c r="CE187" s="32"/>
      <c r="CF187" s="32"/>
      <c r="CG187" s="32"/>
      <c r="CH187" s="32"/>
      <c r="CI187" s="32"/>
      <c r="CJ187" s="32"/>
    </row>
    <row r="188" spans="2:88" s="31" customFormat="1" x14ac:dyDescent="0.15">
      <c r="B188" s="40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30"/>
      <c r="CB188" s="32"/>
      <c r="CC188" s="32"/>
      <c r="CD188" s="32"/>
      <c r="CE188" s="32"/>
      <c r="CF188" s="32"/>
      <c r="CG188" s="32"/>
      <c r="CH188" s="32"/>
      <c r="CI188" s="32"/>
      <c r="CJ188" s="32"/>
    </row>
    <row r="189" spans="2:88" s="31" customFormat="1" x14ac:dyDescent="0.15">
      <c r="B189" s="40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30"/>
      <c r="CB189" s="32"/>
      <c r="CC189" s="32"/>
      <c r="CD189" s="32"/>
      <c r="CE189" s="32"/>
      <c r="CF189" s="32"/>
      <c r="CG189" s="32"/>
      <c r="CH189" s="32"/>
      <c r="CI189" s="32"/>
      <c r="CJ189" s="32"/>
    </row>
    <row r="190" spans="2:88" s="31" customFormat="1" x14ac:dyDescent="0.15">
      <c r="B190" s="40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30"/>
      <c r="CB190" s="32"/>
      <c r="CC190" s="32"/>
      <c r="CD190" s="32"/>
      <c r="CE190" s="32"/>
      <c r="CF190" s="32"/>
      <c r="CG190" s="32"/>
      <c r="CH190" s="32"/>
      <c r="CI190" s="32"/>
      <c r="CJ190" s="32"/>
    </row>
    <row r="191" spans="2:88" s="31" customFormat="1" x14ac:dyDescent="0.15">
      <c r="B191" s="40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30"/>
      <c r="CB191" s="32"/>
      <c r="CC191" s="32"/>
      <c r="CD191" s="32"/>
      <c r="CE191" s="32"/>
      <c r="CF191" s="32"/>
      <c r="CG191" s="32"/>
      <c r="CH191" s="32"/>
      <c r="CI191" s="32"/>
      <c r="CJ191" s="32"/>
    </row>
    <row r="192" spans="2:88" s="31" customFormat="1" x14ac:dyDescent="0.15">
      <c r="B192" s="40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30"/>
      <c r="CB192" s="32"/>
      <c r="CC192" s="32"/>
      <c r="CD192" s="32"/>
      <c r="CE192" s="32"/>
      <c r="CF192" s="32"/>
      <c r="CG192" s="32"/>
      <c r="CH192" s="32"/>
      <c r="CI192" s="32"/>
      <c r="CJ192" s="32"/>
    </row>
    <row r="193" spans="2:88" s="31" customFormat="1" x14ac:dyDescent="0.15">
      <c r="B193" s="40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30"/>
      <c r="CB193" s="32"/>
      <c r="CC193" s="32"/>
      <c r="CD193" s="32"/>
      <c r="CE193" s="32"/>
      <c r="CF193" s="32"/>
      <c r="CG193" s="32"/>
      <c r="CH193" s="32"/>
      <c r="CI193" s="32"/>
      <c r="CJ193" s="32"/>
    </row>
    <row r="194" spans="2:88" s="31" customFormat="1" x14ac:dyDescent="0.15">
      <c r="B194" s="40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30"/>
      <c r="CB194" s="32"/>
      <c r="CC194" s="32"/>
      <c r="CD194" s="32"/>
      <c r="CE194" s="32"/>
      <c r="CF194" s="32"/>
      <c r="CG194" s="32"/>
      <c r="CH194" s="32"/>
      <c r="CI194" s="32"/>
      <c r="CJ194" s="32"/>
    </row>
    <row r="195" spans="2:88" s="31" customFormat="1" x14ac:dyDescent="0.15">
      <c r="B195" s="40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30"/>
      <c r="CB195" s="32"/>
      <c r="CC195" s="32"/>
      <c r="CD195" s="32"/>
      <c r="CE195" s="32"/>
      <c r="CF195" s="32"/>
      <c r="CG195" s="32"/>
      <c r="CH195" s="32"/>
      <c r="CI195" s="32"/>
      <c r="CJ195" s="32"/>
    </row>
    <row r="196" spans="2:88" s="31" customFormat="1" x14ac:dyDescent="0.15">
      <c r="B196" s="40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30"/>
      <c r="CB196" s="32"/>
      <c r="CC196" s="32"/>
      <c r="CD196" s="32"/>
      <c r="CE196" s="32"/>
      <c r="CF196" s="32"/>
      <c r="CG196" s="32"/>
      <c r="CH196" s="32"/>
      <c r="CI196" s="32"/>
      <c r="CJ196" s="32"/>
    </row>
    <row r="197" spans="2:88" s="31" customFormat="1" x14ac:dyDescent="0.15">
      <c r="B197" s="40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30"/>
      <c r="CB197" s="32"/>
      <c r="CC197" s="32"/>
      <c r="CD197" s="32"/>
      <c r="CE197" s="32"/>
      <c r="CF197" s="32"/>
      <c r="CG197" s="32"/>
      <c r="CH197" s="32"/>
      <c r="CI197" s="32"/>
      <c r="CJ197" s="32"/>
    </row>
    <row r="198" spans="2:88" s="31" customFormat="1" x14ac:dyDescent="0.15">
      <c r="B198" s="40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30"/>
      <c r="CB198" s="32"/>
      <c r="CC198" s="32"/>
      <c r="CD198" s="32"/>
      <c r="CE198" s="32"/>
      <c r="CF198" s="32"/>
      <c r="CG198" s="32"/>
      <c r="CH198" s="32"/>
      <c r="CI198" s="32"/>
      <c r="CJ198" s="32"/>
    </row>
    <row r="199" spans="2:88" s="31" customFormat="1" x14ac:dyDescent="0.15">
      <c r="B199" s="40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30"/>
      <c r="CB199" s="32"/>
      <c r="CC199" s="32"/>
      <c r="CD199" s="32"/>
      <c r="CE199" s="32"/>
      <c r="CF199" s="32"/>
      <c r="CG199" s="32"/>
      <c r="CH199" s="32"/>
      <c r="CI199" s="32"/>
      <c r="CJ199" s="32"/>
    </row>
    <row r="200" spans="2:88" s="31" customFormat="1" x14ac:dyDescent="0.15">
      <c r="B200" s="40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30"/>
      <c r="CB200" s="32"/>
      <c r="CC200" s="32"/>
      <c r="CD200" s="32"/>
      <c r="CE200" s="32"/>
      <c r="CF200" s="32"/>
      <c r="CG200" s="32"/>
      <c r="CH200" s="32"/>
      <c r="CI200" s="32"/>
      <c r="CJ200" s="32"/>
    </row>
    <row r="201" spans="2:88" s="31" customFormat="1" x14ac:dyDescent="0.15">
      <c r="B201" s="40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30"/>
      <c r="CB201" s="32"/>
      <c r="CC201" s="32"/>
      <c r="CD201" s="32"/>
      <c r="CE201" s="32"/>
      <c r="CF201" s="32"/>
      <c r="CG201" s="32"/>
      <c r="CH201" s="32"/>
      <c r="CI201" s="32"/>
      <c r="CJ201" s="32"/>
    </row>
    <row r="202" spans="2:88" s="31" customFormat="1" x14ac:dyDescent="0.15">
      <c r="B202" s="40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30"/>
      <c r="CB202" s="32"/>
      <c r="CC202" s="32"/>
      <c r="CD202" s="32"/>
      <c r="CE202" s="32"/>
      <c r="CF202" s="32"/>
      <c r="CG202" s="32"/>
      <c r="CH202" s="32"/>
      <c r="CI202" s="32"/>
      <c r="CJ202" s="32"/>
    </row>
    <row r="203" spans="2:88" s="31" customFormat="1" x14ac:dyDescent="0.15">
      <c r="B203" s="40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30"/>
      <c r="CB203" s="32"/>
      <c r="CC203" s="32"/>
      <c r="CD203" s="32"/>
      <c r="CE203" s="32"/>
      <c r="CF203" s="32"/>
      <c r="CG203" s="32"/>
      <c r="CH203" s="32"/>
      <c r="CI203" s="32"/>
      <c r="CJ203" s="32"/>
    </row>
    <row r="204" spans="2:88" s="31" customFormat="1" x14ac:dyDescent="0.15">
      <c r="B204" s="40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30"/>
      <c r="CB204" s="32"/>
      <c r="CC204" s="32"/>
      <c r="CD204" s="32"/>
      <c r="CE204" s="32"/>
      <c r="CF204" s="32"/>
      <c r="CG204" s="32"/>
      <c r="CH204" s="32"/>
      <c r="CI204" s="32"/>
      <c r="CJ204" s="32"/>
    </row>
    <row r="205" spans="2:88" s="31" customFormat="1" x14ac:dyDescent="0.15">
      <c r="B205" s="40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30"/>
      <c r="CB205" s="32"/>
      <c r="CC205" s="32"/>
      <c r="CD205" s="32"/>
      <c r="CE205" s="32"/>
      <c r="CF205" s="32"/>
      <c r="CG205" s="32"/>
      <c r="CH205" s="32"/>
      <c r="CI205" s="32"/>
      <c r="CJ205" s="32"/>
    </row>
    <row r="206" spans="2:88" s="31" customFormat="1" x14ac:dyDescent="0.15">
      <c r="B206" s="40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30"/>
      <c r="CB206" s="32"/>
      <c r="CC206" s="32"/>
      <c r="CD206" s="32"/>
      <c r="CE206" s="32"/>
      <c r="CF206" s="32"/>
      <c r="CG206" s="32"/>
      <c r="CH206" s="32"/>
      <c r="CI206" s="32"/>
      <c r="CJ206" s="32"/>
    </row>
    <row r="207" spans="2:88" s="31" customFormat="1" x14ac:dyDescent="0.15">
      <c r="B207" s="40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30"/>
      <c r="CB207" s="32"/>
      <c r="CC207" s="32"/>
      <c r="CD207" s="32"/>
      <c r="CE207" s="32"/>
      <c r="CF207" s="32"/>
      <c r="CG207" s="32"/>
      <c r="CH207" s="32"/>
      <c r="CI207" s="32"/>
      <c r="CJ207" s="32"/>
    </row>
    <row r="208" spans="2:88" s="31" customFormat="1" x14ac:dyDescent="0.15">
      <c r="B208" s="40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30"/>
      <c r="CB208" s="32"/>
      <c r="CC208" s="32"/>
      <c r="CD208" s="32"/>
      <c r="CE208" s="32"/>
      <c r="CF208" s="32"/>
      <c r="CG208" s="32"/>
      <c r="CH208" s="32"/>
      <c r="CI208" s="32"/>
      <c r="CJ208" s="32"/>
    </row>
    <row r="209" spans="2:88" s="31" customFormat="1" x14ac:dyDescent="0.15">
      <c r="B209" s="40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30"/>
      <c r="CB209" s="32"/>
      <c r="CC209" s="32"/>
      <c r="CD209" s="32"/>
      <c r="CE209" s="32"/>
      <c r="CF209" s="32"/>
      <c r="CG209" s="32"/>
      <c r="CH209" s="32"/>
      <c r="CI209" s="32"/>
      <c r="CJ209" s="32"/>
    </row>
    <row r="210" spans="2:88" s="31" customFormat="1" x14ac:dyDescent="0.15">
      <c r="B210" s="40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30"/>
      <c r="CB210" s="32"/>
      <c r="CC210" s="32"/>
      <c r="CD210" s="32"/>
      <c r="CE210" s="32"/>
      <c r="CF210" s="32"/>
      <c r="CG210" s="32"/>
      <c r="CH210" s="32"/>
      <c r="CI210" s="32"/>
      <c r="CJ210" s="32"/>
    </row>
    <row r="211" spans="2:88" s="31" customFormat="1" x14ac:dyDescent="0.15">
      <c r="B211" s="40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30"/>
      <c r="CB211" s="32"/>
      <c r="CC211" s="32"/>
      <c r="CD211" s="32"/>
      <c r="CE211" s="32"/>
      <c r="CF211" s="32"/>
      <c r="CG211" s="32"/>
      <c r="CH211" s="32"/>
      <c r="CI211" s="32"/>
      <c r="CJ211" s="32"/>
    </row>
    <row r="212" spans="2:88" s="31" customFormat="1" x14ac:dyDescent="0.15">
      <c r="B212" s="40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30"/>
      <c r="CB212" s="32"/>
      <c r="CC212" s="32"/>
      <c r="CD212" s="32"/>
      <c r="CE212" s="32"/>
      <c r="CF212" s="32"/>
      <c r="CG212" s="32"/>
      <c r="CH212" s="32"/>
      <c r="CI212" s="32"/>
      <c r="CJ212" s="32"/>
    </row>
    <row r="213" spans="2:88" s="31" customFormat="1" x14ac:dyDescent="0.15">
      <c r="B213" s="40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30"/>
      <c r="CB213" s="32"/>
      <c r="CC213" s="32"/>
      <c r="CD213" s="32"/>
      <c r="CE213" s="32"/>
      <c r="CF213" s="32"/>
      <c r="CG213" s="32"/>
      <c r="CH213" s="32"/>
      <c r="CI213" s="32"/>
      <c r="CJ213" s="32"/>
    </row>
    <row r="214" spans="2:88" s="31" customFormat="1" x14ac:dyDescent="0.15">
      <c r="B214" s="40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30"/>
      <c r="CB214" s="32"/>
      <c r="CC214" s="32"/>
      <c r="CD214" s="32"/>
      <c r="CE214" s="32"/>
      <c r="CF214" s="32"/>
      <c r="CG214" s="32"/>
      <c r="CH214" s="32"/>
      <c r="CI214" s="32"/>
      <c r="CJ214" s="32"/>
    </row>
    <row r="215" spans="2:88" s="31" customFormat="1" x14ac:dyDescent="0.15">
      <c r="B215" s="40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30"/>
      <c r="CB215" s="32"/>
      <c r="CC215" s="32"/>
      <c r="CD215" s="32"/>
      <c r="CE215" s="32"/>
      <c r="CF215" s="32"/>
      <c r="CG215" s="32"/>
      <c r="CH215" s="32"/>
      <c r="CI215" s="32"/>
      <c r="CJ215" s="32"/>
    </row>
    <row r="216" spans="2:88" s="31" customFormat="1" x14ac:dyDescent="0.15">
      <c r="B216" s="40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30"/>
      <c r="CB216" s="32"/>
      <c r="CC216" s="32"/>
      <c r="CD216" s="32"/>
      <c r="CE216" s="32"/>
      <c r="CF216" s="32"/>
      <c r="CG216" s="32"/>
      <c r="CH216" s="32"/>
      <c r="CI216" s="32"/>
      <c r="CJ216" s="32"/>
    </row>
    <row r="217" spans="2:88" s="31" customFormat="1" x14ac:dyDescent="0.15">
      <c r="B217" s="40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30"/>
      <c r="CB217" s="32"/>
      <c r="CC217" s="32"/>
      <c r="CD217" s="32"/>
      <c r="CE217" s="32"/>
      <c r="CF217" s="32"/>
      <c r="CG217" s="32"/>
      <c r="CH217" s="32"/>
      <c r="CI217" s="32"/>
      <c r="CJ217" s="32"/>
    </row>
    <row r="218" spans="2:88" s="31" customFormat="1" x14ac:dyDescent="0.15">
      <c r="B218" s="40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30"/>
      <c r="CB218" s="32"/>
      <c r="CC218" s="32"/>
      <c r="CD218" s="32"/>
      <c r="CE218" s="32"/>
      <c r="CF218" s="32"/>
      <c r="CG218" s="32"/>
      <c r="CH218" s="32"/>
      <c r="CI218" s="32"/>
      <c r="CJ218" s="32"/>
    </row>
    <row r="219" spans="2:88" s="31" customFormat="1" x14ac:dyDescent="0.15">
      <c r="B219" s="40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30"/>
      <c r="CB219" s="32"/>
      <c r="CC219" s="32"/>
      <c r="CD219" s="32"/>
      <c r="CE219" s="32"/>
      <c r="CF219" s="32"/>
      <c r="CG219" s="32"/>
      <c r="CH219" s="32"/>
      <c r="CI219" s="32"/>
      <c r="CJ219" s="32"/>
    </row>
    <row r="220" spans="2:88" s="31" customFormat="1" x14ac:dyDescent="0.15">
      <c r="B220" s="40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30"/>
      <c r="CB220" s="32"/>
      <c r="CC220" s="32"/>
      <c r="CD220" s="32"/>
      <c r="CE220" s="32"/>
      <c r="CF220" s="32"/>
      <c r="CG220" s="32"/>
      <c r="CH220" s="32"/>
      <c r="CI220" s="32"/>
      <c r="CJ220" s="32"/>
    </row>
    <row r="221" spans="2:88" s="31" customFormat="1" x14ac:dyDescent="0.15">
      <c r="B221" s="40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30"/>
      <c r="CB221" s="32"/>
      <c r="CC221" s="32"/>
      <c r="CD221" s="32"/>
      <c r="CE221" s="32"/>
      <c r="CF221" s="32"/>
      <c r="CG221" s="32"/>
      <c r="CH221" s="32"/>
      <c r="CI221" s="32"/>
      <c r="CJ221" s="32"/>
    </row>
    <row r="222" spans="2:88" s="31" customFormat="1" x14ac:dyDescent="0.15">
      <c r="B222" s="40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30"/>
      <c r="CB222" s="32"/>
      <c r="CC222" s="32"/>
      <c r="CD222" s="32"/>
      <c r="CE222" s="32"/>
      <c r="CF222" s="32"/>
      <c r="CG222" s="32"/>
      <c r="CH222" s="32"/>
      <c r="CI222" s="32"/>
      <c r="CJ222" s="32"/>
    </row>
    <row r="223" spans="2:88" s="31" customFormat="1" x14ac:dyDescent="0.15">
      <c r="B223" s="40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30"/>
      <c r="CB223" s="32"/>
      <c r="CC223" s="32"/>
      <c r="CD223" s="32"/>
      <c r="CE223" s="32"/>
      <c r="CF223" s="32"/>
      <c r="CG223" s="32"/>
      <c r="CH223" s="32"/>
      <c r="CI223" s="32"/>
      <c r="CJ223" s="32"/>
    </row>
    <row r="224" spans="2:88" s="31" customFormat="1" x14ac:dyDescent="0.15">
      <c r="B224" s="40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30"/>
      <c r="CB224" s="32"/>
      <c r="CC224" s="32"/>
      <c r="CD224" s="32"/>
      <c r="CE224" s="32"/>
      <c r="CF224" s="32"/>
      <c r="CG224" s="32"/>
      <c r="CH224" s="32"/>
      <c r="CI224" s="32"/>
      <c r="CJ224" s="32"/>
    </row>
    <row r="225" spans="2:88" s="31" customFormat="1" x14ac:dyDescent="0.15">
      <c r="B225" s="40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30"/>
      <c r="CB225" s="32"/>
      <c r="CC225" s="32"/>
      <c r="CD225" s="32"/>
      <c r="CE225" s="32"/>
      <c r="CF225" s="32"/>
      <c r="CG225" s="32"/>
      <c r="CH225" s="32"/>
      <c r="CI225" s="32"/>
      <c r="CJ225" s="32"/>
    </row>
    <row r="226" spans="2:88" s="31" customFormat="1" x14ac:dyDescent="0.15">
      <c r="B226" s="40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30"/>
      <c r="CB226" s="32"/>
      <c r="CC226" s="32"/>
      <c r="CD226" s="32"/>
      <c r="CE226" s="32"/>
      <c r="CF226" s="32"/>
      <c r="CG226" s="32"/>
      <c r="CH226" s="32"/>
      <c r="CI226" s="32"/>
      <c r="CJ226" s="32"/>
    </row>
    <row r="227" spans="2:88" s="31" customFormat="1" x14ac:dyDescent="0.15">
      <c r="B227" s="40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30"/>
      <c r="CB227" s="32"/>
      <c r="CC227" s="32"/>
      <c r="CD227" s="32"/>
      <c r="CE227" s="32"/>
      <c r="CF227" s="32"/>
      <c r="CG227" s="32"/>
      <c r="CH227" s="32"/>
      <c r="CI227" s="32"/>
      <c r="CJ227" s="32"/>
    </row>
    <row r="228" spans="2:88" s="31" customFormat="1" x14ac:dyDescent="0.15">
      <c r="B228" s="40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30"/>
      <c r="CB228" s="32"/>
      <c r="CC228" s="32"/>
      <c r="CD228" s="32"/>
      <c r="CE228" s="32"/>
      <c r="CF228" s="32"/>
      <c r="CG228" s="32"/>
      <c r="CH228" s="32"/>
      <c r="CI228" s="32"/>
      <c r="CJ228" s="32"/>
    </row>
    <row r="229" spans="2:88" s="31" customFormat="1" x14ac:dyDescent="0.15">
      <c r="B229" s="40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30"/>
      <c r="CB229" s="32"/>
      <c r="CC229" s="32"/>
      <c r="CD229" s="32"/>
      <c r="CE229" s="32"/>
      <c r="CF229" s="32"/>
      <c r="CG229" s="32"/>
      <c r="CH229" s="32"/>
      <c r="CI229" s="32"/>
      <c r="CJ229" s="32"/>
    </row>
    <row r="230" spans="2:88" s="31" customFormat="1" x14ac:dyDescent="0.15">
      <c r="B230" s="40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30"/>
      <c r="CB230" s="32"/>
      <c r="CC230" s="32"/>
      <c r="CD230" s="32"/>
      <c r="CE230" s="32"/>
      <c r="CF230" s="32"/>
      <c r="CG230" s="32"/>
      <c r="CH230" s="32"/>
      <c r="CI230" s="32"/>
      <c r="CJ230" s="32"/>
    </row>
    <row r="231" spans="2:88" s="31" customFormat="1" x14ac:dyDescent="0.15">
      <c r="B231" s="40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30"/>
      <c r="CB231" s="32"/>
      <c r="CC231" s="32"/>
      <c r="CD231" s="32"/>
      <c r="CE231" s="32"/>
      <c r="CF231" s="32"/>
      <c r="CG231" s="32"/>
      <c r="CH231" s="32"/>
      <c r="CI231" s="32"/>
      <c r="CJ231" s="32"/>
    </row>
    <row r="232" spans="2:88" s="31" customFormat="1" x14ac:dyDescent="0.15">
      <c r="B232" s="40"/>
      <c r="C232" s="36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30"/>
      <c r="CB232" s="32"/>
      <c r="CC232" s="32"/>
      <c r="CD232" s="32"/>
      <c r="CE232" s="32"/>
      <c r="CF232" s="32"/>
      <c r="CG232" s="32"/>
      <c r="CH232" s="32"/>
      <c r="CI232" s="32"/>
      <c r="CJ232" s="32"/>
    </row>
    <row r="233" spans="2:88" s="31" customFormat="1" x14ac:dyDescent="0.15">
      <c r="B233" s="40"/>
      <c r="C233" s="36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30"/>
      <c r="CB233" s="32"/>
      <c r="CC233" s="32"/>
      <c r="CD233" s="32"/>
      <c r="CE233" s="32"/>
      <c r="CF233" s="32"/>
      <c r="CG233" s="32"/>
      <c r="CH233" s="32"/>
      <c r="CI233" s="32"/>
      <c r="CJ233" s="32"/>
    </row>
    <row r="234" spans="2:88" s="31" customFormat="1" x14ac:dyDescent="0.15">
      <c r="B234" s="40"/>
      <c r="C234" s="36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30"/>
      <c r="CB234" s="32"/>
      <c r="CC234" s="32"/>
      <c r="CD234" s="32"/>
      <c r="CE234" s="32"/>
      <c r="CF234" s="32"/>
      <c r="CG234" s="32"/>
      <c r="CH234" s="32"/>
      <c r="CI234" s="32"/>
      <c r="CJ234" s="32"/>
    </row>
  </sheetData>
  <sortState xmlns:xlrd2="http://schemas.microsoft.com/office/spreadsheetml/2017/richdata2" ref="A2:TB234">
    <sortCondition ref="A2:A234"/>
  </sortState>
  <mergeCells count="1">
    <mergeCell ref="OL13:OL33"/>
  </mergeCells>
  <phoneticPr fontId="0" type="noConversion"/>
  <printOptions horizontalCentered="1" verticalCentered="1" gridLines="1"/>
  <pageMargins left="0.25" right="0.25" top="1" bottom="1" header="0.5" footer="0.5"/>
  <pageSetup fitToWidth="23" orientation="landscape" blackAndWhite="1" horizontalDpi="300" verticalDpi="300" r:id="rId1"/>
  <headerFooter alignWithMargins="0">
    <oddHeader>&amp;L&amp;"Tahoma,Bold"&amp;14E6 - NORTH RIVER AREA
&amp;C&amp;"Tahoma,Bold"&amp;14CONDITIONAL SAMPLING&amp;R&amp;"Tahoma,Bold"&amp;14FECAL COLIFORM MPN/100 ML</oddHeader>
    <oddFooter>&amp;L&amp;10&amp;Z&amp;F&amp;R&amp;10&amp;D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IW57"/>
  <sheetViews>
    <sheetView defaultGridColor="0" colorId="22" zoomScale="87" workbookViewId="0">
      <pane xSplit="3" topLeftCell="D1" activePane="topRight" state="frozenSplit"/>
      <selection pane="topRight" activeCell="A2" sqref="A2"/>
    </sheetView>
  </sheetViews>
  <sheetFormatPr baseColWidth="10" defaultColWidth="11.7109375" defaultRowHeight="15" x14ac:dyDescent="0.15"/>
  <cols>
    <col min="2" max="2" width="8.7109375" style="4" customWidth="1"/>
    <col min="3" max="3" width="4.7109375" style="4" customWidth="1"/>
    <col min="4" max="245" width="11.7109375" style="4"/>
    <col min="246" max="246" width="11.7109375" style="7"/>
  </cols>
  <sheetData>
    <row r="1" spans="1:257" x14ac:dyDescent="0.15">
      <c r="A1" t="s">
        <v>41</v>
      </c>
      <c r="B1" s="2" t="s">
        <v>0</v>
      </c>
      <c r="C1" s="2" t="s">
        <v>1</v>
      </c>
      <c r="D1" s="2">
        <f>DATE(93,1,7)</f>
        <v>33976</v>
      </c>
      <c r="E1" s="2">
        <f>DATE(93,1,11)</f>
        <v>33980</v>
      </c>
      <c r="F1" s="2">
        <f>DATE(93,1,15)</f>
        <v>33984</v>
      </c>
      <c r="G1" s="2">
        <f>DATE(93,1,20)</f>
        <v>33989</v>
      </c>
      <c r="H1" s="2">
        <f>DATE(93,1,22)</f>
        <v>33991</v>
      </c>
      <c r="I1" s="2">
        <f>DATE(93,3,20)</f>
        <v>34048</v>
      </c>
      <c r="J1" s="2">
        <f>DATE(93,4,9)</f>
        <v>34068</v>
      </c>
      <c r="K1" s="2">
        <f>DATE(93,4,12)</f>
        <v>34071</v>
      </c>
      <c r="L1" s="2">
        <f>DATE(93,6,14)</f>
        <v>34134</v>
      </c>
      <c r="M1" s="2">
        <f>DATE(93,6,16)</f>
        <v>34136</v>
      </c>
      <c r="N1" s="2">
        <f>DATE(93,7,26)</f>
        <v>34176</v>
      </c>
      <c r="O1" s="2">
        <f>DATE(93,9,20)</f>
        <v>34232</v>
      </c>
      <c r="P1" s="2">
        <f>DATE(93,10,11)</f>
        <v>34253</v>
      </c>
      <c r="Q1" s="2">
        <f>DATE(93,10,13)</f>
        <v>34255</v>
      </c>
      <c r="R1" s="2">
        <f>DATE(93,10,18)</f>
        <v>34260</v>
      </c>
      <c r="S1" s="2">
        <f>DATE(93,10,20)</f>
        <v>34262</v>
      </c>
      <c r="T1" s="2">
        <f>DATE(93,10,27)</f>
        <v>34269</v>
      </c>
      <c r="U1" s="2">
        <f>DATE(93,10,29)</f>
        <v>34271</v>
      </c>
      <c r="V1" s="2">
        <f>DATE(93,11,1)</f>
        <v>34274</v>
      </c>
      <c r="W1" s="2">
        <f>DATE(93,11,2)</f>
        <v>34275</v>
      </c>
      <c r="X1" s="2">
        <f>DATE(93,11,4)</f>
        <v>34277</v>
      </c>
      <c r="Y1" s="2">
        <f>DATE(93,11,8)</f>
        <v>34281</v>
      </c>
      <c r="Z1" s="2">
        <f>DATE(93,11,29)</f>
        <v>34302</v>
      </c>
      <c r="AA1" s="2">
        <f>DATE(93,12,2)</f>
        <v>34305</v>
      </c>
      <c r="AB1" s="2">
        <f>DATE(93,12,7)</f>
        <v>34310</v>
      </c>
      <c r="AC1" s="2">
        <f>DATE(93,12,13)</f>
        <v>34316</v>
      </c>
      <c r="AD1" s="2">
        <f>DATE(93,12,20)</f>
        <v>34323</v>
      </c>
      <c r="AE1" s="2">
        <f>DATE(94,1,18)</f>
        <v>34352</v>
      </c>
      <c r="AF1" s="2">
        <f>DATE(94,1,31)</f>
        <v>34365</v>
      </c>
      <c r="AG1" s="2">
        <f>DATE(94,2,1)</f>
        <v>34366</v>
      </c>
      <c r="AH1" s="2">
        <f>DATE(94,2,3)</f>
        <v>34368</v>
      </c>
      <c r="AI1" s="2">
        <f>DATE(94,3,6)</f>
        <v>34399</v>
      </c>
      <c r="AJ1" s="2">
        <f>DATE(94,3,8)</f>
        <v>34401</v>
      </c>
      <c r="AK1" s="2">
        <f>DATE(94,5,31)</f>
        <v>34485</v>
      </c>
      <c r="AL1" s="2">
        <f>DATE(94,6,21)</f>
        <v>34506</v>
      </c>
      <c r="AM1" s="2">
        <f>DATE(94,7,5)</f>
        <v>34520</v>
      </c>
      <c r="AN1" s="2">
        <f>DATE(94,8,16)</f>
        <v>34562</v>
      </c>
      <c r="AO1" s="2">
        <f>DATE(94,8,22)</f>
        <v>34568</v>
      </c>
      <c r="AP1" s="2">
        <f>DATE(94,8,29)</f>
        <v>34575</v>
      </c>
      <c r="AQ1" s="2">
        <f>DATE(94,9,13)</f>
        <v>34590</v>
      </c>
      <c r="AR1" s="2">
        <f>DATE(94,9,14)</f>
        <v>34591</v>
      </c>
      <c r="AS1" s="2">
        <f>DATE(94,9,20)</f>
        <v>34597</v>
      </c>
      <c r="AT1" s="2">
        <f>DATE(94,10,17)</f>
        <v>34624</v>
      </c>
      <c r="AU1" s="2">
        <f>DATE(94,11,9)</f>
        <v>34647</v>
      </c>
      <c r="AV1" s="2">
        <f>DATE(94,11,14)</f>
        <v>34652</v>
      </c>
      <c r="AW1" s="2">
        <f>DATE(94,11,21)</f>
        <v>34659</v>
      </c>
      <c r="AX1" s="2">
        <f>DATE(94,11,30)</f>
        <v>34668</v>
      </c>
      <c r="AY1" s="2">
        <f>DATE(94,12,1)</f>
        <v>34669</v>
      </c>
      <c r="AZ1" s="2">
        <f>DATE(94,12,4)</f>
        <v>34672</v>
      </c>
      <c r="BA1" s="2">
        <f>DATE(94,12,27)</f>
        <v>34695</v>
      </c>
      <c r="BB1" s="2">
        <f>DATE(94,12,29)</f>
        <v>34697</v>
      </c>
      <c r="BC1" s="2">
        <f>DATE(95,1,2)</f>
        <v>34701</v>
      </c>
      <c r="BD1" s="2">
        <f>DATE(95,1,9)</f>
        <v>34708</v>
      </c>
      <c r="BE1" s="2">
        <f>DATE(95,1,12)</f>
        <v>34711</v>
      </c>
      <c r="BF1" s="2">
        <f>DATE(95,1,18)</f>
        <v>34717</v>
      </c>
      <c r="BG1" s="2">
        <f>DATE(95,1,23)</f>
        <v>34722</v>
      </c>
      <c r="BH1" s="2">
        <f>DATE(95,2,13)</f>
        <v>34743</v>
      </c>
      <c r="BI1" s="2">
        <f>DATE(95,2,21)</f>
        <v>34751</v>
      </c>
      <c r="BJ1" s="2">
        <f>DATE(95,3,9)</f>
        <v>34767</v>
      </c>
      <c r="BK1" s="2">
        <f>DATE(95,3,13)</f>
        <v>34771</v>
      </c>
      <c r="BL1" s="2">
        <f>DATE(95,6,9)</f>
        <v>34859</v>
      </c>
      <c r="BM1" s="2">
        <f>DATE(95,6,19)</f>
        <v>34869</v>
      </c>
      <c r="BN1" s="2">
        <f>DATE(95,8,10)</f>
        <v>34921</v>
      </c>
      <c r="BO1" s="2">
        <f>DATE(95,8,28)</f>
        <v>34939</v>
      </c>
      <c r="BP1" s="2">
        <f>DATE(95,8,30)</f>
        <v>34941</v>
      </c>
      <c r="BQ1" s="2">
        <f>DATE(95,9,19)</f>
        <v>34961</v>
      </c>
      <c r="BR1" s="2">
        <f>DATE(95,9,25)</f>
        <v>34967</v>
      </c>
      <c r="BS1" s="2">
        <f>DATE(95,10,16)</f>
        <v>34988</v>
      </c>
      <c r="BT1" s="2">
        <f>DATE(95,10,18)</f>
        <v>34990</v>
      </c>
      <c r="BU1" s="2">
        <f>DATE(96,1,29)</f>
        <v>35093</v>
      </c>
      <c r="BV1" s="2">
        <f>DATE(96,2,2)</f>
        <v>35097</v>
      </c>
      <c r="BW1" s="2">
        <f>DATE(96,2,6)</f>
        <v>35101</v>
      </c>
      <c r="BX1" s="2">
        <f>DATE(96,2,8)</f>
        <v>35103</v>
      </c>
      <c r="BY1" s="2">
        <f>DATE(96,2,21)</f>
        <v>35116</v>
      </c>
      <c r="BZ1" s="2">
        <f>DATE(96,4,2)</f>
        <v>35157</v>
      </c>
      <c r="CA1" s="2">
        <f>DATE(96,4,8)</f>
        <v>35163</v>
      </c>
      <c r="CB1" s="2">
        <f>DATE(96,5,13)</f>
        <v>35198</v>
      </c>
      <c r="CC1" s="2">
        <f>DATE(96,7,16)</f>
        <v>35262</v>
      </c>
      <c r="CD1" s="2">
        <f>DATE(96,7,18)</f>
        <v>35264</v>
      </c>
      <c r="CE1" s="2">
        <f>DATE(96,7,19)</f>
        <v>35265</v>
      </c>
      <c r="CF1" s="2">
        <f>DATE(96,7,29)</f>
        <v>35275</v>
      </c>
      <c r="CG1" s="2">
        <f>DATE(96,7,31)</f>
        <v>35277</v>
      </c>
      <c r="CH1" s="2">
        <f>DATE(96,8,5)</f>
        <v>35282</v>
      </c>
      <c r="CI1" s="2">
        <f>DATE(96,8,6)</f>
        <v>35283</v>
      </c>
      <c r="CJ1" s="2">
        <f>DATE(96,8,7)</f>
        <v>35284</v>
      </c>
      <c r="CK1" s="2">
        <f>DATE(96,8,8)</f>
        <v>35285</v>
      </c>
      <c r="CL1" s="2">
        <f>DATE(96,8,12)</f>
        <v>35289</v>
      </c>
      <c r="CM1" s="2">
        <f>DATE(96,9,10)</f>
        <v>35318</v>
      </c>
      <c r="CN1" s="2">
        <f>DATE(96,9,12)</f>
        <v>35320</v>
      </c>
      <c r="CO1" s="2">
        <f>DATE(96,9,16)</f>
        <v>35324</v>
      </c>
      <c r="CP1" s="2">
        <f>DATE(96,9,18)</f>
        <v>35326</v>
      </c>
      <c r="CQ1" s="2">
        <f>DATE(96,9,20)</f>
        <v>35328</v>
      </c>
      <c r="CR1" s="2">
        <f>DATE(96,9,24)</f>
        <v>35332</v>
      </c>
      <c r="CS1" s="2">
        <f>DATE(96,9,25)</f>
        <v>35333</v>
      </c>
      <c r="CT1" s="2">
        <f>DATE(96,9,26)</f>
        <v>35334</v>
      </c>
      <c r="CU1" s="2">
        <f>DATE(96,10,9)</f>
        <v>35347</v>
      </c>
      <c r="CV1" s="2">
        <f>DATE(96,10,11)</f>
        <v>35349</v>
      </c>
      <c r="CW1" s="2">
        <f>DATE(96,10,14)</f>
        <v>35352</v>
      </c>
      <c r="CX1" s="2">
        <f>DATE(96,12,2)</f>
        <v>35401</v>
      </c>
      <c r="CY1" s="2">
        <f>DATE(96,12,5)</f>
        <v>35404</v>
      </c>
      <c r="CZ1" s="2">
        <f>DATE(97,2,17)</f>
        <v>35478</v>
      </c>
      <c r="DA1" s="2">
        <f>DATE(97,2,18)</f>
        <v>35479</v>
      </c>
      <c r="DB1" s="2">
        <f>DATE(97,3,17)</f>
        <v>35506</v>
      </c>
      <c r="DC1" s="2">
        <f>DATE(97,3,19)</f>
        <v>35508</v>
      </c>
      <c r="DD1" s="2">
        <f>DATE(97,5,28)</f>
        <v>35578</v>
      </c>
      <c r="DE1" s="2">
        <f>DATE(97,4,30)</f>
        <v>35550</v>
      </c>
      <c r="DF1" s="2">
        <f>DATE(97,7,31)</f>
        <v>35642</v>
      </c>
      <c r="DG1" s="2">
        <f>DATE(97,8,4)</f>
        <v>35646</v>
      </c>
      <c r="DH1" s="2">
        <f>DATE(97,9,14)</f>
        <v>35687</v>
      </c>
      <c r="DI1" s="2">
        <f>DATE(97,9,17)</f>
        <v>35690</v>
      </c>
      <c r="DJ1" s="2">
        <f>DATE(97,9,30)</f>
        <v>35703</v>
      </c>
      <c r="DK1" s="2">
        <f>DATE(97,10,2)</f>
        <v>35705</v>
      </c>
      <c r="DL1" s="2">
        <f>DATE(97,11,3)</f>
        <v>35737</v>
      </c>
      <c r="DM1" s="2">
        <f>DATE(97,11,5)</f>
        <v>35739</v>
      </c>
      <c r="DN1" s="2">
        <f>DATE(97,12,2)</f>
        <v>35766</v>
      </c>
      <c r="DO1" s="2">
        <f>DATE(97,12,4)</f>
        <v>35768</v>
      </c>
      <c r="DP1" s="2">
        <f>DATE(97,12,7)</f>
        <v>35771</v>
      </c>
      <c r="DQ1" s="2">
        <f>DATE(97,12,10)</f>
        <v>35774</v>
      </c>
      <c r="DR1" s="2">
        <f>DATE(97,12,15)</f>
        <v>35779</v>
      </c>
      <c r="DS1" s="2">
        <f>DATE(98,1,19)</f>
        <v>35814</v>
      </c>
      <c r="DT1" s="2">
        <f>DATE(98,1,21)</f>
        <v>35816</v>
      </c>
      <c r="DU1" s="2">
        <f>DATE(98,1,26)</f>
        <v>35821</v>
      </c>
      <c r="DV1" s="2">
        <f>DATE(98,1,30)</f>
        <v>35825</v>
      </c>
      <c r="DW1" s="2">
        <f>DATE(98,2,9)</f>
        <v>35835</v>
      </c>
      <c r="DX1" s="2">
        <f>DATE(98,2,11)</f>
        <v>35837</v>
      </c>
      <c r="DY1" s="2">
        <f>DATE(98,2,19)</f>
        <v>35845</v>
      </c>
      <c r="DZ1" s="2">
        <f>DATE(98,2,22)</f>
        <v>35848</v>
      </c>
      <c r="EA1" s="2">
        <f>DATE(98,2,23)</f>
        <v>35849</v>
      </c>
      <c r="EB1" s="2">
        <f>DATE(98,2,26)</f>
        <v>35852</v>
      </c>
      <c r="EC1" s="2">
        <f>DATE(98,5,4)</f>
        <v>35919</v>
      </c>
      <c r="ED1" s="2">
        <f>DATE(98,5,6)</f>
        <v>35921</v>
      </c>
      <c r="EE1" s="2">
        <f>DATE(98,5,7)</f>
        <v>35922</v>
      </c>
      <c r="EF1" s="2">
        <f>DATE(98,5,21)</f>
        <v>35936</v>
      </c>
      <c r="EG1" s="2">
        <v>35942</v>
      </c>
      <c r="EH1" s="2">
        <f>DATE(98,7,21)</f>
        <v>35997</v>
      </c>
      <c r="EI1" s="2">
        <f>DATE(98,8,4)</f>
        <v>36011</v>
      </c>
      <c r="EJ1" s="2">
        <f>DATE(98,8,31)</f>
        <v>36038</v>
      </c>
      <c r="EK1" s="2">
        <f>DATE(98,9,2)</f>
        <v>36040</v>
      </c>
      <c r="EL1" s="2">
        <f>DATE(98,9,7)</f>
        <v>36045</v>
      </c>
      <c r="EM1" s="2">
        <f>DATE(99,5,3)</f>
        <v>36283</v>
      </c>
      <c r="EN1" s="2">
        <f>DATE(99,5,6)</f>
        <v>36286</v>
      </c>
      <c r="EO1" s="2">
        <f>DATE(99,5,17)</f>
        <v>36297</v>
      </c>
      <c r="EP1" s="2">
        <f>DATE(99,5,20)</f>
        <v>36300</v>
      </c>
      <c r="EQ1" s="2">
        <v>36333</v>
      </c>
      <c r="ER1" s="2">
        <v>36334</v>
      </c>
      <c r="ES1" s="2">
        <f>DATE(99,8,5)</f>
        <v>36377</v>
      </c>
      <c r="ET1" s="2">
        <v>36380</v>
      </c>
      <c r="EU1" s="2">
        <f>DATE(99,9,3)</f>
        <v>36406</v>
      </c>
      <c r="EV1" s="2">
        <f>DATE(99,9,8)</f>
        <v>36411</v>
      </c>
      <c r="EW1" s="2">
        <f>DATE(99,9,9)</f>
        <v>36412</v>
      </c>
      <c r="EX1" s="2">
        <f>DATE(99,9,13)</f>
        <v>36416</v>
      </c>
      <c r="EY1" s="2">
        <f>DATE(99,10,5)</f>
        <v>36438</v>
      </c>
      <c r="EZ1" s="2">
        <f>DATE(99,10,6)</f>
        <v>36439</v>
      </c>
      <c r="FA1" s="2">
        <f>DATE(99,10,11)</f>
        <v>36444</v>
      </c>
      <c r="FB1" s="2">
        <f>DATE(99,10,29)</f>
        <v>36462</v>
      </c>
      <c r="FC1" s="2">
        <f>DATE(99,10,24)</f>
        <v>36457</v>
      </c>
      <c r="FD1" s="2">
        <f>DATE(2000,1,27)</f>
        <v>36552</v>
      </c>
      <c r="FE1" s="2">
        <f>DATE(2000,1,31)</f>
        <v>36556</v>
      </c>
      <c r="FF1" s="2">
        <f>DATE(2000,4,12)</f>
        <v>36628</v>
      </c>
      <c r="FG1" s="2">
        <f>DATE(2000,4,18)</f>
        <v>36634</v>
      </c>
      <c r="FH1" s="2">
        <f>DATE(2000,4,20)</f>
        <v>36636</v>
      </c>
      <c r="FI1" s="2">
        <f>DATE(2000,4,24)</f>
        <v>36640</v>
      </c>
      <c r="FJ1" s="2">
        <f>DATE(2000,5,1)</f>
        <v>36647</v>
      </c>
      <c r="FK1" s="2">
        <f>DATE(2000,5,31)</f>
        <v>36677</v>
      </c>
      <c r="FL1" s="2">
        <f>DATE(2000,6,6)</f>
        <v>36683</v>
      </c>
      <c r="FM1" s="2">
        <f>DATE(2000,6,8)</f>
        <v>36685</v>
      </c>
      <c r="FN1" s="2">
        <f>DATE(2000,6,22)</f>
        <v>36699</v>
      </c>
      <c r="FO1" s="2">
        <f>DATE(2000,7,2)</f>
        <v>36709</v>
      </c>
      <c r="FP1" s="2">
        <f>DATE(2000,7,24)</f>
        <v>36731</v>
      </c>
      <c r="FQ1" s="2">
        <f>DATE(2000,7,27)</f>
        <v>36734</v>
      </c>
      <c r="FR1" s="2">
        <f>DATE(2000,7,30)</f>
        <v>36737</v>
      </c>
      <c r="FS1" s="2">
        <f>DATE(2000,8,1)</f>
        <v>36739</v>
      </c>
      <c r="FT1" s="2">
        <f>DATE(2000,8,6)</f>
        <v>36744</v>
      </c>
      <c r="FU1" s="2">
        <f>DATE(2000,8,29)</f>
        <v>36767</v>
      </c>
      <c r="FV1" s="2">
        <f>DATE(2000,9,1)</f>
        <v>36770</v>
      </c>
      <c r="FW1" s="2">
        <f>DATE(2000,9,8)</f>
        <v>36777</v>
      </c>
      <c r="FX1" s="2">
        <f>DATE(2000,9,11)</f>
        <v>36780</v>
      </c>
      <c r="FY1" s="2">
        <f>DATE(2000,9,20)</f>
        <v>36789</v>
      </c>
      <c r="FZ1" s="2">
        <f>DATE(2000,9,25)</f>
        <v>36794</v>
      </c>
      <c r="GA1" s="2">
        <f>DATE(2000,9,26)</f>
        <v>36795</v>
      </c>
      <c r="GB1" s="2">
        <f>DATE(2000,9,27)</f>
        <v>36796</v>
      </c>
      <c r="GC1" s="2">
        <f>DATE(2000,11,27)</f>
        <v>36857</v>
      </c>
      <c r="GD1" s="2">
        <f>DATE(2000,11,30)</f>
        <v>36860</v>
      </c>
      <c r="GE1" s="2">
        <f>DATE(2001,3,14)</f>
        <v>36964</v>
      </c>
      <c r="GF1" s="2">
        <f>DATE(2001,6,18)</f>
        <v>37060</v>
      </c>
      <c r="GG1" s="2">
        <f>DATE(2001,7,8)</f>
        <v>37080</v>
      </c>
      <c r="GH1" s="2">
        <v>37118</v>
      </c>
      <c r="GI1" s="2">
        <v>37120</v>
      </c>
      <c r="GJ1" s="2">
        <v>37161</v>
      </c>
      <c r="GK1" s="2">
        <f>DATE(2001,10,1)</f>
        <v>37165</v>
      </c>
      <c r="GL1" s="2">
        <v>37297</v>
      </c>
      <c r="GM1" s="2">
        <v>37299</v>
      </c>
      <c r="GN1" s="2">
        <v>37329</v>
      </c>
      <c r="GO1" s="2">
        <v>37332</v>
      </c>
      <c r="GP1" s="2">
        <v>37382</v>
      </c>
      <c r="GQ1" s="2">
        <v>37409</v>
      </c>
      <c r="GR1" s="2">
        <f>DATE(2002,7,30)</f>
        <v>37467</v>
      </c>
      <c r="GS1" s="2">
        <f>DATE(2002,9,3)</f>
        <v>37502</v>
      </c>
      <c r="GT1" s="2">
        <f>DATE(2002,9,4)</f>
        <v>37503</v>
      </c>
      <c r="GU1" s="2">
        <f>DATE(2002,9,4)</f>
        <v>37503</v>
      </c>
      <c r="GV1" s="2">
        <f>DATE(2002,9,11)</f>
        <v>37510</v>
      </c>
      <c r="GW1" s="2">
        <f>DATE(2002,9,12)</f>
        <v>37511</v>
      </c>
      <c r="GX1" s="2">
        <f>DATE(2002,9,15)</f>
        <v>37514</v>
      </c>
      <c r="GY1" s="2">
        <f>DATE(2002,9,17)</f>
        <v>37516</v>
      </c>
      <c r="GZ1" s="2">
        <f>DATE(2002,9,19)</f>
        <v>37518</v>
      </c>
      <c r="HA1" s="2">
        <f>DATE(2002,9,23)</f>
        <v>37522</v>
      </c>
      <c r="HB1" s="2">
        <f>DATE(2002,9,30)</f>
        <v>37529</v>
      </c>
      <c r="HC1" s="2">
        <f>DATE(2002,10,1)</f>
        <v>37530</v>
      </c>
      <c r="HD1" s="2">
        <f>DATE(2002,10,3)</f>
        <v>37532</v>
      </c>
      <c r="HE1" s="2">
        <f>DATE(2002,10,7)</f>
        <v>37536</v>
      </c>
      <c r="HF1" s="2">
        <f>DATE(2002,10,17)</f>
        <v>37546</v>
      </c>
      <c r="HG1" s="2">
        <f>DATE(2002,10,21)</f>
        <v>37550</v>
      </c>
      <c r="HH1" s="2">
        <f>DATE(2002,11,5)</f>
        <v>37565</v>
      </c>
      <c r="HI1" s="2">
        <f>DATE(2002,11,19)</f>
        <v>37579</v>
      </c>
      <c r="HJ1" s="2">
        <f>DATE(2002,11,21)</f>
        <v>37581</v>
      </c>
      <c r="HK1" s="2">
        <f>DATE(2002,11,24)</f>
        <v>37584</v>
      </c>
      <c r="HL1" s="2">
        <f>DATE(2003,1,3)</f>
        <v>37624</v>
      </c>
      <c r="HM1" s="2">
        <f>DATE(2003,1,6)</f>
        <v>37627</v>
      </c>
      <c r="HN1" s="2">
        <v>37689</v>
      </c>
      <c r="HO1" s="2">
        <v>37690</v>
      </c>
      <c r="HP1" s="2">
        <v>37698</v>
      </c>
      <c r="HQ1" s="2">
        <v>37699</v>
      </c>
      <c r="HR1" s="2">
        <v>37703</v>
      </c>
      <c r="HS1" s="2">
        <v>37704</v>
      </c>
      <c r="HT1" s="2">
        <v>37705</v>
      </c>
      <c r="HU1" s="2">
        <v>37706</v>
      </c>
      <c r="HV1" s="2">
        <v>37712</v>
      </c>
      <c r="HW1" s="2">
        <v>37714</v>
      </c>
      <c r="HX1" s="2">
        <v>37725</v>
      </c>
      <c r="HY1" s="2">
        <v>37728</v>
      </c>
      <c r="HZ1" s="2">
        <v>37732</v>
      </c>
      <c r="IA1" s="2">
        <v>37735</v>
      </c>
      <c r="IB1" s="2">
        <v>37739</v>
      </c>
      <c r="IC1" s="2">
        <v>37741</v>
      </c>
      <c r="ID1" s="2">
        <v>37746</v>
      </c>
      <c r="IE1" s="2">
        <v>37748</v>
      </c>
      <c r="IF1" s="2">
        <v>37761</v>
      </c>
      <c r="IG1" s="2">
        <v>37763</v>
      </c>
      <c r="IH1" s="2">
        <v>37770</v>
      </c>
      <c r="II1" s="2">
        <v>37774</v>
      </c>
      <c r="IJ1" s="2">
        <v>37775</v>
      </c>
      <c r="IK1" s="2">
        <v>37776</v>
      </c>
      <c r="IL1" s="2">
        <v>37790</v>
      </c>
      <c r="IM1" s="1">
        <v>37794</v>
      </c>
      <c r="IN1" s="1">
        <v>37796</v>
      </c>
      <c r="IO1" s="2">
        <v>37811</v>
      </c>
      <c r="IP1" s="1">
        <v>37818</v>
      </c>
      <c r="IQ1" s="1">
        <v>37819</v>
      </c>
      <c r="IR1" s="1">
        <v>37846</v>
      </c>
      <c r="IS1" s="1">
        <v>37847</v>
      </c>
      <c r="IT1" s="1">
        <v>37858</v>
      </c>
      <c r="IU1" s="1">
        <v>37860</v>
      </c>
      <c r="IV1" s="1"/>
      <c r="IW1" s="1"/>
    </row>
    <row r="2" spans="1:257" x14ac:dyDescent="0.15">
      <c r="B2" s="5">
        <v>16</v>
      </c>
      <c r="C2" s="6"/>
      <c r="D2" s="6"/>
      <c r="E2" s="6"/>
      <c r="F2" s="6"/>
      <c r="G2" s="6">
        <v>13</v>
      </c>
      <c r="H2" s="6"/>
      <c r="I2" s="6"/>
      <c r="J2" s="6">
        <v>70</v>
      </c>
      <c r="K2" s="6">
        <v>13</v>
      </c>
      <c r="L2" s="6">
        <v>27</v>
      </c>
      <c r="M2" s="6">
        <v>1.7</v>
      </c>
      <c r="N2" s="6"/>
      <c r="O2" s="6"/>
      <c r="P2" s="6">
        <v>49</v>
      </c>
      <c r="Q2" s="6">
        <v>130</v>
      </c>
      <c r="R2" s="6">
        <v>17</v>
      </c>
      <c r="S2" s="6">
        <v>49</v>
      </c>
      <c r="T2" s="6"/>
      <c r="U2" s="6">
        <v>350</v>
      </c>
      <c r="V2" s="6">
        <v>46</v>
      </c>
      <c r="W2" s="6">
        <v>21</v>
      </c>
      <c r="X2" s="6">
        <v>2</v>
      </c>
      <c r="Y2" s="6">
        <v>2</v>
      </c>
      <c r="Z2" s="6">
        <v>1600</v>
      </c>
      <c r="AA2" s="6">
        <v>27</v>
      </c>
      <c r="AB2" s="6">
        <v>33</v>
      </c>
      <c r="AC2" s="6">
        <v>6.8</v>
      </c>
      <c r="AD2" s="6">
        <v>1.7</v>
      </c>
      <c r="AE2" s="6">
        <v>22</v>
      </c>
      <c r="AF2" s="6">
        <v>17</v>
      </c>
      <c r="AG2" s="6"/>
      <c r="AH2" s="6">
        <v>4</v>
      </c>
      <c r="AI2" s="6">
        <v>4.5</v>
      </c>
      <c r="AJ2" s="6"/>
      <c r="AK2" s="6"/>
      <c r="AL2" s="6"/>
      <c r="AM2" s="6"/>
      <c r="AN2" s="6"/>
      <c r="AO2" s="6">
        <v>1.7</v>
      </c>
      <c r="AP2" s="6"/>
      <c r="AQ2" s="6"/>
      <c r="AR2" s="6"/>
      <c r="AS2" s="6">
        <v>2</v>
      </c>
      <c r="AT2" s="6">
        <v>11</v>
      </c>
      <c r="AU2" s="6"/>
      <c r="AV2" s="6"/>
      <c r="AW2" s="6">
        <v>13</v>
      </c>
      <c r="AX2" s="6">
        <v>70</v>
      </c>
      <c r="AY2" s="6">
        <v>23</v>
      </c>
      <c r="AZ2" s="6"/>
      <c r="BA2" s="6">
        <v>33</v>
      </c>
      <c r="BB2" s="6">
        <v>17</v>
      </c>
      <c r="BC2" s="6"/>
      <c r="BD2" s="6">
        <v>130</v>
      </c>
      <c r="BE2" s="6">
        <v>7.8</v>
      </c>
      <c r="BF2" s="6">
        <v>33</v>
      </c>
      <c r="BG2" s="6">
        <v>17</v>
      </c>
      <c r="BH2" s="6">
        <v>6.8</v>
      </c>
      <c r="BI2" s="6"/>
      <c r="BJ2" s="6"/>
      <c r="BK2" s="6"/>
      <c r="BL2" s="6">
        <v>7.8</v>
      </c>
      <c r="BM2" s="6"/>
      <c r="BN2" s="6"/>
      <c r="BO2" s="6">
        <v>350</v>
      </c>
      <c r="BP2" s="6">
        <v>4.5</v>
      </c>
      <c r="BQ2" s="6">
        <v>49</v>
      </c>
      <c r="BR2" s="6">
        <v>1.7</v>
      </c>
      <c r="BS2" s="6">
        <v>920</v>
      </c>
      <c r="BT2" s="6">
        <v>9.1999999999999993</v>
      </c>
      <c r="BU2" s="6">
        <v>11</v>
      </c>
      <c r="BV2" s="6">
        <v>2</v>
      </c>
      <c r="BW2" s="6">
        <v>6.8</v>
      </c>
      <c r="BX2" s="6"/>
      <c r="BY2" s="6"/>
      <c r="BZ2" s="6">
        <v>33</v>
      </c>
      <c r="CA2" s="6"/>
      <c r="CB2" s="6"/>
      <c r="CC2" s="6">
        <v>13</v>
      </c>
      <c r="CD2" s="6"/>
      <c r="CE2" s="6">
        <v>1.7</v>
      </c>
      <c r="CF2" s="6"/>
      <c r="CG2" s="6"/>
      <c r="CH2" s="6">
        <v>240</v>
      </c>
      <c r="CI2" s="6"/>
      <c r="CJ2" s="6">
        <v>13</v>
      </c>
      <c r="CK2" s="6"/>
      <c r="CL2" s="6"/>
      <c r="CM2" s="6">
        <v>130</v>
      </c>
      <c r="CN2" s="6">
        <v>240</v>
      </c>
      <c r="CO2" s="6">
        <v>1.7</v>
      </c>
      <c r="CP2" s="6">
        <v>1.7</v>
      </c>
      <c r="CQ2" s="6"/>
      <c r="CR2" s="6"/>
      <c r="CS2" s="6"/>
      <c r="CT2" s="6"/>
      <c r="CU2" s="6">
        <v>540</v>
      </c>
      <c r="CV2" s="6">
        <v>17</v>
      </c>
      <c r="CW2" s="6"/>
      <c r="CX2" s="6">
        <v>920</v>
      </c>
      <c r="CY2" s="6">
        <v>17</v>
      </c>
      <c r="CZ2" s="6">
        <v>70</v>
      </c>
      <c r="DA2" s="6">
        <v>1.8</v>
      </c>
      <c r="DB2" s="6">
        <v>6.8</v>
      </c>
      <c r="DC2" s="6"/>
      <c r="DD2" s="6"/>
      <c r="DE2" s="6">
        <v>33</v>
      </c>
      <c r="DF2" s="6"/>
      <c r="DG2" s="6">
        <v>1.7</v>
      </c>
      <c r="DH2" s="6">
        <v>2</v>
      </c>
      <c r="DI2" s="6">
        <v>1.7</v>
      </c>
      <c r="DJ2" s="6">
        <v>4.5</v>
      </c>
      <c r="DK2" s="6"/>
      <c r="DL2" s="6">
        <v>2</v>
      </c>
      <c r="DM2" s="6">
        <v>2</v>
      </c>
      <c r="DN2" s="6">
        <v>33</v>
      </c>
      <c r="DO2" s="6">
        <v>7.8</v>
      </c>
      <c r="DP2" s="6"/>
      <c r="DQ2" s="6"/>
      <c r="DR2" s="6"/>
      <c r="DS2" s="6">
        <v>23</v>
      </c>
      <c r="DT2" s="6">
        <v>130</v>
      </c>
      <c r="DU2" s="6">
        <v>33</v>
      </c>
      <c r="DV2" s="6">
        <v>4</v>
      </c>
      <c r="DW2" s="6">
        <v>7.8</v>
      </c>
      <c r="DX2" s="6"/>
      <c r="DY2" s="6">
        <v>130</v>
      </c>
      <c r="DZ2" s="6">
        <v>6.8</v>
      </c>
      <c r="EA2" s="6">
        <v>79</v>
      </c>
      <c r="EB2" s="6">
        <v>13</v>
      </c>
      <c r="EC2" s="6">
        <v>2</v>
      </c>
      <c r="ED2" s="6">
        <v>11</v>
      </c>
      <c r="EE2" s="6"/>
      <c r="EF2" s="6">
        <v>1.7</v>
      </c>
      <c r="EG2" s="6"/>
      <c r="EH2" s="6"/>
      <c r="EI2" s="6">
        <v>23</v>
      </c>
      <c r="EJ2" s="6"/>
      <c r="EK2" s="6"/>
      <c r="EL2" s="6">
        <v>4</v>
      </c>
      <c r="EM2" s="6">
        <v>7.8</v>
      </c>
      <c r="EN2" s="6"/>
      <c r="EO2" s="6">
        <v>13</v>
      </c>
      <c r="EP2" s="6">
        <v>17</v>
      </c>
      <c r="EQ2" s="6"/>
      <c r="ER2" s="6"/>
      <c r="ES2" s="6"/>
      <c r="ET2" s="6"/>
      <c r="EU2" s="6"/>
      <c r="EV2" s="6"/>
      <c r="EW2" s="6">
        <v>13</v>
      </c>
      <c r="EX2" s="6">
        <v>2</v>
      </c>
      <c r="EY2" s="6"/>
      <c r="EZ2" s="6">
        <v>4.5</v>
      </c>
      <c r="FA2" s="6">
        <v>4.5</v>
      </c>
      <c r="FB2" s="6">
        <v>240</v>
      </c>
      <c r="FC2" s="6"/>
      <c r="FD2" s="6">
        <v>23</v>
      </c>
      <c r="FE2" s="6"/>
      <c r="FF2" s="6"/>
      <c r="FG2" s="6">
        <v>240</v>
      </c>
      <c r="FH2" s="6">
        <v>240</v>
      </c>
      <c r="FI2" s="6">
        <v>13</v>
      </c>
      <c r="FJ2" s="6">
        <v>4.5</v>
      </c>
      <c r="FK2" s="6"/>
      <c r="FL2" s="6"/>
      <c r="FM2" s="6">
        <v>2</v>
      </c>
      <c r="FN2" s="6"/>
      <c r="FO2" s="6">
        <v>1.7</v>
      </c>
      <c r="FP2" s="6"/>
      <c r="FQ2" s="6">
        <v>240</v>
      </c>
      <c r="FR2" s="6">
        <v>23</v>
      </c>
      <c r="FS2" s="6"/>
      <c r="FT2" s="6">
        <v>11</v>
      </c>
      <c r="FU2" s="6">
        <v>17</v>
      </c>
      <c r="FV2" s="6">
        <v>49</v>
      </c>
      <c r="FW2" s="6">
        <v>49</v>
      </c>
      <c r="FX2" s="6">
        <v>23</v>
      </c>
      <c r="FY2" s="6">
        <v>170</v>
      </c>
      <c r="FZ2" s="6"/>
      <c r="GA2" s="6">
        <v>33</v>
      </c>
      <c r="GB2" s="6">
        <v>22</v>
      </c>
      <c r="GC2" s="6">
        <v>1601</v>
      </c>
      <c r="GD2" s="6">
        <v>1.7</v>
      </c>
      <c r="GE2" s="6"/>
      <c r="GF2" s="6">
        <v>2</v>
      </c>
      <c r="GG2" s="6"/>
      <c r="GH2" s="6"/>
      <c r="GI2" s="6"/>
      <c r="GJ2" s="6">
        <v>49</v>
      </c>
      <c r="GK2" s="6">
        <v>17</v>
      </c>
      <c r="GL2" s="7">
        <v>4.5</v>
      </c>
      <c r="GM2" s="6"/>
      <c r="GN2" s="6">
        <v>130</v>
      </c>
      <c r="GO2" s="6"/>
      <c r="GP2" s="6"/>
      <c r="GQ2" s="6"/>
      <c r="GR2" s="6">
        <v>1.7</v>
      </c>
      <c r="GS2" s="6"/>
      <c r="GT2" s="6">
        <v>33</v>
      </c>
      <c r="GU2" s="6"/>
      <c r="GV2" s="6"/>
      <c r="GW2" s="6"/>
      <c r="GX2" s="6"/>
      <c r="GY2" s="6"/>
      <c r="GZ2" s="6"/>
      <c r="HA2" s="6"/>
      <c r="HB2" s="6"/>
      <c r="HC2" s="6">
        <v>14</v>
      </c>
      <c r="HD2" s="6"/>
      <c r="HE2" s="6"/>
      <c r="HF2" s="6"/>
      <c r="HG2" s="6"/>
      <c r="HH2" s="6"/>
      <c r="HI2" s="6">
        <v>79</v>
      </c>
      <c r="HJ2" s="6">
        <v>17</v>
      </c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</row>
    <row r="3" spans="1:257" x14ac:dyDescent="0.15">
      <c r="B3" s="5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>
        <v>79</v>
      </c>
      <c r="W3" s="6"/>
      <c r="X3" s="6">
        <v>13</v>
      </c>
      <c r="Y3" s="6">
        <v>13</v>
      </c>
      <c r="Z3" s="6"/>
      <c r="AA3" s="6"/>
      <c r="AB3" s="6"/>
      <c r="AC3" s="6">
        <v>2</v>
      </c>
      <c r="AD3" s="6">
        <v>1.7</v>
      </c>
      <c r="AE3" s="6"/>
      <c r="AF3" s="6">
        <v>79</v>
      </c>
      <c r="AG3" s="6"/>
      <c r="AH3" s="6"/>
      <c r="AI3" s="6"/>
      <c r="AJ3" s="6"/>
      <c r="AK3" s="6"/>
      <c r="AL3" s="6">
        <v>1.8</v>
      </c>
      <c r="AM3" s="6"/>
      <c r="AN3" s="6">
        <v>130</v>
      </c>
      <c r="AO3" s="6"/>
      <c r="AP3" s="6"/>
      <c r="AQ3" s="6">
        <v>1.7</v>
      </c>
      <c r="AR3" s="6"/>
      <c r="AS3" s="6"/>
      <c r="AT3" s="6">
        <v>1.7</v>
      </c>
      <c r="AU3" s="6"/>
      <c r="AV3" s="6"/>
      <c r="AW3" s="6"/>
      <c r="AX3" s="6"/>
      <c r="AY3" s="6"/>
      <c r="AZ3" s="6"/>
      <c r="BA3" s="6">
        <v>11</v>
      </c>
      <c r="BB3" s="6">
        <v>1.7</v>
      </c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>
        <v>2</v>
      </c>
      <c r="BQ3" s="6"/>
      <c r="BR3" s="6">
        <v>6.8</v>
      </c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>
        <v>1.7</v>
      </c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>
        <v>23</v>
      </c>
      <c r="CV3" s="6"/>
      <c r="CW3" s="6"/>
      <c r="CX3" s="6"/>
      <c r="CY3" s="6"/>
      <c r="CZ3" s="6"/>
      <c r="DA3" s="6"/>
      <c r="DB3" s="6"/>
      <c r="DC3" s="6"/>
      <c r="DD3" s="6"/>
      <c r="DE3" s="6">
        <v>17</v>
      </c>
      <c r="DF3" s="6"/>
      <c r="DG3" s="6"/>
      <c r="DH3" s="6">
        <v>7.8</v>
      </c>
      <c r="DI3" s="6"/>
      <c r="DJ3" s="6">
        <v>4.5</v>
      </c>
      <c r="DK3" s="6"/>
      <c r="DL3" s="6">
        <v>110</v>
      </c>
      <c r="DM3" s="6">
        <v>1.7</v>
      </c>
      <c r="DN3" s="6">
        <v>49</v>
      </c>
      <c r="DO3" s="6">
        <v>4</v>
      </c>
      <c r="DP3" s="6"/>
      <c r="DQ3" s="6"/>
      <c r="DR3" s="6"/>
      <c r="DS3" s="6">
        <v>4.5</v>
      </c>
      <c r="DT3" s="6">
        <v>13</v>
      </c>
      <c r="DU3" s="6">
        <v>7.8</v>
      </c>
      <c r="DV3" s="6">
        <v>17</v>
      </c>
      <c r="DW3" s="6">
        <v>17</v>
      </c>
      <c r="DX3" s="6"/>
      <c r="DY3" s="6">
        <v>79</v>
      </c>
      <c r="DZ3" s="6">
        <v>33</v>
      </c>
      <c r="EA3" s="6">
        <v>46</v>
      </c>
      <c r="EB3" s="6">
        <v>17</v>
      </c>
      <c r="EC3" s="6">
        <v>2</v>
      </c>
      <c r="ED3" s="6">
        <v>1.7</v>
      </c>
      <c r="EE3" s="6"/>
      <c r="EF3" s="6">
        <v>1.7</v>
      </c>
      <c r="EG3" s="6"/>
      <c r="EH3" s="6"/>
      <c r="EI3" s="6">
        <v>7.8</v>
      </c>
      <c r="EJ3" s="6"/>
      <c r="EK3" s="6"/>
      <c r="EL3" s="6">
        <v>23</v>
      </c>
      <c r="EM3" s="6">
        <v>23</v>
      </c>
      <c r="EN3" s="6"/>
      <c r="EO3" s="6">
        <v>49</v>
      </c>
      <c r="EP3" s="6">
        <v>2</v>
      </c>
      <c r="EQ3" s="6">
        <v>11</v>
      </c>
      <c r="ER3" s="6"/>
      <c r="ES3" s="6">
        <v>95</v>
      </c>
      <c r="ET3" s="6">
        <v>2</v>
      </c>
      <c r="EU3" s="6">
        <v>79</v>
      </c>
      <c r="EV3" s="6"/>
      <c r="EW3" s="6">
        <v>13</v>
      </c>
      <c r="EX3" s="6">
        <v>4.5</v>
      </c>
      <c r="EY3" s="6"/>
      <c r="EZ3" s="6">
        <v>23</v>
      </c>
      <c r="FA3" s="6">
        <v>23</v>
      </c>
      <c r="FB3" s="6">
        <v>79</v>
      </c>
      <c r="FC3" s="6">
        <v>1.7</v>
      </c>
      <c r="FD3" s="6">
        <v>9.3000000000000007</v>
      </c>
      <c r="FE3" s="6"/>
      <c r="FF3" s="6"/>
      <c r="FG3" s="6"/>
      <c r="FH3" s="6">
        <v>130</v>
      </c>
      <c r="FI3" s="6">
        <v>1.8</v>
      </c>
      <c r="FJ3" s="6">
        <v>2</v>
      </c>
      <c r="FK3" s="6"/>
      <c r="FL3" s="6"/>
      <c r="FM3" s="6">
        <v>14</v>
      </c>
      <c r="FN3" s="6"/>
      <c r="FO3" s="6">
        <v>2</v>
      </c>
      <c r="FP3" s="6"/>
      <c r="FQ3" s="6"/>
      <c r="FR3" s="6">
        <v>4</v>
      </c>
      <c r="FS3" s="6"/>
      <c r="FT3" s="6">
        <v>2</v>
      </c>
      <c r="FU3" s="6">
        <v>2</v>
      </c>
      <c r="FV3" s="6">
        <v>130</v>
      </c>
      <c r="FW3" s="6">
        <v>350</v>
      </c>
      <c r="FX3" s="6">
        <v>4.5</v>
      </c>
      <c r="FY3" s="6">
        <v>130</v>
      </c>
      <c r="FZ3" s="6"/>
      <c r="GA3" s="6">
        <v>79</v>
      </c>
      <c r="GB3" s="6">
        <v>27</v>
      </c>
      <c r="GC3" s="6">
        <v>79</v>
      </c>
      <c r="GD3" s="6">
        <v>17</v>
      </c>
      <c r="GE3" s="6"/>
      <c r="GF3" s="6">
        <v>1.7</v>
      </c>
      <c r="GG3" s="6">
        <v>4.5</v>
      </c>
      <c r="GH3" s="6">
        <v>49</v>
      </c>
      <c r="GI3" s="6">
        <v>1.7</v>
      </c>
      <c r="GJ3" s="6">
        <v>23</v>
      </c>
      <c r="GK3" s="6">
        <v>7.8</v>
      </c>
      <c r="GL3" s="7">
        <v>1.7</v>
      </c>
      <c r="GM3" s="6">
        <v>2</v>
      </c>
      <c r="GN3" s="6">
        <v>170</v>
      </c>
      <c r="GO3" s="6">
        <v>1.7</v>
      </c>
      <c r="GP3" s="6">
        <v>2</v>
      </c>
      <c r="GQ3" s="6"/>
      <c r="GR3" s="6">
        <v>1.7</v>
      </c>
      <c r="GS3" s="6"/>
      <c r="GT3" s="6">
        <v>7.8</v>
      </c>
      <c r="GU3" s="6"/>
      <c r="GV3" s="6"/>
      <c r="GW3" s="6">
        <v>79</v>
      </c>
      <c r="GX3" s="6">
        <v>2</v>
      </c>
      <c r="GY3" s="6"/>
      <c r="GZ3" s="6"/>
      <c r="HA3" s="6"/>
      <c r="HB3" s="6">
        <v>23</v>
      </c>
      <c r="HC3" s="6">
        <v>17</v>
      </c>
      <c r="HD3" s="6"/>
      <c r="HE3" s="6"/>
      <c r="HF3" s="6">
        <v>31</v>
      </c>
      <c r="HG3" s="6">
        <v>4.5</v>
      </c>
      <c r="HH3" s="6"/>
      <c r="HI3" s="6">
        <v>33</v>
      </c>
      <c r="HJ3" s="6">
        <v>13</v>
      </c>
      <c r="HK3" s="6"/>
      <c r="HL3" s="6">
        <v>350</v>
      </c>
      <c r="HM3" s="6">
        <v>7.8</v>
      </c>
      <c r="HN3" s="6">
        <v>4.5</v>
      </c>
      <c r="HO3" s="6"/>
      <c r="HP3" s="6"/>
      <c r="HQ3" s="6">
        <v>23</v>
      </c>
      <c r="HR3" s="6"/>
      <c r="HS3" s="6"/>
      <c r="HT3" s="6">
        <v>7.8</v>
      </c>
      <c r="HU3" s="6"/>
      <c r="HV3" s="6"/>
      <c r="HW3" s="6"/>
      <c r="HX3" s="6">
        <v>7.8</v>
      </c>
      <c r="HY3" s="6"/>
      <c r="HZ3" s="6"/>
      <c r="IA3" s="6"/>
      <c r="IB3" s="6">
        <v>13</v>
      </c>
      <c r="IC3" s="6"/>
      <c r="ID3" s="6">
        <v>22</v>
      </c>
      <c r="IE3" s="6">
        <v>7.8</v>
      </c>
      <c r="IF3" s="6">
        <v>350</v>
      </c>
      <c r="IG3" s="6">
        <v>7.8</v>
      </c>
      <c r="IH3" s="6">
        <v>33</v>
      </c>
      <c r="II3" s="6">
        <v>13</v>
      </c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</row>
    <row r="4" spans="1:257" x14ac:dyDescent="0.15">
      <c r="B4" s="5">
        <v>18</v>
      </c>
      <c r="C4" s="6"/>
      <c r="D4" s="6"/>
      <c r="E4" s="6"/>
      <c r="F4" s="6"/>
      <c r="G4" s="6">
        <v>13</v>
      </c>
      <c r="H4" s="6"/>
      <c r="I4" s="6"/>
      <c r="J4" s="6">
        <v>7.8</v>
      </c>
      <c r="K4" s="6">
        <v>2</v>
      </c>
      <c r="L4" s="6"/>
      <c r="M4" s="6"/>
      <c r="N4" s="6"/>
      <c r="O4" s="6"/>
      <c r="P4" s="6">
        <v>23</v>
      </c>
      <c r="Q4" s="6"/>
      <c r="R4" s="6"/>
      <c r="S4" s="6"/>
      <c r="T4" s="6">
        <v>49</v>
      </c>
      <c r="U4" s="6">
        <v>11</v>
      </c>
      <c r="V4" s="6"/>
      <c r="W4" s="6">
        <v>1.7</v>
      </c>
      <c r="X4" s="6"/>
      <c r="Y4" s="6"/>
      <c r="Z4" s="6">
        <v>240</v>
      </c>
      <c r="AA4" s="6">
        <v>13</v>
      </c>
      <c r="AB4" s="6">
        <v>1.7</v>
      </c>
      <c r="AC4" s="6"/>
      <c r="AD4" s="6"/>
      <c r="AE4" s="6"/>
      <c r="AF4" s="6"/>
      <c r="AG4" s="6"/>
      <c r="AH4" s="6">
        <v>1.7</v>
      </c>
      <c r="AI4" s="6">
        <v>1.7</v>
      </c>
      <c r="AJ4" s="6"/>
      <c r="AK4" s="6"/>
      <c r="AL4" s="6"/>
      <c r="AM4" s="6"/>
      <c r="AN4" s="6"/>
      <c r="AO4" s="6">
        <v>1.7</v>
      </c>
      <c r="AP4" s="6"/>
      <c r="AQ4" s="6"/>
      <c r="AR4" s="6"/>
      <c r="AS4" s="6">
        <v>1.7</v>
      </c>
      <c r="AT4" s="6"/>
      <c r="AU4" s="6"/>
      <c r="AV4" s="6"/>
      <c r="AW4" s="6">
        <v>33</v>
      </c>
      <c r="AX4" s="6">
        <v>17</v>
      </c>
      <c r="AY4" s="6">
        <v>2</v>
      </c>
      <c r="AZ4" s="6"/>
      <c r="BA4" s="6">
        <v>14</v>
      </c>
      <c r="BB4" s="6"/>
      <c r="BC4" s="6"/>
      <c r="BD4" s="6">
        <v>17</v>
      </c>
      <c r="BE4" s="6">
        <v>2</v>
      </c>
      <c r="BF4" s="6">
        <v>13</v>
      </c>
      <c r="BG4" s="6">
        <v>13</v>
      </c>
      <c r="BH4" s="6">
        <v>1.7</v>
      </c>
      <c r="BI4" s="6"/>
      <c r="BJ4" s="6"/>
      <c r="BK4" s="6"/>
      <c r="BL4" s="6">
        <v>1.7</v>
      </c>
      <c r="BM4" s="6"/>
      <c r="BN4" s="6"/>
      <c r="BO4" s="6">
        <v>4.5</v>
      </c>
      <c r="BP4" s="6"/>
      <c r="BQ4" s="6">
        <v>1.7</v>
      </c>
      <c r="BR4" s="6"/>
      <c r="BS4" s="6">
        <v>22</v>
      </c>
      <c r="BT4" s="6"/>
      <c r="BU4" s="6">
        <v>1.7</v>
      </c>
      <c r="BV4" s="6"/>
      <c r="BW4" s="6"/>
      <c r="BX4" s="6"/>
      <c r="BY4" s="6"/>
      <c r="BZ4" s="6"/>
      <c r="CA4" s="6"/>
      <c r="CB4" s="6"/>
      <c r="CC4" s="6">
        <v>2</v>
      </c>
      <c r="CD4" s="6"/>
      <c r="CE4" s="6"/>
      <c r="CF4" s="6"/>
      <c r="CG4" s="6"/>
      <c r="CH4" s="6">
        <v>110</v>
      </c>
      <c r="CI4" s="6"/>
      <c r="CJ4" s="6"/>
      <c r="CK4" s="6"/>
      <c r="CL4" s="6"/>
      <c r="CM4" s="6">
        <v>1.7</v>
      </c>
      <c r="CN4" s="6">
        <v>2</v>
      </c>
      <c r="CO4" s="6">
        <v>2</v>
      </c>
      <c r="CP4" s="6">
        <v>1.7</v>
      </c>
      <c r="CQ4" s="6"/>
      <c r="CR4" s="6"/>
      <c r="CS4" s="6"/>
      <c r="CT4" s="6"/>
      <c r="CU4" s="6">
        <v>79</v>
      </c>
      <c r="CV4" s="6">
        <v>2</v>
      </c>
      <c r="CW4" s="6"/>
      <c r="CX4" s="6">
        <v>11</v>
      </c>
      <c r="CY4" s="6">
        <v>1.7</v>
      </c>
      <c r="CZ4" s="6">
        <v>7.8</v>
      </c>
      <c r="DA4" s="6">
        <v>13</v>
      </c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>
        <v>49</v>
      </c>
      <c r="DX4" s="6"/>
      <c r="DY4" s="6">
        <v>49</v>
      </c>
      <c r="DZ4" s="6">
        <v>7.8</v>
      </c>
      <c r="EA4" s="6">
        <v>2</v>
      </c>
      <c r="EB4" s="6"/>
      <c r="EC4" s="6"/>
      <c r="ED4" s="6"/>
      <c r="EE4" s="6"/>
      <c r="EF4" s="6">
        <v>2</v>
      </c>
      <c r="EG4" s="6"/>
      <c r="EH4" s="6"/>
      <c r="EI4" s="6"/>
      <c r="EJ4" s="6"/>
      <c r="EK4" s="6"/>
      <c r="EL4" s="6">
        <v>33</v>
      </c>
      <c r="EM4" s="6">
        <v>11</v>
      </c>
      <c r="EN4" s="6"/>
      <c r="EO4" s="6"/>
      <c r="EP4" s="6"/>
      <c r="EQ4" s="6"/>
      <c r="ER4" s="6"/>
      <c r="ES4" s="6"/>
      <c r="ET4" s="6"/>
      <c r="EU4" s="6">
        <v>4.5</v>
      </c>
      <c r="EV4" s="6"/>
      <c r="EW4" s="6"/>
      <c r="EX4" s="6"/>
      <c r="EY4" s="6"/>
      <c r="EZ4" s="6">
        <v>3</v>
      </c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>
        <v>1.7</v>
      </c>
      <c r="FR4" s="6"/>
      <c r="FS4" s="6"/>
      <c r="FT4" s="6"/>
      <c r="FU4" s="6">
        <v>1.7</v>
      </c>
      <c r="FV4" s="6">
        <v>1.8</v>
      </c>
      <c r="FW4" s="6">
        <v>4.5</v>
      </c>
      <c r="FX4" s="6">
        <v>9.3000000000000007</v>
      </c>
      <c r="FY4" s="6"/>
      <c r="FZ4" s="6">
        <v>17</v>
      </c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7"/>
      <c r="GM4" s="6"/>
      <c r="GN4" s="6"/>
      <c r="GO4" s="6"/>
      <c r="GP4" s="6"/>
      <c r="GQ4" s="6"/>
      <c r="GR4" s="6"/>
      <c r="GS4" s="6"/>
      <c r="GT4" s="6"/>
      <c r="GU4" s="6"/>
      <c r="GV4" s="6"/>
      <c r="GW4" s="6">
        <v>4.5</v>
      </c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>
        <v>33</v>
      </c>
      <c r="HS4" s="6">
        <v>2</v>
      </c>
      <c r="HT4" s="6"/>
      <c r="HU4" s="6"/>
      <c r="HV4" s="6"/>
      <c r="HW4" s="6"/>
      <c r="HX4" s="6">
        <v>1.7</v>
      </c>
      <c r="HY4" s="6"/>
      <c r="HZ4" s="6"/>
      <c r="IA4" s="6"/>
      <c r="IB4" s="6"/>
      <c r="IC4" s="6"/>
      <c r="ID4" s="6"/>
      <c r="IE4" s="6"/>
      <c r="IF4" s="6"/>
      <c r="IG4" s="6"/>
      <c r="IH4" s="6">
        <v>11</v>
      </c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</row>
    <row r="5" spans="1:257" x14ac:dyDescent="0.15">
      <c r="B5" s="5">
        <v>20</v>
      </c>
      <c r="C5" s="6"/>
      <c r="D5" s="6"/>
      <c r="E5" s="6"/>
      <c r="F5" s="6"/>
      <c r="G5" s="6"/>
      <c r="H5" s="6"/>
      <c r="I5" s="6"/>
      <c r="J5" s="6">
        <v>7.8</v>
      </c>
      <c r="K5" s="6">
        <v>4.5</v>
      </c>
      <c r="L5" s="6"/>
      <c r="M5" s="6"/>
      <c r="N5" s="6"/>
      <c r="O5" s="6"/>
      <c r="P5" s="6"/>
      <c r="Q5" s="6"/>
      <c r="R5" s="6"/>
      <c r="S5" s="6"/>
      <c r="T5" s="6">
        <v>13</v>
      </c>
      <c r="U5" s="6">
        <v>4.5</v>
      </c>
      <c r="V5" s="6"/>
      <c r="W5" s="6">
        <v>1.7</v>
      </c>
      <c r="X5" s="6"/>
      <c r="Y5" s="6"/>
      <c r="Z5" s="6"/>
      <c r="AA5" s="6">
        <v>4.5</v>
      </c>
      <c r="AB5" s="6">
        <v>4.5</v>
      </c>
      <c r="AC5" s="6"/>
      <c r="AD5" s="6"/>
      <c r="AE5" s="6"/>
      <c r="AF5" s="6">
        <v>17</v>
      </c>
      <c r="AG5" s="6"/>
      <c r="AH5" s="6">
        <v>4.5</v>
      </c>
      <c r="AI5" s="6">
        <v>1.7</v>
      </c>
      <c r="AJ5" s="6"/>
      <c r="AK5" s="6"/>
      <c r="AL5" s="6"/>
      <c r="AM5" s="6"/>
      <c r="AN5" s="6"/>
      <c r="AO5" s="6"/>
      <c r="AP5" s="6"/>
      <c r="AQ5" s="6"/>
      <c r="AR5" s="6"/>
      <c r="AS5" s="6">
        <v>1.7</v>
      </c>
      <c r="AT5" s="6">
        <v>4.5</v>
      </c>
      <c r="AU5" s="6"/>
      <c r="AV5" s="6"/>
      <c r="AW5" s="6">
        <v>4.5</v>
      </c>
      <c r="AX5" s="6">
        <v>2</v>
      </c>
      <c r="AY5" s="6">
        <v>4.5</v>
      </c>
      <c r="AZ5" s="6"/>
      <c r="BA5" s="6"/>
      <c r="BB5" s="6"/>
      <c r="BC5" s="6"/>
      <c r="BD5" s="6">
        <v>14</v>
      </c>
      <c r="BE5" s="6">
        <v>2</v>
      </c>
      <c r="BF5" s="6"/>
      <c r="BG5" s="6"/>
      <c r="BH5" s="6"/>
      <c r="BI5" s="6"/>
      <c r="BJ5" s="6"/>
      <c r="BK5" s="6"/>
      <c r="BL5" s="6"/>
      <c r="BM5" s="6"/>
      <c r="BN5" s="6"/>
      <c r="BO5" s="6">
        <v>49</v>
      </c>
      <c r="BP5" s="6">
        <v>1.7</v>
      </c>
      <c r="BQ5" s="6"/>
      <c r="BR5" s="6"/>
      <c r="BS5" s="6"/>
      <c r="BT5" s="6"/>
      <c r="BU5" s="6">
        <v>4.5</v>
      </c>
      <c r="BV5" s="6"/>
      <c r="BW5" s="6"/>
      <c r="BX5" s="6"/>
      <c r="BY5" s="6"/>
      <c r="BZ5" s="6"/>
      <c r="CA5" s="6"/>
      <c r="CB5" s="6"/>
      <c r="CC5" s="6">
        <v>1.7</v>
      </c>
      <c r="CD5" s="6"/>
      <c r="CE5" s="6"/>
      <c r="CF5" s="6"/>
      <c r="CG5" s="6"/>
      <c r="CH5" s="6"/>
      <c r="CI5" s="6"/>
      <c r="CJ5" s="6"/>
      <c r="CK5" s="6"/>
      <c r="CL5" s="6"/>
      <c r="CM5" s="6">
        <v>2</v>
      </c>
      <c r="CN5" s="6">
        <v>13</v>
      </c>
      <c r="CO5" s="6">
        <v>1.7</v>
      </c>
      <c r="CP5" s="6">
        <v>1.7</v>
      </c>
      <c r="CQ5" s="6"/>
      <c r="CR5" s="6"/>
      <c r="CS5" s="6"/>
      <c r="CT5" s="6"/>
      <c r="CU5" s="6">
        <v>49</v>
      </c>
      <c r="CV5" s="6">
        <v>4.5</v>
      </c>
      <c r="CW5" s="6"/>
      <c r="CX5" s="6">
        <v>240</v>
      </c>
      <c r="CY5" s="6">
        <v>4.5</v>
      </c>
      <c r="CZ5" s="6">
        <v>7.8</v>
      </c>
      <c r="DA5" s="6">
        <v>7.8</v>
      </c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>
        <v>7.8</v>
      </c>
      <c r="DX5" s="6"/>
      <c r="DY5" s="6">
        <v>79</v>
      </c>
      <c r="DZ5" s="6">
        <v>2</v>
      </c>
      <c r="EA5" s="6">
        <v>17</v>
      </c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>
        <v>4.5</v>
      </c>
      <c r="FR5" s="6"/>
      <c r="FS5" s="6"/>
      <c r="FT5" s="6"/>
      <c r="FU5" s="6">
        <v>2</v>
      </c>
      <c r="FV5" s="6"/>
      <c r="FW5" s="6"/>
      <c r="FX5" s="6">
        <v>1.7</v>
      </c>
      <c r="FY5" s="6"/>
      <c r="FZ5" s="6">
        <v>4.5</v>
      </c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7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>
        <v>4.5</v>
      </c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</row>
    <row r="6" spans="1:257" x14ac:dyDescent="0.15">
      <c r="B6" s="5">
        <v>14</v>
      </c>
      <c r="C6" s="6"/>
      <c r="D6" s="6"/>
      <c r="E6" s="6"/>
      <c r="F6" s="6"/>
      <c r="G6" s="6"/>
      <c r="H6" s="6"/>
      <c r="I6" s="6"/>
      <c r="J6" s="6">
        <v>49</v>
      </c>
      <c r="K6" s="6">
        <v>2</v>
      </c>
      <c r="L6" s="6">
        <v>27</v>
      </c>
      <c r="M6" s="6">
        <v>1.7</v>
      </c>
      <c r="N6" s="6"/>
      <c r="O6" s="6"/>
      <c r="P6" s="6">
        <v>2</v>
      </c>
      <c r="Q6" s="6">
        <v>2</v>
      </c>
      <c r="R6" s="6">
        <v>33</v>
      </c>
      <c r="S6" s="6">
        <v>6.1</v>
      </c>
      <c r="T6" s="6"/>
      <c r="U6" s="6">
        <v>33</v>
      </c>
      <c r="V6" s="6">
        <v>79</v>
      </c>
      <c r="W6" s="6">
        <v>1.7</v>
      </c>
      <c r="X6" s="6"/>
      <c r="Y6" s="6"/>
      <c r="Z6" s="6">
        <v>1600</v>
      </c>
      <c r="AA6" s="6">
        <v>13</v>
      </c>
      <c r="AB6" s="6">
        <v>4.5</v>
      </c>
      <c r="AC6" s="6"/>
      <c r="AD6" s="6"/>
      <c r="AE6" s="6">
        <v>17</v>
      </c>
      <c r="AF6" s="6"/>
      <c r="AG6" s="6"/>
      <c r="AH6" s="6">
        <v>2</v>
      </c>
      <c r="AI6" s="6">
        <v>7.8</v>
      </c>
      <c r="AJ6" s="6"/>
      <c r="AK6" s="6"/>
      <c r="AL6" s="6">
        <v>1.7</v>
      </c>
      <c r="AM6" s="6"/>
      <c r="AN6" s="6">
        <v>2</v>
      </c>
      <c r="AO6" s="6">
        <v>1.7</v>
      </c>
      <c r="AP6" s="6"/>
      <c r="AQ6" s="6">
        <v>2</v>
      </c>
      <c r="AR6" s="6"/>
      <c r="AS6" s="6">
        <v>1.7</v>
      </c>
      <c r="AT6" s="6">
        <v>4.5</v>
      </c>
      <c r="AU6" s="6"/>
      <c r="AV6" s="6"/>
      <c r="AW6" s="6">
        <v>6.8</v>
      </c>
      <c r="AX6" s="6">
        <v>79</v>
      </c>
      <c r="AY6" s="6">
        <v>6.8</v>
      </c>
      <c r="AZ6" s="6"/>
      <c r="BA6" s="6">
        <v>33</v>
      </c>
      <c r="BB6" s="6">
        <v>13</v>
      </c>
      <c r="BC6" s="6"/>
      <c r="BD6" s="6">
        <v>33</v>
      </c>
      <c r="BE6" s="6">
        <v>9.1999999999999993</v>
      </c>
      <c r="BF6" s="6">
        <v>13</v>
      </c>
      <c r="BG6" s="6">
        <v>11</v>
      </c>
      <c r="BH6" s="6">
        <v>1.8</v>
      </c>
      <c r="BI6" s="6"/>
      <c r="BJ6" s="6"/>
      <c r="BK6" s="6"/>
      <c r="BL6" s="6">
        <v>11</v>
      </c>
      <c r="BM6" s="6"/>
      <c r="BN6" s="6"/>
      <c r="BO6" s="6">
        <v>130</v>
      </c>
      <c r="BP6" s="6">
        <v>1.7</v>
      </c>
      <c r="BQ6" s="6">
        <v>17</v>
      </c>
      <c r="BR6" s="6"/>
      <c r="BS6" s="6">
        <v>130</v>
      </c>
      <c r="BT6" s="6">
        <v>33</v>
      </c>
      <c r="BU6" s="6">
        <v>7.8</v>
      </c>
      <c r="BV6" s="6">
        <v>13</v>
      </c>
      <c r="BW6" s="6">
        <v>1.8</v>
      </c>
      <c r="BX6" s="6"/>
      <c r="BY6" s="6"/>
      <c r="BZ6" s="6">
        <v>7.8</v>
      </c>
      <c r="CA6" s="6"/>
      <c r="CB6" s="6"/>
      <c r="CC6" s="6">
        <v>14</v>
      </c>
      <c r="CD6" s="6"/>
      <c r="CE6" s="6">
        <v>49</v>
      </c>
      <c r="CF6" s="6"/>
      <c r="CG6" s="6">
        <v>2</v>
      </c>
      <c r="CH6" s="6">
        <v>13</v>
      </c>
      <c r="CI6" s="6"/>
      <c r="CJ6" s="6">
        <v>23</v>
      </c>
      <c r="CK6" s="6"/>
      <c r="CL6" s="6"/>
      <c r="CM6" s="6">
        <v>130</v>
      </c>
      <c r="CN6" s="6">
        <v>350</v>
      </c>
      <c r="CO6" s="6">
        <v>1.7</v>
      </c>
      <c r="CP6" s="6">
        <v>2</v>
      </c>
      <c r="CQ6" s="6"/>
      <c r="CR6" s="6"/>
      <c r="CS6" s="6"/>
      <c r="CT6" s="6"/>
      <c r="CU6" s="6">
        <v>130</v>
      </c>
      <c r="CV6" s="6">
        <v>13</v>
      </c>
      <c r="CW6" s="6"/>
      <c r="CX6" s="6">
        <v>240</v>
      </c>
      <c r="CY6" s="6">
        <v>4.5</v>
      </c>
      <c r="CZ6" s="6">
        <v>33</v>
      </c>
      <c r="DA6" s="6">
        <v>4.5</v>
      </c>
      <c r="DB6" s="6">
        <v>7.8</v>
      </c>
      <c r="DC6" s="6"/>
      <c r="DD6" s="6"/>
      <c r="DE6" s="6">
        <v>23</v>
      </c>
      <c r="DF6" s="6"/>
      <c r="DG6" s="6"/>
      <c r="DH6" s="6">
        <v>2</v>
      </c>
      <c r="DI6" s="6">
        <v>1.7</v>
      </c>
      <c r="DJ6" s="6">
        <v>26</v>
      </c>
      <c r="DK6" s="6"/>
      <c r="DL6" s="6">
        <v>49</v>
      </c>
      <c r="DM6" s="6">
        <v>1.7</v>
      </c>
      <c r="DN6" s="6">
        <v>33</v>
      </c>
      <c r="DO6" s="6">
        <v>6.8</v>
      </c>
      <c r="DP6" s="6"/>
      <c r="DQ6" s="6"/>
      <c r="DR6" s="6"/>
      <c r="DS6" s="6">
        <v>23</v>
      </c>
      <c r="DT6" s="6">
        <v>4.5</v>
      </c>
      <c r="DU6" s="6">
        <v>4.5</v>
      </c>
      <c r="DV6" s="6">
        <v>49</v>
      </c>
      <c r="DW6" s="6">
        <v>23</v>
      </c>
      <c r="DX6" s="6"/>
      <c r="DY6" s="6">
        <v>49</v>
      </c>
      <c r="DZ6" s="6">
        <v>23</v>
      </c>
      <c r="EA6" s="6">
        <v>49</v>
      </c>
      <c r="EB6" s="6">
        <v>14</v>
      </c>
      <c r="EC6" s="6">
        <v>6.8</v>
      </c>
      <c r="ED6" s="6">
        <v>79</v>
      </c>
      <c r="EE6" s="6"/>
      <c r="EF6" s="6">
        <v>130</v>
      </c>
      <c r="EG6" s="6">
        <v>14</v>
      </c>
      <c r="EH6" s="6"/>
      <c r="EI6" s="6"/>
      <c r="EJ6" s="6"/>
      <c r="EK6" s="6"/>
      <c r="EL6" s="6">
        <v>11</v>
      </c>
      <c r="EM6" s="6">
        <v>79</v>
      </c>
      <c r="EN6" s="6">
        <v>4.5</v>
      </c>
      <c r="EO6" s="6">
        <v>13</v>
      </c>
      <c r="EP6" s="6"/>
      <c r="EQ6" s="6"/>
      <c r="ER6" s="6"/>
      <c r="ES6" s="6">
        <v>240</v>
      </c>
      <c r="ET6" s="6">
        <v>6.8</v>
      </c>
      <c r="EU6" s="6"/>
      <c r="EV6" s="6"/>
      <c r="EW6" s="6">
        <v>13</v>
      </c>
      <c r="EX6" s="6"/>
      <c r="EY6" s="6"/>
      <c r="EZ6" s="6"/>
      <c r="FA6" s="6"/>
      <c r="FB6" s="6">
        <v>110</v>
      </c>
      <c r="FC6" s="6">
        <v>2</v>
      </c>
      <c r="FD6" s="6">
        <v>6.1</v>
      </c>
      <c r="FE6" s="6"/>
      <c r="FF6" s="6"/>
      <c r="FG6" s="6">
        <v>240</v>
      </c>
      <c r="FH6" s="6">
        <v>130</v>
      </c>
      <c r="FI6" s="6">
        <v>6.8</v>
      </c>
      <c r="FJ6" s="6">
        <v>13</v>
      </c>
      <c r="FK6" s="6"/>
      <c r="FL6" s="6"/>
      <c r="FM6" s="6">
        <v>13</v>
      </c>
      <c r="FN6" s="6"/>
      <c r="FO6" s="6">
        <v>4.5</v>
      </c>
      <c r="FP6" s="6"/>
      <c r="FQ6" s="6">
        <v>350</v>
      </c>
      <c r="FR6" s="6">
        <v>4.5</v>
      </c>
      <c r="FS6" s="6"/>
      <c r="FT6" s="6">
        <v>7.8</v>
      </c>
      <c r="FU6" s="6">
        <v>1.7</v>
      </c>
      <c r="FV6" s="6">
        <v>130</v>
      </c>
      <c r="FW6" s="6">
        <v>130</v>
      </c>
      <c r="FX6" s="6">
        <v>17</v>
      </c>
      <c r="FY6" s="6">
        <v>46</v>
      </c>
      <c r="FZ6" s="6">
        <v>240</v>
      </c>
      <c r="GA6" s="6"/>
      <c r="GB6" s="6"/>
      <c r="GC6" s="6">
        <v>350</v>
      </c>
      <c r="GD6" s="6">
        <v>4</v>
      </c>
      <c r="GE6" s="6"/>
      <c r="GF6" s="6">
        <v>2</v>
      </c>
      <c r="GG6" s="6">
        <v>2</v>
      </c>
      <c r="GH6" s="6">
        <v>130</v>
      </c>
      <c r="GI6" s="6">
        <v>2</v>
      </c>
      <c r="GJ6" s="6">
        <v>1.7</v>
      </c>
      <c r="GK6" s="6"/>
      <c r="GL6" s="7">
        <v>7.8</v>
      </c>
      <c r="GM6" s="6">
        <v>2</v>
      </c>
      <c r="GN6" s="6">
        <v>350</v>
      </c>
      <c r="GO6" s="6">
        <v>1.7</v>
      </c>
      <c r="GP6" s="6">
        <v>4.5</v>
      </c>
      <c r="GQ6" s="6"/>
      <c r="GR6" s="6">
        <v>1.7</v>
      </c>
      <c r="GS6" s="6"/>
      <c r="GT6" s="6">
        <v>11</v>
      </c>
      <c r="GU6" s="6">
        <v>4.5</v>
      </c>
      <c r="GV6" s="6"/>
      <c r="GW6" s="6">
        <v>49</v>
      </c>
      <c r="GX6" s="6">
        <v>4.5</v>
      </c>
      <c r="GY6" s="6"/>
      <c r="GZ6" s="6"/>
      <c r="HA6" s="6"/>
      <c r="HB6" s="6">
        <v>23</v>
      </c>
      <c r="HC6" s="6">
        <v>7.8</v>
      </c>
      <c r="HD6" s="6"/>
      <c r="HE6" s="6"/>
      <c r="HF6" s="6">
        <v>110</v>
      </c>
      <c r="HG6" s="6">
        <v>17</v>
      </c>
      <c r="HH6" s="6"/>
      <c r="HI6" s="6">
        <v>220</v>
      </c>
      <c r="HJ6" s="6">
        <v>13</v>
      </c>
      <c r="HK6" s="6"/>
      <c r="HL6" s="6">
        <v>170</v>
      </c>
      <c r="HM6" s="6">
        <v>1.7</v>
      </c>
      <c r="HN6" s="6">
        <v>23</v>
      </c>
      <c r="HO6" s="6"/>
      <c r="HP6" s="6"/>
      <c r="HQ6" s="6">
        <v>7.8</v>
      </c>
      <c r="HR6" s="6"/>
      <c r="HS6" s="6"/>
      <c r="HT6" s="6">
        <v>17</v>
      </c>
      <c r="HU6" s="6"/>
      <c r="HV6" s="6"/>
      <c r="HW6" s="6"/>
      <c r="HX6" s="6">
        <v>7.8</v>
      </c>
      <c r="HY6" s="6"/>
      <c r="HZ6" s="6"/>
      <c r="IA6" s="6"/>
      <c r="IB6" s="6">
        <v>13</v>
      </c>
      <c r="IC6" s="6"/>
      <c r="ID6" s="6">
        <v>110</v>
      </c>
      <c r="IE6" s="6">
        <v>49</v>
      </c>
      <c r="IF6" s="6">
        <v>79</v>
      </c>
      <c r="IG6" s="6">
        <v>14</v>
      </c>
      <c r="IH6" s="6">
        <v>22</v>
      </c>
      <c r="II6" s="6">
        <v>4.5</v>
      </c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</row>
    <row r="7" spans="1:257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7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</row>
    <row r="8" spans="1:257" x14ac:dyDescent="0.15">
      <c r="B8" s="5">
        <v>23</v>
      </c>
      <c r="C8" s="6"/>
      <c r="D8" s="6"/>
      <c r="E8" s="6"/>
      <c r="F8" s="6"/>
      <c r="G8" s="6"/>
      <c r="H8" s="6"/>
      <c r="I8" s="6"/>
      <c r="J8" s="6">
        <v>110</v>
      </c>
      <c r="K8" s="6">
        <v>1.7</v>
      </c>
      <c r="L8" s="6"/>
      <c r="M8" s="6"/>
      <c r="N8" s="6"/>
      <c r="O8" s="6"/>
      <c r="P8" s="6">
        <v>1.7</v>
      </c>
      <c r="Q8" s="6">
        <v>4.5</v>
      </c>
      <c r="R8" s="6"/>
      <c r="S8" s="6"/>
      <c r="T8" s="6"/>
      <c r="U8" s="6">
        <v>4.5</v>
      </c>
      <c r="V8" s="6"/>
      <c r="W8" s="6"/>
      <c r="X8" s="6"/>
      <c r="Y8" s="6"/>
      <c r="Z8" s="6"/>
      <c r="AA8" s="6">
        <v>7.8</v>
      </c>
      <c r="AB8" s="6">
        <v>4.5</v>
      </c>
      <c r="AC8" s="6"/>
      <c r="AD8" s="6"/>
      <c r="AE8" s="6"/>
      <c r="AF8" s="6">
        <v>49</v>
      </c>
      <c r="AG8" s="6"/>
      <c r="AH8" s="6"/>
      <c r="AI8" s="6">
        <v>2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>
        <v>1.7</v>
      </c>
      <c r="AU8" s="6"/>
      <c r="AV8" s="6"/>
      <c r="AW8" s="6">
        <v>7.8</v>
      </c>
      <c r="AX8" s="6">
        <v>11</v>
      </c>
      <c r="AY8" s="6">
        <v>7.8</v>
      </c>
      <c r="AZ8" s="6"/>
      <c r="BA8" s="6"/>
      <c r="BB8" s="6"/>
      <c r="BC8" s="6"/>
      <c r="BD8" s="6">
        <v>79</v>
      </c>
      <c r="BE8" s="6">
        <v>17</v>
      </c>
      <c r="BF8" s="6"/>
      <c r="BG8" s="6"/>
      <c r="BH8" s="6"/>
      <c r="BI8" s="6"/>
      <c r="BJ8" s="6"/>
      <c r="BK8" s="6"/>
      <c r="BL8" s="6">
        <v>1.7</v>
      </c>
      <c r="BM8" s="6"/>
      <c r="BN8" s="6"/>
      <c r="BO8" s="6">
        <v>17</v>
      </c>
      <c r="BP8" s="6"/>
      <c r="BQ8" s="6">
        <v>2</v>
      </c>
      <c r="BR8" s="6"/>
      <c r="BS8" s="6"/>
      <c r="BT8" s="6"/>
      <c r="BU8" s="6">
        <v>1.7</v>
      </c>
      <c r="BV8" s="6">
        <v>22</v>
      </c>
      <c r="BW8" s="6"/>
      <c r="BX8" s="6"/>
      <c r="BY8" s="6"/>
      <c r="BZ8" s="6">
        <v>4</v>
      </c>
      <c r="CA8" s="6"/>
      <c r="CB8" s="6"/>
      <c r="CC8" s="6">
        <v>2</v>
      </c>
      <c r="CD8" s="6"/>
      <c r="CE8" s="6">
        <v>1.7</v>
      </c>
      <c r="CF8" s="6"/>
      <c r="CG8" s="6"/>
      <c r="CH8" s="6"/>
      <c r="CI8" s="6"/>
      <c r="CJ8" s="6"/>
      <c r="CK8" s="6"/>
      <c r="CL8" s="6"/>
      <c r="CM8" s="6">
        <v>2</v>
      </c>
      <c r="CN8" s="6"/>
      <c r="CO8" s="6">
        <v>2</v>
      </c>
      <c r="CP8" s="6">
        <v>1.8</v>
      </c>
      <c r="CQ8" s="6"/>
      <c r="CR8" s="6"/>
      <c r="CS8" s="6"/>
      <c r="CT8" s="6"/>
      <c r="CU8" s="6">
        <v>33</v>
      </c>
      <c r="CV8" s="6">
        <v>6.8</v>
      </c>
      <c r="CW8" s="6"/>
      <c r="CX8" s="6">
        <v>33</v>
      </c>
      <c r="CY8" s="6">
        <v>2</v>
      </c>
      <c r="CZ8" s="6">
        <v>11</v>
      </c>
      <c r="DA8" s="6">
        <v>7.8</v>
      </c>
      <c r="DB8" s="6"/>
      <c r="DC8" s="6"/>
      <c r="DD8" s="6"/>
      <c r="DE8" s="6">
        <v>4.5</v>
      </c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>
        <v>4.5</v>
      </c>
      <c r="DX8" s="6"/>
      <c r="DY8" s="6">
        <v>26</v>
      </c>
      <c r="DZ8" s="6">
        <v>4</v>
      </c>
      <c r="EA8" s="6">
        <v>7.8</v>
      </c>
      <c r="EB8" s="6"/>
      <c r="EC8" s="6"/>
      <c r="ED8" s="6"/>
      <c r="EE8" s="6"/>
      <c r="EF8" s="6"/>
      <c r="EG8" s="6"/>
      <c r="EH8" s="6"/>
      <c r="EI8" s="6"/>
      <c r="EJ8" s="6"/>
      <c r="EK8" s="6"/>
      <c r="EL8" s="6">
        <v>1.7</v>
      </c>
      <c r="EM8" s="6"/>
      <c r="EN8" s="6"/>
      <c r="EO8" s="6"/>
      <c r="EP8" s="6"/>
      <c r="EQ8" s="6"/>
      <c r="ER8" s="6"/>
      <c r="ES8" s="6"/>
      <c r="ET8" s="6"/>
      <c r="EU8" s="6">
        <v>13</v>
      </c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7"/>
      <c r="FL8" s="7"/>
      <c r="FM8" s="7"/>
      <c r="FN8" s="7"/>
      <c r="FO8" s="7"/>
      <c r="FP8" s="7"/>
      <c r="FQ8" s="7">
        <v>1.7</v>
      </c>
      <c r="FR8" s="7"/>
      <c r="FS8" s="7"/>
      <c r="FT8" s="7"/>
      <c r="FU8" s="7">
        <v>1.7</v>
      </c>
      <c r="FV8" s="7"/>
      <c r="FW8" s="7"/>
      <c r="FX8" s="7">
        <v>4</v>
      </c>
      <c r="FY8" s="7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7"/>
      <c r="GM8" s="6"/>
      <c r="GN8" s="6"/>
      <c r="GO8" s="6"/>
      <c r="GP8" s="6"/>
      <c r="GQ8" s="6"/>
      <c r="GR8" s="6"/>
      <c r="GS8" s="6"/>
      <c r="GT8" s="6"/>
      <c r="GU8" s="6"/>
      <c r="GV8" s="6"/>
      <c r="GW8" s="6">
        <v>13</v>
      </c>
      <c r="GX8" s="6"/>
      <c r="GY8" s="6"/>
      <c r="GZ8" s="6"/>
      <c r="HA8" s="6"/>
      <c r="HB8" s="6">
        <v>6.8</v>
      </c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>
        <v>33</v>
      </c>
      <c r="HS8" s="6">
        <v>17</v>
      </c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</row>
    <row r="9" spans="1:257" x14ac:dyDescent="0.15">
      <c r="B9" s="5">
        <v>24</v>
      </c>
      <c r="C9" s="6"/>
      <c r="D9" s="6">
        <v>33</v>
      </c>
      <c r="E9" s="6">
        <v>49</v>
      </c>
      <c r="F9" s="6">
        <v>49</v>
      </c>
      <c r="G9" s="6">
        <v>49</v>
      </c>
      <c r="H9" s="6"/>
      <c r="I9" s="6"/>
      <c r="J9" s="6">
        <v>27</v>
      </c>
      <c r="K9" s="6">
        <v>1.7</v>
      </c>
      <c r="L9" s="6"/>
      <c r="M9" s="6"/>
      <c r="N9" s="6"/>
      <c r="O9" s="6"/>
      <c r="P9" s="6">
        <v>7.8</v>
      </c>
      <c r="Q9" s="6">
        <v>8.1</v>
      </c>
      <c r="R9" s="6">
        <v>6.8</v>
      </c>
      <c r="S9" s="6">
        <v>1.7</v>
      </c>
      <c r="T9" s="6"/>
      <c r="U9" s="6">
        <v>13</v>
      </c>
      <c r="V9" s="6">
        <v>11</v>
      </c>
      <c r="W9" s="6">
        <v>1.7</v>
      </c>
      <c r="X9" s="6"/>
      <c r="Y9" s="6"/>
      <c r="Z9" s="6">
        <v>49</v>
      </c>
      <c r="AA9" s="6">
        <v>4.5</v>
      </c>
      <c r="AB9" s="6">
        <v>2</v>
      </c>
      <c r="AC9" s="6"/>
      <c r="AD9" s="6"/>
      <c r="AE9" s="6">
        <v>7.8</v>
      </c>
      <c r="AF9" s="6"/>
      <c r="AG9" s="6">
        <v>17</v>
      </c>
      <c r="AH9" s="6">
        <v>11</v>
      </c>
      <c r="AI9" s="6">
        <v>23</v>
      </c>
      <c r="AJ9" s="6">
        <v>2</v>
      </c>
      <c r="AK9" s="6"/>
      <c r="AL9" s="6">
        <v>1.7</v>
      </c>
      <c r="AM9" s="6"/>
      <c r="AN9" s="6">
        <v>4.5</v>
      </c>
      <c r="AO9" s="6">
        <v>7.8</v>
      </c>
      <c r="AP9" s="6"/>
      <c r="AQ9" s="6">
        <v>1.7</v>
      </c>
      <c r="AR9" s="6"/>
      <c r="AS9" s="6">
        <v>2</v>
      </c>
      <c r="AT9" s="6">
        <v>2</v>
      </c>
      <c r="AU9" s="6"/>
      <c r="AV9" s="6"/>
      <c r="AW9" s="6">
        <v>11</v>
      </c>
      <c r="AX9" s="6">
        <v>33</v>
      </c>
      <c r="AY9" s="6">
        <v>17</v>
      </c>
      <c r="AZ9" s="6"/>
      <c r="BA9" s="6">
        <v>17</v>
      </c>
      <c r="BB9" s="6">
        <v>6.8</v>
      </c>
      <c r="BC9" s="6"/>
      <c r="BD9" s="6">
        <v>350</v>
      </c>
      <c r="BE9" s="6">
        <v>13</v>
      </c>
      <c r="BF9" s="6">
        <v>46</v>
      </c>
      <c r="BG9" s="6">
        <v>4.5</v>
      </c>
      <c r="BH9" s="6">
        <v>6.8</v>
      </c>
      <c r="BI9" s="6"/>
      <c r="BJ9" s="6"/>
      <c r="BK9" s="6"/>
      <c r="BL9" s="6">
        <v>1.7</v>
      </c>
      <c r="BM9" s="6">
        <v>1.7</v>
      </c>
      <c r="BN9" s="6"/>
      <c r="BO9" s="6">
        <v>2</v>
      </c>
      <c r="BP9" s="6"/>
      <c r="BQ9" s="6">
        <v>7.8</v>
      </c>
      <c r="BR9" s="6"/>
      <c r="BS9" s="6">
        <v>33</v>
      </c>
      <c r="BT9" s="6">
        <v>6.8</v>
      </c>
      <c r="BU9" s="6">
        <v>33</v>
      </c>
      <c r="BV9" s="6">
        <v>4.5</v>
      </c>
      <c r="BW9" s="6">
        <v>2</v>
      </c>
      <c r="BX9" s="6"/>
      <c r="BY9" s="6">
        <v>14</v>
      </c>
      <c r="BZ9" s="6">
        <v>4.5</v>
      </c>
      <c r="CA9" s="6"/>
      <c r="CB9" s="6"/>
      <c r="CC9" s="6">
        <v>2</v>
      </c>
      <c r="CD9" s="6">
        <v>2</v>
      </c>
      <c r="CE9" s="6"/>
      <c r="CF9" s="6">
        <v>2</v>
      </c>
      <c r="CG9" s="6"/>
      <c r="CH9" s="6"/>
      <c r="CI9" s="6">
        <v>7.8</v>
      </c>
      <c r="CJ9" s="6"/>
      <c r="CK9" s="6"/>
      <c r="CL9" s="6"/>
      <c r="CM9" s="6">
        <v>11</v>
      </c>
      <c r="CN9" s="6">
        <v>14</v>
      </c>
      <c r="CO9" s="6">
        <v>1.7</v>
      </c>
      <c r="CP9" s="6">
        <v>1.7</v>
      </c>
      <c r="CQ9" s="6"/>
      <c r="CR9" s="6"/>
      <c r="CS9" s="6"/>
      <c r="CT9" s="6"/>
      <c r="CU9" s="6">
        <v>350</v>
      </c>
      <c r="CV9" s="6">
        <v>7.8</v>
      </c>
      <c r="CW9" s="6">
        <v>2</v>
      </c>
      <c r="CX9" s="6">
        <v>2</v>
      </c>
      <c r="CY9" s="6">
        <v>4.5</v>
      </c>
      <c r="CZ9" s="6">
        <v>4.5</v>
      </c>
      <c r="DA9" s="6">
        <v>2</v>
      </c>
      <c r="DB9" s="6">
        <v>2</v>
      </c>
      <c r="DC9" s="6">
        <v>2</v>
      </c>
      <c r="DD9" s="6"/>
      <c r="DE9" s="6">
        <v>2</v>
      </c>
      <c r="DF9" s="6">
        <v>13</v>
      </c>
      <c r="DG9" s="6"/>
      <c r="DH9" s="6">
        <v>2</v>
      </c>
      <c r="DI9" s="6"/>
      <c r="DJ9" s="6">
        <v>6.8</v>
      </c>
      <c r="DK9" s="6"/>
      <c r="DL9" s="6">
        <v>4.5</v>
      </c>
      <c r="DM9" s="6">
        <v>2</v>
      </c>
      <c r="DN9" s="6">
        <v>14</v>
      </c>
      <c r="DO9" s="6">
        <v>11</v>
      </c>
      <c r="DP9" s="6">
        <v>1.7</v>
      </c>
      <c r="DQ9" s="6"/>
      <c r="DR9" s="6"/>
      <c r="DS9" s="6">
        <v>7.8</v>
      </c>
      <c r="DT9" s="6">
        <v>33</v>
      </c>
      <c r="DU9" s="6">
        <v>17</v>
      </c>
      <c r="DV9" s="6">
        <v>4.5</v>
      </c>
      <c r="DW9" s="6">
        <v>4.5</v>
      </c>
      <c r="DX9" s="6"/>
      <c r="DY9" s="6">
        <v>17</v>
      </c>
      <c r="DZ9" s="6">
        <v>6.8</v>
      </c>
      <c r="EA9" s="6">
        <v>4.5</v>
      </c>
      <c r="EB9" s="6"/>
      <c r="EC9" s="6">
        <v>4.5</v>
      </c>
      <c r="ED9" s="6">
        <v>33</v>
      </c>
      <c r="EE9" s="6"/>
      <c r="EF9" s="6"/>
      <c r="EG9" s="6"/>
      <c r="EH9" s="6"/>
      <c r="EI9" s="6">
        <v>2</v>
      </c>
      <c r="EJ9" s="6"/>
      <c r="EK9" s="6"/>
      <c r="EL9" s="6">
        <v>11</v>
      </c>
      <c r="EM9" s="6">
        <v>7.8</v>
      </c>
      <c r="EN9" s="6"/>
      <c r="EO9" s="6"/>
      <c r="EP9" s="6"/>
      <c r="EQ9" s="6"/>
      <c r="ER9" s="6"/>
      <c r="ES9" s="6">
        <v>350</v>
      </c>
      <c r="ET9" s="6">
        <v>4.5</v>
      </c>
      <c r="EU9" s="6">
        <v>23</v>
      </c>
      <c r="EV9" s="6"/>
      <c r="EW9" s="6">
        <v>49</v>
      </c>
      <c r="EX9" s="6">
        <v>4.5</v>
      </c>
      <c r="EY9" s="6"/>
      <c r="EZ9" s="6"/>
      <c r="FA9" s="6"/>
      <c r="FB9" s="6">
        <v>23</v>
      </c>
      <c r="FC9" s="6"/>
      <c r="FD9" s="6">
        <v>7.8</v>
      </c>
      <c r="FE9" s="6"/>
      <c r="FF9" s="6"/>
      <c r="FG9" s="6">
        <v>4.5</v>
      </c>
      <c r="FH9" s="6">
        <v>14</v>
      </c>
      <c r="FI9" s="6">
        <v>2</v>
      </c>
      <c r="FJ9" s="6">
        <v>1.8</v>
      </c>
      <c r="FK9" s="6">
        <v>4.5</v>
      </c>
      <c r="FL9" s="6"/>
      <c r="FM9" s="6">
        <v>2</v>
      </c>
      <c r="FN9" s="6">
        <v>1.7</v>
      </c>
      <c r="FO9" s="6"/>
      <c r="FP9" s="6"/>
      <c r="FQ9" s="6">
        <v>130</v>
      </c>
      <c r="FR9" s="6"/>
      <c r="FS9" s="6"/>
      <c r="FT9" s="6">
        <v>2</v>
      </c>
      <c r="FU9" s="6">
        <v>13</v>
      </c>
      <c r="FV9" s="6">
        <v>4.5</v>
      </c>
      <c r="FW9" s="6">
        <v>49</v>
      </c>
      <c r="FX9" s="6">
        <v>7.8</v>
      </c>
      <c r="FY9" s="6">
        <v>4</v>
      </c>
      <c r="FZ9" s="6">
        <v>11</v>
      </c>
      <c r="GA9" s="6"/>
      <c r="GB9" s="6"/>
      <c r="GC9" s="6">
        <v>7.8</v>
      </c>
      <c r="GD9" s="6">
        <v>6.1</v>
      </c>
      <c r="GE9" s="6">
        <v>2</v>
      </c>
      <c r="GF9" s="6"/>
      <c r="GG9" s="6"/>
      <c r="GH9" s="6"/>
      <c r="GI9" s="6"/>
      <c r="GJ9" s="6"/>
      <c r="GK9" s="6"/>
      <c r="GL9" s="7">
        <v>17</v>
      </c>
      <c r="GM9" s="6"/>
      <c r="GN9" s="6"/>
      <c r="GO9" s="6"/>
      <c r="GP9" s="6"/>
      <c r="GQ9" s="6"/>
      <c r="GR9" s="6"/>
      <c r="GS9" s="6"/>
      <c r="GT9" s="6"/>
      <c r="GU9" s="6"/>
      <c r="GV9" s="6"/>
      <c r="GW9" s="6">
        <v>9.3000000000000007</v>
      </c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>
        <v>4.5</v>
      </c>
      <c r="HW9" s="6">
        <v>7.8</v>
      </c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>
        <v>11</v>
      </c>
      <c r="IJ9" s="6"/>
      <c r="IK9" s="6"/>
      <c r="IL9" s="6"/>
      <c r="IM9" s="6"/>
      <c r="IN9" s="6"/>
      <c r="IO9" s="6"/>
      <c r="IP9" s="6"/>
      <c r="IQ9" s="6"/>
      <c r="IR9" s="6">
        <v>13</v>
      </c>
      <c r="IS9" s="6"/>
      <c r="IT9" s="6"/>
      <c r="IU9" s="6"/>
      <c r="IV9" s="6"/>
      <c r="IW9" s="6"/>
    </row>
    <row r="10" spans="1:257" x14ac:dyDescent="0.15">
      <c r="B10" s="5">
        <v>36</v>
      </c>
      <c r="C10" s="6"/>
      <c r="D10" s="6">
        <v>17</v>
      </c>
      <c r="E10" s="6">
        <v>7.8</v>
      </c>
      <c r="F10" s="6">
        <v>13</v>
      </c>
      <c r="G10" s="6">
        <v>2</v>
      </c>
      <c r="H10" s="6">
        <v>13</v>
      </c>
      <c r="I10" s="6">
        <v>4</v>
      </c>
      <c r="J10" s="6">
        <v>33</v>
      </c>
      <c r="K10" s="6">
        <v>4</v>
      </c>
      <c r="L10" s="6"/>
      <c r="M10" s="6"/>
      <c r="N10" s="6">
        <v>1.7</v>
      </c>
      <c r="O10" s="6">
        <v>2</v>
      </c>
      <c r="P10" s="6">
        <v>6.8</v>
      </c>
      <c r="Q10" s="6">
        <v>7.8</v>
      </c>
      <c r="R10" s="6">
        <v>13</v>
      </c>
      <c r="S10" s="6">
        <v>11</v>
      </c>
      <c r="T10" s="6"/>
      <c r="U10" s="6">
        <v>17</v>
      </c>
      <c r="V10" s="6">
        <v>11</v>
      </c>
      <c r="W10" s="6">
        <v>4</v>
      </c>
      <c r="X10" s="6"/>
      <c r="Y10" s="6"/>
      <c r="Z10" s="6">
        <v>240</v>
      </c>
      <c r="AA10" s="6">
        <v>27</v>
      </c>
      <c r="AB10" s="6">
        <v>7.8</v>
      </c>
      <c r="AC10" s="6"/>
      <c r="AD10" s="6"/>
      <c r="AE10" s="6">
        <v>22</v>
      </c>
      <c r="AF10" s="6"/>
      <c r="AG10" s="6">
        <v>70</v>
      </c>
      <c r="AH10" s="6">
        <v>17</v>
      </c>
      <c r="AI10" s="6">
        <v>17</v>
      </c>
      <c r="AJ10" s="6">
        <v>1.8</v>
      </c>
      <c r="AK10" s="6"/>
      <c r="AL10" s="6">
        <v>1.7</v>
      </c>
      <c r="AM10" s="6"/>
      <c r="AN10" s="6">
        <v>7.8</v>
      </c>
      <c r="AO10" s="6">
        <v>2</v>
      </c>
      <c r="AP10" s="6"/>
      <c r="AQ10" s="6">
        <v>2</v>
      </c>
      <c r="AR10" s="6"/>
      <c r="AS10" s="6">
        <v>1.7</v>
      </c>
      <c r="AT10" s="6">
        <v>4.5</v>
      </c>
      <c r="AU10" s="6"/>
      <c r="AV10" s="6"/>
      <c r="AW10" s="6">
        <v>4.5</v>
      </c>
      <c r="AX10" s="6">
        <v>17</v>
      </c>
      <c r="AY10" s="6">
        <v>9.3000000000000007</v>
      </c>
      <c r="AZ10" s="6">
        <v>2</v>
      </c>
      <c r="BA10" s="6">
        <v>70</v>
      </c>
      <c r="BB10" s="6">
        <v>11</v>
      </c>
      <c r="BC10" s="6"/>
      <c r="BD10" s="6">
        <v>220</v>
      </c>
      <c r="BE10" s="6">
        <v>7.8</v>
      </c>
      <c r="BF10" s="6">
        <v>130</v>
      </c>
      <c r="BG10" s="6">
        <v>4.5</v>
      </c>
      <c r="BH10" s="6">
        <v>6.8</v>
      </c>
      <c r="BI10" s="6"/>
      <c r="BJ10" s="6">
        <v>27</v>
      </c>
      <c r="BK10" s="6">
        <v>1.7</v>
      </c>
      <c r="BL10" s="6">
        <v>1.7</v>
      </c>
      <c r="BM10" s="6">
        <v>4</v>
      </c>
      <c r="BN10" s="6">
        <v>1.7</v>
      </c>
      <c r="BO10" s="6">
        <v>1.7</v>
      </c>
      <c r="BP10" s="6"/>
      <c r="BQ10" s="6">
        <v>1.7</v>
      </c>
      <c r="BR10" s="6"/>
      <c r="BS10" s="6">
        <v>7.8</v>
      </c>
      <c r="BT10" s="6">
        <v>4.5</v>
      </c>
      <c r="BU10" s="6">
        <v>79</v>
      </c>
      <c r="BV10" s="6">
        <v>4.5</v>
      </c>
      <c r="BW10" s="6">
        <v>22</v>
      </c>
      <c r="BX10" s="6"/>
      <c r="BY10" s="6">
        <v>27</v>
      </c>
      <c r="BZ10" s="6">
        <v>1.7</v>
      </c>
      <c r="CA10" s="6"/>
      <c r="CB10" s="6">
        <v>2</v>
      </c>
      <c r="CC10" s="6"/>
      <c r="CD10" s="6">
        <v>4.5</v>
      </c>
      <c r="CE10" s="6"/>
      <c r="CF10" s="6">
        <v>2</v>
      </c>
      <c r="CG10" s="6">
        <v>23</v>
      </c>
      <c r="CH10" s="6">
        <v>46</v>
      </c>
      <c r="CI10" s="6">
        <v>17</v>
      </c>
      <c r="CJ10" s="6"/>
      <c r="CK10" s="6"/>
      <c r="CL10" s="6"/>
      <c r="CM10" s="6">
        <v>11</v>
      </c>
      <c r="CN10" s="6"/>
      <c r="CO10" s="6">
        <v>1.7</v>
      </c>
      <c r="CP10" s="6">
        <v>2</v>
      </c>
      <c r="CQ10" s="6"/>
      <c r="CR10" s="6"/>
      <c r="CS10" s="6"/>
      <c r="CT10" s="6"/>
      <c r="CU10" s="6">
        <v>70</v>
      </c>
      <c r="CV10" s="6">
        <v>2</v>
      </c>
      <c r="CW10" s="6">
        <v>2</v>
      </c>
      <c r="CX10" s="6">
        <v>1.7</v>
      </c>
      <c r="CY10" s="6">
        <v>17</v>
      </c>
      <c r="CZ10" s="6">
        <v>22</v>
      </c>
      <c r="DA10" s="6">
        <v>4.5</v>
      </c>
      <c r="DB10" s="6">
        <v>79</v>
      </c>
      <c r="DC10" s="6">
        <v>1.8</v>
      </c>
      <c r="DD10" s="6">
        <v>2</v>
      </c>
      <c r="DE10" s="6">
        <v>17</v>
      </c>
      <c r="DF10" s="6">
        <v>7.8</v>
      </c>
      <c r="DG10" s="6"/>
      <c r="DH10" s="6">
        <v>1.7</v>
      </c>
      <c r="DI10" s="6"/>
      <c r="DJ10" s="6">
        <v>1.7</v>
      </c>
      <c r="DK10" s="6"/>
      <c r="DL10" s="6">
        <v>4</v>
      </c>
      <c r="DM10" s="6">
        <v>1.7</v>
      </c>
      <c r="DN10" s="6">
        <v>70</v>
      </c>
      <c r="DO10" s="6">
        <v>13</v>
      </c>
      <c r="DP10" s="6">
        <v>2</v>
      </c>
      <c r="DQ10" s="6">
        <v>2</v>
      </c>
      <c r="DR10" s="6"/>
      <c r="DS10" s="6">
        <v>17</v>
      </c>
      <c r="DT10" s="6">
        <v>17</v>
      </c>
      <c r="DU10" s="6">
        <v>23</v>
      </c>
      <c r="DV10" s="6">
        <v>11</v>
      </c>
      <c r="DW10" s="6">
        <v>4</v>
      </c>
      <c r="DX10" s="6"/>
      <c r="DY10" s="6">
        <v>7.8</v>
      </c>
      <c r="DZ10" s="6">
        <v>4.5</v>
      </c>
      <c r="EA10" s="6">
        <v>33</v>
      </c>
      <c r="EB10" s="6"/>
      <c r="EC10" s="6">
        <v>4</v>
      </c>
      <c r="ED10" s="6">
        <v>0</v>
      </c>
      <c r="EE10" s="6"/>
      <c r="EF10" s="6">
        <v>2</v>
      </c>
      <c r="EG10" s="6"/>
      <c r="EH10" s="6">
        <v>7.8</v>
      </c>
      <c r="EI10" s="6">
        <v>1.7</v>
      </c>
      <c r="EJ10" s="6"/>
      <c r="EK10" s="6">
        <v>13</v>
      </c>
      <c r="EL10" s="6">
        <v>7.8</v>
      </c>
      <c r="EM10" s="6">
        <v>2</v>
      </c>
      <c r="EN10" s="6"/>
      <c r="EO10" s="6">
        <v>6.8</v>
      </c>
      <c r="EP10" s="6"/>
      <c r="EQ10" s="6"/>
      <c r="ER10" s="6">
        <v>1.7</v>
      </c>
      <c r="ES10" s="6">
        <v>920</v>
      </c>
      <c r="ET10" s="6">
        <v>1.7</v>
      </c>
      <c r="EU10" s="6"/>
      <c r="EV10" s="6"/>
      <c r="EW10" s="6">
        <v>11</v>
      </c>
      <c r="EX10" s="6">
        <v>4.5</v>
      </c>
      <c r="EY10" s="6"/>
      <c r="EZ10" s="6"/>
      <c r="FA10" s="6"/>
      <c r="FB10" s="6">
        <v>130</v>
      </c>
      <c r="FC10" s="6"/>
      <c r="FD10" s="6">
        <v>1.8</v>
      </c>
      <c r="FE10" s="6">
        <v>2</v>
      </c>
      <c r="FF10" s="6"/>
      <c r="FG10" s="6">
        <v>2</v>
      </c>
      <c r="FH10" s="6">
        <v>23</v>
      </c>
      <c r="FI10" s="6">
        <v>1.7</v>
      </c>
      <c r="FJ10" s="6">
        <v>7.8</v>
      </c>
      <c r="FK10" s="6">
        <v>7.8</v>
      </c>
      <c r="FL10" s="6"/>
      <c r="FM10" s="6">
        <v>1.7</v>
      </c>
      <c r="FN10" s="6">
        <v>1.7</v>
      </c>
      <c r="FO10" s="6">
        <v>1.7</v>
      </c>
      <c r="FP10" s="6"/>
      <c r="FQ10" s="6">
        <v>170</v>
      </c>
      <c r="FR10" s="6">
        <v>2</v>
      </c>
      <c r="FS10" s="6"/>
      <c r="FT10" s="6">
        <v>23</v>
      </c>
      <c r="FU10" s="6">
        <v>2</v>
      </c>
      <c r="FV10" s="6">
        <v>4.5</v>
      </c>
      <c r="FW10" s="6">
        <v>49</v>
      </c>
      <c r="FX10" s="6">
        <v>2</v>
      </c>
      <c r="FY10" s="6">
        <v>13</v>
      </c>
      <c r="FZ10" s="6"/>
      <c r="GA10" s="6">
        <v>2</v>
      </c>
      <c r="GB10" s="6"/>
      <c r="GC10" s="6">
        <v>2</v>
      </c>
      <c r="GD10" s="6">
        <v>1.7</v>
      </c>
      <c r="GE10" s="6">
        <v>4.5</v>
      </c>
      <c r="GF10" s="6">
        <v>1.7</v>
      </c>
      <c r="GG10" s="6">
        <v>1.7</v>
      </c>
      <c r="GH10" s="6">
        <v>23</v>
      </c>
      <c r="GI10" s="6"/>
      <c r="GJ10" s="6">
        <v>1.7</v>
      </c>
      <c r="GK10" s="6"/>
      <c r="GL10" s="7">
        <v>4</v>
      </c>
      <c r="GM10" s="6"/>
      <c r="GN10" s="6">
        <v>4.5</v>
      </c>
      <c r="GO10" s="6">
        <v>6.8</v>
      </c>
      <c r="GP10" s="6">
        <v>4.5</v>
      </c>
      <c r="GQ10" s="6">
        <v>4.5</v>
      </c>
      <c r="GR10" s="6"/>
      <c r="GS10" s="6">
        <v>22</v>
      </c>
      <c r="GT10" s="6">
        <v>11</v>
      </c>
      <c r="GU10" s="6"/>
      <c r="GV10" s="6"/>
      <c r="GW10" s="6">
        <v>7.8</v>
      </c>
      <c r="GX10" s="6"/>
      <c r="GY10" s="6"/>
      <c r="GZ10" s="6"/>
      <c r="HA10" s="6"/>
      <c r="HB10" s="6">
        <v>7.8</v>
      </c>
      <c r="HC10" s="6"/>
      <c r="HD10" s="6"/>
      <c r="HE10" s="6"/>
      <c r="HF10" s="6">
        <v>11</v>
      </c>
      <c r="HG10" s="6">
        <v>1.7</v>
      </c>
      <c r="HH10" s="6"/>
      <c r="HI10" s="6">
        <v>350</v>
      </c>
      <c r="HJ10" s="6">
        <v>7.8</v>
      </c>
      <c r="HK10" s="6">
        <v>2</v>
      </c>
      <c r="HL10" s="6"/>
      <c r="HM10" s="6"/>
      <c r="HN10" s="6">
        <v>23</v>
      </c>
      <c r="HO10" s="6">
        <v>4.5</v>
      </c>
      <c r="HP10" s="6"/>
      <c r="HQ10" s="6">
        <v>1.7</v>
      </c>
      <c r="HR10" s="6"/>
      <c r="HS10" s="6">
        <v>33</v>
      </c>
      <c r="HT10" s="6">
        <v>33</v>
      </c>
      <c r="HU10" s="6">
        <v>11</v>
      </c>
      <c r="HV10" s="6">
        <v>17</v>
      </c>
      <c r="HW10" s="6">
        <v>13</v>
      </c>
      <c r="HX10" s="6">
        <v>13</v>
      </c>
      <c r="HY10" s="6"/>
      <c r="HZ10" s="6">
        <v>4</v>
      </c>
      <c r="IA10" s="6"/>
      <c r="IB10" s="6">
        <v>21</v>
      </c>
      <c r="IC10" s="6">
        <v>2</v>
      </c>
      <c r="ID10" s="6"/>
      <c r="IE10" s="6"/>
      <c r="IF10" s="6">
        <v>17</v>
      </c>
      <c r="IG10" s="6">
        <v>1.7</v>
      </c>
      <c r="IH10" s="6">
        <v>4.5</v>
      </c>
      <c r="II10" s="6">
        <v>2</v>
      </c>
      <c r="IJ10" s="6"/>
      <c r="IK10" s="6"/>
      <c r="IL10" s="6">
        <v>27</v>
      </c>
      <c r="IM10" s="6">
        <v>2</v>
      </c>
      <c r="IN10" s="6"/>
      <c r="IO10" s="6"/>
      <c r="IP10" s="6">
        <v>4</v>
      </c>
      <c r="IQ10" s="6">
        <v>1.7</v>
      </c>
      <c r="IR10" s="6">
        <v>6.8</v>
      </c>
      <c r="IS10" s="6"/>
      <c r="IT10" s="6"/>
      <c r="IU10" s="6"/>
      <c r="IV10" s="6"/>
      <c r="IW10" s="6"/>
    </row>
    <row r="11" spans="1:257" x14ac:dyDescent="0.15">
      <c r="B11" s="5">
        <v>38</v>
      </c>
      <c r="C11" s="6"/>
      <c r="D11" s="6">
        <v>79</v>
      </c>
      <c r="E11" s="6"/>
      <c r="F11" s="6"/>
      <c r="G11" s="6">
        <v>23</v>
      </c>
      <c r="H11" s="6">
        <v>6.1</v>
      </c>
      <c r="I11" s="6">
        <v>4.5</v>
      </c>
      <c r="J11" s="6"/>
      <c r="K11" s="6">
        <v>11</v>
      </c>
      <c r="L11" s="6">
        <v>2</v>
      </c>
      <c r="M11" s="6"/>
      <c r="N11" s="6">
        <v>7.8</v>
      </c>
      <c r="O11" s="6">
        <v>4</v>
      </c>
      <c r="P11" s="6">
        <v>23</v>
      </c>
      <c r="Q11" s="6">
        <v>49</v>
      </c>
      <c r="R11" s="6">
        <v>170</v>
      </c>
      <c r="S11" s="6">
        <v>27</v>
      </c>
      <c r="T11" s="6"/>
      <c r="U11" s="6">
        <v>79</v>
      </c>
      <c r="V11" s="6"/>
      <c r="W11" s="6">
        <v>7.8</v>
      </c>
      <c r="X11" s="6"/>
      <c r="Y11" s="6"/>
      <c r="Z11" s="6">
        <v>1601</v>
      </c>
      <c r="AA11" s="6">
        <v>33</v>
      </c>
      <c r="AB11" s="6">
        <v>22</v>
      </c>
      <c r="AC11" s="6"/>
      <c r="AD11" s="6"/>
      <c r="AE11" s="6">
        <v>21</v>
      </c>
      <c r="AF11" s="6"/>
      <c r="AG11" s="6">
        <v>49</v>
      </c>
      <c r="AH11" s="6">
        <v>7.8</v>
      </c>
      <c r="AI11" s="6">
        <v>49</v>
      </c>
      <c r="AJ11" s="6">
        <v>1.7</v>
      </c>
      <c r="AK11" s="6"/>
      <c r="AL11" s="6">
        <v>1.7</v>
      </c>
      <c r="AM11" s="6"/>
      <c r="AN11" s="6">
        <v>46</v>
      </c>
      <c r="AO11" s="6">
        <v>1.7</v>
      </c>
      <c r="AP11" s="6"/>
      <c r="AQ11" s="6">
        <v>1.7</v>
      </c>
      <c r="AR11" s="6"/>
      <c r="AS11" s="6">
        <v>2</v>
      </c>
      <c r="AT11" s="6">
        <v>1.7</v>
      </c>
      <c r="AU11" s="6"/>
      <c r="AV11" s="6"/>
      <c r="AW11" s="6">
        <v>11</v>
      </c>
      <c r="AX11" s="6">
        <v>130</v>
      </c>
      <c r="AY11" s="6">
        <v>17</v>
      </c>
      <c r="AZ11" s="6">
        <v>2</v>
      </c>
      <c r="BA11" s="6">
        <v>64</v>
      </c>
      <c r="BB11" s="6">
        <v>33</v>
      </c>
      <c r="BC11" s="6">
        <v>17</v>
      </c>
      <c r="BD11" s="6">
        <v>170</v>
      </c>
      <c r="BE11" s="6">
        <v>17</v>
      </c>
      <c r="BF11" s="6">
        <v>70</v>
      </c>
      <c r="BG11" s="6">
        <v>33</v>
      </c>
      <c r="BH11" s="6">
        <v>13</v>
      </c>
      <c r="BI11" s="6"/>
      <c r="BJ11" s="6">
        <v>70</v>
      </c>
      <c r="BK11" s="6">
        <v>2</v>
      </c>
      <c r="BL11" s="6">
        <v>4.5</v>
      </c>
      <c r="BM11" s="6">
        <v>7.8</v>
      </c>
      <c r="BN11" s="6">
        <v>23</v>
      </c>
      <c r="BO11" s="6">
        <v>4.5</v>
      </c>
      <c r="BP11" s="6"/>
      <c r="BQ11" s="6">
        <v>110</v>
      </c>
      <c r="BR11" s="6"/>
      <c r="BS11" s="6">
        <v>240</v>
      </c>
      <c r="BT11" s="6">
        <v>11</v>
      </c>
      <c r="BU11" s="6">
        <v>130</v>
      </c>
      <c r="BV11" s="6">
        <v>2</v>
      </c>
      <c r="BW11" s="6">
        <v>33</v>
      </c>
      <c r="BX11" s="6">
        <v>4.5</v>
      </c>
      <c r="BY11" s="6">
        <v>11</v>
      </c>
      <c r="BZ11" s="6">
        <v>2</v>
      </c>
      <c r="CA11" s="6">
        <v>1.7</v>
      </c>
      <c r="CB11" s="6">
        <v>13</v>
      </c>
      <c r="CC11" s="6"/>
      <c r="CD11" s="6">
        <v>49</v>
      </c>
      <c r="CE11" s="6"/>
      <c r="CF11" s="6">
        <v>540</v>
      </c>
      <c r="CG11" s="6">
        <v>2</v>
      </c>
      <c r="CH11" s="6">
        <v>33</v>
      </c>
      <c r="CI11" s="6">
        <v>23</v>
      </c>
      <c r="CJ11" s="6"/>
      <c r="CK11" s="6">
        <v>7.8</v>
      </c>
      <c r="CL11" s="6">
        <v>1.7</v>
      </c>
      <c r="CM11" s="6"/>
      <c r="CN11" s="6"/>
      <c r="CO11" s="6">
        <v>2</v>
      </c>
      <c r="CP11" s="6">
        <v>1.7</v>
      </c>
      <c r="CQ11" s="6">
        <v>4.5</v>
      </c>
      <c r="CR11" s="6"/>
      <c r="CS11" s="6"/>
      <c r="CT11" s="6"/>
      <c r="CU11" s="6"/>
      <c r="CV11" s="6"/>
      <c r="CW11" s="6">
        <v>1.7</v>
      </c>
      <c r="CX11" s="6">
        <v>540</v>
      </c>
      <c r="CY11" s="6">
        <v>49</v>
      </c>
      <c r="CZ11" s="6"/>
      <c r="DA11" s="6">
        <v>13</v>
      </c>
      <c r="DB11" s="6">
        <v>49</v>
      </c>
      <c r="DC11" s="6">
        <v>1.7</v>
      </c>
      <c r="DD11" s="6"/>
      <c r="DE11" s="6">
        <v>22</v>
      </c>
      <c r="DF11" s="6">
        <v>79</v>
      </c>
      <c r="DG11" s="6"/>
      <c r="DH11" s="6">
        <v>4.5</v>
      </c>
      <c r="DI11" s="6"/>
      <c r="DJ11" s="6">
        <v>4.5</v>
      </c>
      <c r="DK11" s="6"/>
      <c r="DL11" s="6">
        <v>79</v>
      </c>
      <c r="DM11" s="6">
        <v>17</v>
      </c>
      <c r="DN11" s="6">
        <v>540</v>
      </c>
      <c r="DO11" s="6">
        <v>79</v>
      </c>
      <c r="DP11" s="6">
        <v>13</v>
      </c>
      <c r="DQ11" s="6">
        <v>14</v>
      </c>
      <c r="DR11" s="6"/>
      <c r="DS11" s="6">
        <v>110</v>
      </c>
      <c r="DT11" s="6">
        <v>79</v>
      </c>
      <c r="DU11" s="6">
        <v>130</v>
      </c>
      <c r="DV11" s="6">
        <v>23</v>
      </c>
      <c r="DW11" s="6">
        <v>4.5</v>
      </c>
      <c r="DX11" s="6"/>
      <c r="DY11" s="6">
        <v>540</v>
      </c>
      <c r="DZ11" s="6">
        <v>17</v>
      </c>
      <c r="EA11" s="6">
        <v>7.8</v>
      </c>
      <c r="EB11" s="6"/>
      <c r="EC11" s="6">
        <v>2</v>
      </c>
      <c r="ED11" s="6">
        <v>79</v>
      </c>
      <c r="EE11" s="6"/>
      <c r="EF11" s="6">
        <v>2</v>
      </c>
      <c r="EG11" s="6"/>
      <c r="EH11" s="6">
        <v>1.7</v>
      </c>
      <c r="EI11" s="6">
        <v>1.7</v>
      </c>
      <c r="EJ11" s="6"/>
      <c r="EK11" s="6">
        <v>49</v>
      </c>
      <c r="EL11" s="6">
        <v>4</v>
      </c>
      <c r="EM11" s="6">
        <v>4</v>
      </c>
      <c r="EN11" s="6"/>
      <c r="EO11" s="6">
        <v>0</v>
      </c>
      <c r="EP11" s="6"/>
      <c r="EQ11" s="6"/>
      <c r="ER11" s="6">
        <v>2</v>
      </c>
      <c r="ES11" s="6">
        <v>920</v>
      </c>
      <c r="ET11" s="6">
        <v>1.7</v>
      </c>
      <c r="EU11" s="6"/>
      <c r="EV11" s="6"/>
      <c r="EW11" s="6">
        <v>23</v>
      </c>
      <c r="EX11" s="6">
        <v>2</v>
      </c>
      <c r="EY11" s="6"/>
      <c r="EZ11" s="6"/>
      <c r="FA11" s="6"/>
      <c r="FB11" s="6">
        <v>170</v>
      </c>
      <c r="FC11" s="6">
        <v>2</v>
      </c>
      <c r="FD11" s="6">
        <v>130</v>
      </c>
      <c r="FE11" s="6">
        <v>1.8</v>
      </c>
      <c r="FF11" s="6"/>
      <c r="FG11" s="6">
        <v>1.8</v>
      </c>
      <c r="FH11" s="6">
        <v>240</v>
      </c>
      <c r="FI11" s="6">
        <v>1.7</v>
      </c>
      <c r="FJ11" s="6">
        <v>2</v>
      </c>
      <c r="FK11" s="6">
        <v>7.8</v>
      </c>
      <c r="FL11" s="6"/>
      <c r="FM11" s="6">
        <v>4.5</v>
      </c>
      <c r="FN11" s="6">
        <v>1.7</v>
      </c>
      <c r="FO11" s="6">
        <v>1.7</v>
      </c>
      <c r="FP11" s="6"/>
      <c r="FQ11" s="6"/>
      <c r="FR11" s="6">
        <v>6.8</v>
      </c>
      <c r="FS11" s="6"/>
      <c r="FT11" s="6">
        <v>9.1999999999999993</v>
      </c>
      <c r="FU11" s="6">
        <v>2</v>
      </c>
      <c r="FV11" s="6">
        <v>33</v>
      </c>
      <c r="FW11" s="6">
        <v>49</v>
      </c>
      <c r="FX11" s="6">
        <v>4.5</v>
      </c>
      <c r="FY11" s="6">
        <v>540</v>
      </c>
      <c r="FZ11" s="6"/>
      <c r="GA11" s="6">
        <v>2</v>
      </c>
      <c r="GB11" s="6"/>
      <c r="GC11" s="6">
        <v>49</v>
      </c>
      <c r="GD11" s="6">
        <v>7.8</v>
      </c>
      <c r="GE11" s="6">
        <v>11</v>
      </c>
      <c r="GF11" s="6">
        <v>1.7</v>
      </c>
      <c r="GG11" s="6">
        <v>2</v>
      </c>
      <c r="GH11" s="6">
        <v>240</v>
      </c>
      <c r="GI11" s="6"/>
      <c r="GJ11" s="6">
        <v>1.7</v>
      </c>
      <c r="GK11" s="6"/>
      <c r="GL11" s="7">
        <v>31</v>
      </c>
      <c r="GM11" s="6"/>
      <c r="GN11" s="6"/>
      <c r="GO11" s="6">
        <v>4.5</v>
      </c>
      <c r="GP11" s="6">
        <v>1.7</v>
      </c>
      <c r="GQ11" s="6">
        <v>1.7</v>
      </c>
      <c r="GR11" s="6">
        <v>13</v>
      </c>
      <c r="GS11" s="6"/>
      <c r="GT11" s="6"/>
      <c r="GU11" s="6"/>
      <c r="GV11" s="6"/>
      <c r="GW11" s="6"/>
      <c r="GX11" s="6"/>
      <c r="GY11" s="6"/>
      <c r="GZ11" s="6"/>
      <c r="HA11" s="6"/>
      <c r="HB11" s="6">
        <v>23</v>
      </c>
      <c r="HC11" s="6">
        <v>13</v>
      </c>
      <c r="HD11" s="6"/>
      <c r="HE11" s="6"/>
      <c r="HF11" s="6">
        <v>540</v>
      </c>
      <c r="HG11" s="6"/>
      <c r="HH11" s="6"/>
      <c r="HI11" s="6">
        <v>540</v>
      </c>
      <c r="HJ11" s="6">
        <v>33</v>
      </c>
      <c r="HK11" s="6">
        <v>11</v>
      </c>
      <c r="HL11" s="6"/>
      <c r="HM11" s="6"/>
      <c r="HN11" s="6">
        <v>33</v>
      </c>
      <c r="HO11" s="6">
        <v>13</v>
      </c>
      <c r="HP11" s="6"/>
      <c r="HQ11" s="6">
        <v>6.8</v>
      </c>
      <c r="HR11" s="6"/>
      <c r="HS11" s="6"/>
      <c r="HT11" s="6">
        <v>17</v>
      </c>
      <c r="HU11" s="6">
        <v>6.8</v>
      </c>
      <c r="HV11" s="6">
        <v>350</v>
      </c>
      <c r="HW11" s="6">
        <v>22</v>
      </c>
      <c r="HX11" s="6">
        <v>4.5</v>
      </c>
      <c r="HY11" s="6"/>
      <c r="HZ11" s="6">
        <v>6.8</v>
      </c>
      <c r="IA11" s="6"/>
      <c r="IB11" s="6">
        <v>17</v>
      </c>
      <c r="IC11" s="6">
        <v>1.7</v>
      </c>
      <c r="ID11" s="6">
        <v>33</v>
      </c>
      <c r="IE11" s="6">
        <v>11</v>
      </c>
      <c r="IF11" s="6">
        <v>95</v>
      </c>
      <c r="IG11" s="6">
        <v>2</v>
      </c>
      <c r="IH11" s="6">
        <v>49</v>
      </c>
      <c r="II11" s="6"/>
      <c r="IJ11" s="6">
        <v>4</v>
      </c>
      <c r="IK11" s="6"/>
      <c r="IL11" s="6">
        <v>6.8</v>
      </c>
      <c r="IM11" s="6">
        <v>2</v>
      </c>
      <c r="IN11" s="6"/>
      <c r="IO11" s="6"/>
      <c r="IP11" s="6">
        <v>21</v>
      </c>
      <c r="IQ11" s="6">
        <v>23</v>
      </c>
      <c r="IR11" s="6">
        <v>7.8</v>
      </c>
      <c r="IS11" s="6"/>
      <c r="IT11" s="6"/>
      <c r="IU11" s="6"/>
      <c r="IV11" s="6"/>
      <c r="IW11" s="6"/>
    </row>
    <row r="12" spans="1:257" x14ac:dyDescent="0.15">
      <c r="B12" s="5">
        <v>38</v>
      </c>
      <c r="C12" s="6" t="s">
        <v>2</v>
      </c>
      <c r="D12" s="6"/>
      <c r="E12" s="6"/>
      <c r="F12" s="6"/>
      <c r="G12" s="6"/>
      <c r="H12" s="6">
        <v>6.8</v>
      </c>
      <c r="I12" s="6">
        <v>4.5</v>
      </c>
      <c r="J12" s="6"/>
      <c r="K12" s="6"/>
      <c r="L12" s="6">
        <v>7.8</v>
      </c>
      <c r="M12" s="6"/>
      <c r="N12" s="6"/>
      <c r="O12" s="6">
        <v>7.8</v>
      </c>
      <c r="P12" s="6">
        <v>220</v>
      </c>
      <c r="Q12" s="6">
        <v>49</v>
      </c>
      <c r="R12" s="6"/>
      <c r="S12" s="6"/>
      <c r="T12" s="6"/>
      <c r="U12" s="6"/>
      <c r="V12" s="6"/>
      <c r="W12" s="6">
        <v>23</v>
      </c>
      <c r="X12" s="6"/>
      <c r="Y12" s="6"/>
      <c r="Z12" s="6"/>
      <c r="AA12" s="6"/>
      <c r="AB12" s="6"/>
      <c r="AC12" s="6"/>
      <c r="AD12" s="6"/>
      <c r="AE12" s="6"/>
      <c r="AF12" s="6"/>
      <c r="AG12" s="6">
        <v>130</v>
      </c>
      <c r="AH12" s="6"/>
      <c r="AI12" s="6"/>
      <c r="AJ12" s="6">
        <v>11</v>
      </c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>
        <v>7</v>
      </c>
      <c r="AZ12" s="6"/>
      <c r="BA12" s="6">
        <v>130</v>
      </c>
      <c r="BB12" s="6">
        <v>49</v>
      </c>
      <c r="BC12" s="6">
        <v>13</v>
      </c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>
        <v>6.8</v>
      </c>
      <c r="BY12" s="6">
        <v>6.8</v>
      </c>
      <c r="BZ12" s="6"/>
      <c r="CA12" s="6">
        <v>1.7</v>
      </c>
      <c r="CB12" s="6"/>
      <c r="CC12" s="6"/>
      <c r="CD12" s="6"/>
      <c r="CE12" s="6"/>
      <c r="CF12" s="6"/>
      <c r="CG12" s="6"/>
      <c r="CH12" s="6"/>
      <c r="CI12" s="6">
        <v>49</v>
      </c>
      <c r="CJ12" s="6"/>
      <c r="CK12" s="6">
        <v>79</v>
      </c>
      <c r="CL12" s="6">
        <v>2</v>
      </c>
      <c r="CM12" s="6"/>
      <c r="CN12" s="6"/>
      <c r="CO12" s="6"/>
      <c r="CP12" s="6"/>
      <c r="CQ12" s="6">
        <v>6.8</v>
      </c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>
        <v>4.5</v>
      </c>
      <c r="DI12" s="6"/>
      <c r="DJ12" s="6"/>
      <c r="DK12" s="6"/>
      <c r="DL12" s="6">
        <v>35</v>
      </c>
      <c r="DM12" s="6">
        <v>17</v>
      </c>
      <c r="DN12" s="6">
        <v>350</v>
      </c>
      <c r="DO12" s="6">
        <v>46</v>
      </c>
      <c r="DP12" s="6">
        <v>49</v>
      </c>
      <c r="DQ12" s="6">
        <v>17</v>
      </c>
      <c r="DR12" s="6"/>
      <c r="DS12" s="6"/>
      <c r="DT12" s="6">
        <v>240</v>
      </c>
      <c r="DU12" s="6"/>
      <c r="DV12" s="6">
        <v>23</v>
      </c>
      <c r="DW12" s="6"/>
      <c r="DX12" s="6"/>
      <c r="DY12" s="6"/>
      <c r="DZ12" s="6"/>
      <c r="EA12" s="6">
        <v>17</v>
      </c>
      <c r="EB12" s="6"/>
      <c r="EC12" s="6">
        <v>7.8</v>
      </c>
      <c r="ED12" s="6">
        <v>350</v>
      </c>
      <c r="EE12" s="6"/>
      <c r="EF12" s="6">
        <v>6.8</v>
      </c>
      <c r="EG12" s="6"/>
      <c r="EH12" s="6"/>
      <c r="EI12" s="6"/>
      <c r="EJ12" s="6"/>
      <c r="EK12" s="6"/>
      <c r="EL12" s="6">
        <v>22</v>
      </c>
      <c r="EM12" s="6"/>
      <c r="EN12" s="6"/>
      <c r="EO12" s="6"/>
      <c r="EP12" s="6"/>
      <c r="EQ12" s="6"/>
      <c r="ER12" s="6">
        <v>23</v>
      </c>
      <c r="ES12" s="6"/>
      <c r="ET12" s="6"/>
      <c r="EU12" s="6"/>
      <c r="EV12" s="6"/>
      <c r="EW12" s="6">
        <v>33</v>
      </c>
      <c r="EX12" s="6">
        <v>1.7</v>
      </c>
      <c r="EY12" s="6"/>
      <c r="EZ12" s="6">
        <v>4</v>
      </c>
      <c r="FA12" s="6"/>
      <c r="FB12" s="6"/>
      <c r="FC12" s="6"/>
      <c r="FD12" s="6">
        <v>130</v>
      </c>
      <c r="FE12" s="6">
        <v>17</v>
      </c>
      <c r="FF12" s="6"/>
      <c r="FG12" s="6"/>
      <c r="FH12" s="6">
        <v>350</v>
      </c>
      <c r="FI12" s="6">
        <v>23</v>
      </c>
      <c r="FJ12" s="6">
        <v>9.1999999999999993</v>
      </c>
      <c r="FK12" s="6">
        <v>4</v>
      </c>
      <c r="FL12" s="6"/>
      <c r="FM12" s="6"/>
      <c r="FN12" s="6"/>
      <c r="FO12" s="6">
        <v>1.7</v>
      </c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>
        <v>23</v>
      </c>
      <c r="GJ12" s="6"/>
      <c r="GK12" s="6"/>
      <c r="GL12" s="7"/>
      <c r="GM12" s="6"/>
      <c r="GN12" s="6">
        <v>1600</v>
      </c>
      <c r="GO12" s="6"/>
      <c r="GP12" s="6"/>
      <c r="GQ12" s="6"/>
      <c r="GR12" s="6"/>
      <c r="GS12" s="6"/>
      <c r="GT12" s="6">
        <v>130</v>
      </c>
      <c r="GU12" s="6"/>
      <c r="GV12" s="6"/>
      <c r="GW12" s="6">
        <v>350</v>
      </c>
      <c r="GX12" s="6">
        <v>130</v>
      </c>
      <c r="GY12" s="6">
        <v>49</v>
      </c>
      <c r="GZ12" s="6">
        <v>49</v>
      </c>
      <c r="HA12" s="6">
        <v>2</v>
      </c>
      <c r="HB12" s="6"/>
      <c r="HC12" s="6">
        <v>26</v>
      </c>
      <c r="HD12" s="6"/>
      <c r="HE12" s="6"/>
      <c r="HF12" s="6">
        <v>350</v>
      </c>
      <c r="HG12" s="6">
        <v>4.5</v>
      </c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>
        <v>17</v>
      </c>
      <c r="IT12" s="6"/>
      <c r="IU12" s="6"/>
      <c r="IV12" s="6"/>
      <c r="IW12" s="6"/>
    </row>
    <row r="13" spans="1:257" x14ac:dyDescent="0.15">
      <c r="B13" s="5"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>
        <v>1.7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>
        <v>110</v>
      </c>
      <c r="BR13" s="6">
        <v>4</v>
      </c>
      <c r="BS13" s="6"/>
      <c r="BT13" s="6"/>
      <c r="BU13" s="6"/>
      <c r="BV13" s="6"/>
      <c r="BW13" s="6"/>
      <c r="BX13" s="6"/>
      <c r="BY13" s="6"/>
      <c r="BZ13" s="6">
        <v>240</v>
      </c>
      <c r="CA13" s="6">
        <v>2</v>
      </c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>
        <v>920</v>
      </c>
      <c r="DM13" s="6">
        <v>43</v>
      </c>
      <c r="DN13" s="6"/>
      <c r="DO13" s="6"/>
      <c r="DP13" s="6">
        <v>240</v>
      </c>
      <c r="DQ13" s="6">
        <v>49</v>
      </c>
      <c r="DR13" s="6">
        <v>2</v>
      </c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>
        <v>4.5</v>
      </c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7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7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>
        <v>33</v>
      </c>
      <c r="HA13" s="6">
        <v>6.8</v>
      </c>
      <c r="HB13" s="6"/>
      <c r="HC13" s="6">
        <v>79</v>
      </c>
      <c r="HD13" s="6">
        <v>49</v>
      </c>
      <c r="HE13" s="6">
        <v>13</v>
      </c>
      <c r="HF13" s="6">
        <v>13</v>
      </c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>
        <v>7.8</v>
      </c>
      <c r="ID13" s="6">
        <v>2</v>
      </c>
      <c r="IE13" s="6">
        <v>33</v>
      </c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>
        <v>33</v>
      </c>
      <c r="IT13" s="6">
        <v>130</v>
      </c>
      <c r="IU13" s="6">
        <v>2</v>
      </c>
      <c r="IV13" s="6"/>
      <c r="IW13" s="6"/>
    </row>
    <row r="14" spans="1:257" x14ac:dyDescent="0.15">
      <c r="B14" s="5">
        <v>4</v>
      </c>
      <c r="C14" s="6" t="s">
        <v>3</v>
      </c>
      <c r="D14" s="6">
        <v>240</v>
      </c>
      <c r="E14" s="6"/>
      <c r="F14" s="6"/>
      <c r="G14" s="6">
        <v>22</v>
      </c>
      <c r="H14" s="6">
        <v>2</v>
      </c>
      <c r="I14" s="6">
        <v>4.5</v>
      </c>
      <c r="J14" s="6"/>
      <c r="K14" s="6">
        <v>2</v>
      </c>
      <c r="L14" s="6">
        <v>1.8</v>
      </c>
      <c r="M14" s="6">
        <v>1.8</v>
      </c>
      <c r="N14" s="6">
        <v>1.7</v>
      </c>
      <c r="O14" s="6">
        <v>1.8</v>
      </c>
      <c r="P14" s="6">
        <v>240</v>
      </c>
      <c r="Q14" s="6">
        <v>13</v>
      </c>
      <c r="R14" s="6">
        <v>350</v>
      </c>
      <c r="S14" s="6">
        <v>79</v>
      </c>
      <c r="T14" s="6"/>
      <c r="U14" s="6"/>
      <c r="V14" s="6"/>
      <c r="W14" s="6">
        <v>79</v>
      </c>
      <c r="X14" s="6">
        <v>14</v>
      </c>
      <c r="Y14" s="6">
        <v>23</v>
      </c>
      <c r="Z14" s="6">
        <v>1601</v>
      </c>
      <c r="AA14" s="6">
        <v>49</v>
      </c>
      <c r="AB14" s="6">
        <v>49</v>
      </c>
      <c r="AC14" s="6">
        <v>1.7</v>
      </c>
      <c r="AD14" s="6">
        <v>2</v>
      </c>
      <c r="AE14" s="6">
        <v>49</v>
      </c>
      <c r="AF14" s="6"/>
      <c r="AG14" s="6">
        <v>49</v>
      </c>
      <c r="AH14" s="6">
        <v>17</v>
      </c>
      <c r="AI14" s="6">
        <v>33</v>
      </c>
      <c r="AJ14" s="6">
        <v>11</v>
      </c>
      <c r="AK14" s="6"/>
      <c r="AL14" s="6">
        <v>1.7</v>
      </c>
      <c r="AM14" s="6"/>
      <c r="AN14" s="6">
        <v>46</v>
      </c>
      <c r="AO14" s="6">
        <v>1.7</v>
      </c>
      <c r="AP14" s="6"/>
      <c r="AQ14" s="6">
        <v>1.7</v>
      </c>
      <c r="AR14" s="6"/>
      <c r="AS14" s="6"/>
      <c r="AT14" s="6">
        <v>11</v>
      </c>
      <c r="AU14" s="6"/>
      <c r="AV14" s="6"/>
      <c r="AW14" s="6">
        <v>2</v>
      </c>
      <c r="AX14" s="6">
        <v>350</v>
      </c>
      <c r="AY14" s="6">
        <v>130</v>
      </c>
      <c r="AZ14" s="6">
        <v>4.5</v>
      </c>
      <c r="BA14" s="6">
        <v>95</v>
      </c>
      <c r="BB14" s="6"/>
      <c r="BC14" s="6">
        <v>13</v>
      </c>
      <c r="BD14" s="6">
        <v>240</v>
      </c>
      <c r="BE14" s="6">
        <v>17</v>
      </c>
      <c r="BF14" s="6">
        <v>240</v>
      </c>
      <c r="BG14" s="6">
        <v>46</v>
      </c>
      <c r="BH14" s="6">
        <v>240</v>
      </c>
      <c r="BI14" s="6">
        <v>23</v>
      </c>
      <c r="BJ14" s="6">
        <v>79</v>
      </c>
      <c r="BK14" s="6">
        <v>1.7</v>
      </c>
      <c r="BL14" s="6">
        <v>33</v>
      </c>
      <c r="BM14" s="6">
        <v>1.7</v>
      </c>
      <c r="BN14" s="6">
        <v>17</v>
      </c>
      <c r="BO14" s="6">
        <v>13</v>
      </c>
      <c r="BP14" s="6"/>
      <c r="BQ14" s="6">
        <v>33</v>
      </c>
      <c r="BR14" s="6">
        <v>2</v>
      </c>
      <c r="BS14" s="6">
        <v>350</v>
      </c>
      <c r="BT14" s="6">
        <v>33</v>
      </c>
      <c r="BU14" s="6">
        <v>1600</v>
      </c>
      <c r="BV14" s="6">
        <v>17</v>
      </c>
      <c r="BW14" s="6">
        <v>23</v>
      </c>
      <c r="BX14" s="6">
        <v>6.8</v>
      </c>
      <c r="BY14" s="6">
        <v>12</v>
      </c>
      <c r="BZ14" s="6">
        <v>79</v>
      </c>
      <c r="CA14" s="6">
        <v>4</v>
      </c>
      <c r="CB14" s="6">
        <v>1.7</v>
      </c>
      <c r="CC14" s="6"/>
      <c r="CD14" s="6">
        <v>46</v>
      </c>
      <c r="CE14" s="6"/>
      <c r="CF14" s="6">
        <v>1600</v>
      </c>
      <c r="CG14" s="6">
        <v>4.5</v>
      </c>
      <c r="CH14" s="6"/>
      <c r="CI14" s="6">
        <v>23</v>
      </c>
      <c r="CJ14" s="6"/>
      <c r="CK14" s="6"/>
      <c r="CL14" s="6"/>
      <c r="CM14" s="6"/>
      <c r="CN14" s="6"/>
      <c r="CO14" s="6"/>
      <c r="CP14" s="6"/>
      <c r="CQ14" s="6">
        <v>7.8</v>
      </c>
      <c r="CR14" s="6">
        <v>7.8</v>
      </c>
      <c r="CS14" s="6">
        <v>23</v>
      </c>
      <c r="CT14" s="6"/>
      <c r="CU14" s="6"/>
      <c r="CV14" s="6"/>
      <c r="CW14" s="6">
        <v>1.7</v>
      </c>
      <c r="CX14" s="6">
        <v>240</v>
      </c>
      <c r="CY14" s="6">
        <v>13</v>
      </c>
      <c r="CZ14" s="6"/>
      <c r="DA14" s="6">
        <v>4</v>
      </c>
      <c r="DB14" s="6">
        <v>240</v>
      </c>
      <c r="DC14" s="6">
        <v>6.8</v>
      </c>
      <c r="DD14" s="6">
        <v>7.8</v>
      </c>
      <c r="DE14" s="6">
        <v>33</v>
      </c>
      <c r="DF14" s="6">
        <v>240</v>
      </c>
      <c r="DG14" s="6"/>
      <c r="DH14" s="6">
        <v>1.7</v>
      </c>
      <c r="DI14" s="6">
        <v>1.7</v>
      </c>
      <c r="DJ14" s="6">
        <v>79</v>
      </c>
      <c r="DK14" s="6">
        <v>1.7</v>
      </c>
      <c r="DL14" s="6">
        <v>540</v>
      </c>
      <c r="DM14" s="6">
        <v>31</v>
      </c>
      <c r="DN14" s="6">
        <v>0.5</v>
      </c>
      <c r="DO14" s="6">
        <v>79</v>
      </c>
      <c r="DP14" s="6">
        <v>49</v>
      </c>
      <c r="DQ14" s="6">
        <v>4.5</v>
      </c>
      <c r="DR14" s="6"/>
      <c r="DS14" s="6">
        <v>23</v>
      </c>
      <c r="DT14" s="6">
        <v>49</v>
      </c>
      <c r="DU14" s="6">
        <v>33</v>
      </c>
      <c r="DV14" s="6">
        <v>33</v>
      </c>
      <c r="DW14" s="6">
        <v>13</v>
      </c>
      <c r="DX14" s="6">
        <v>2</v>
      </c>
      <c r="DY14" s="6">
        <v>350</v>
      </c>
      <c r="DZ14" s="6">
        <v>17</v>
      </c>
      <c r="EA14" s="6">
        <v>4.5</v>
      </c>
      <c r="EB14" s="6">
        <v>7.8</v>
      </c>
      <c r="EC14" s="6">
        <v>11</v>
      </c>
      <c r="ED14" s="6">
        <v>1600</v>
      </c>
      <c r="EE14" s="6"/>
      <c r="EF14" s="6">
        <v>7.8</v>
      </c>
      <c r="EG14" s="6"/>
      <c r="EH14" s="6">
        <v>1.7</v>
      </c>
      <c r="EI14" s="6">
        <v>9.3000000000000007</v>
      </c>
      <c r="EJ14" s="6"/>
      <c r="EK14" s="6">
        <v>920</v>
      </c>
      <c r="EL14" s="6">
        <v>9.3000000000000007</v>
      </c>
      <c r="EM14" s="6">
        <v>11</v>
      </c>
      <c r="EN14" s="6"/>
      <c r="EO14" s="6">
        <v>7.8</v>
      </c>
      <c r="EP14" s="6"/>
      <c r="EQ14" s="6">
        <v>79</v>
      </c>
      <c r="ER14" s="6">
        <v>17</v>
      </c>
      <c r="ES14" s="6">
        <v>1601</v>
      </c>
      <c r="ET14" s="6">
        <v>7.8</v>
      </c>
      <c r="EU14" s="6"/>
      <c r="EV14" s="6">
        <v>7.8</v>
      </c>
      <c r="EW14" s="6">
        <v>23</v>
      </c>
      <c r="EX14" s="6">
        <v>2</v>
      </c>
      <c r="EY14" s="6"/>
      <c r="EZ14" s="6">
        <v>1.7</v>
      </c>
      <c r="FA14" s="6"/>
      <c r="FB14" s="6">
        <v>240</v>
      </c>
      <c r="FC14" s="6">
        <v>2</v>
      </c>
      <c r="FD14" s="6">
        <v>49</v>
      </c>
      <c r="FE14" s="6">
        <v>11</v>
      </c>
      <c r="FF14" s="6">
        <v>1.7</v>
      </c>
      <c r="FG14" s="6">
        <v>17</v>
      </c>
      <c r="FH14" s="6">
        <v>170</v>
      </c>
      <c r="FI14" s="6">
        <v>1.7</v>
      </c>
      <c r="FJ14" s="6">
        <v>7.8</v>
      </c>
      <c r="FK14" s="6">
        <v>7.8</v>
      </c>
      <c r="FL14" s="6">
        <v>350</v>
      </c>
      <c r="FM14" s="6">
        <v>49</v>
      </c>
      <c r="FN14" s="6">
        <v>1.7</v>
      </c>
      <c r="FO14" s="6">
        <v>11</v>
      </c>
      <c r="FP14" s="6">
        <v>920</v>
      </c>
      <c r="FQ14" s="6"/>
      <c r="FR14" s="6">
        <v>79</v>
      </c>
      <c r="FS14" s="6">
        <v>7.8</v>
      </c>
      <c r="FT14" s="6">
        <v>49</v>
      </c>
      <c r="FU14" s="6">
        <v>130</v>
      </c>
      <c r="FV14" s="6">
        <v>22</v>
      </c>
      <c r="FW14" s="6">
        <v>240</v>
      </c>
      <c r="FX14" s="6">
        <v>4.5</v>
      </c>
      <c r="FY14" s="6">
        <v>540</v>
      </c>
      <c r="FZ14" s="6"/>
      <c r="GA14" s="6">
        <v>110</v>
      </c>
      <c r="GB14" s="6">
        <v>170</v>
      </c>
      <c r="GC14" s="6">
        <v>1600</v>
      </c>
      <c r="GD14" s="6">
        <v>33</v>
      </c>
      <c r="GE14" s="6">
        <v>2</v>
      </c>
      <c r="GF14" s="6">
        <v>1.7</v>
      </c>
      <c r="GG14" s="6">
        <v>1.7</v>
      </c>
      <c r="GH14" s="6">
        <v>350</v>
      </c>
      <c r="GI14" s="6">
        <v>7.8</v>
      </c>
      <c r="GJ14" s="6">
        <v>2</v>
      </c>
      <c r="GK14" s="6">
        <v>2</v>
      </c>
      <c r="GL14" s="7">
        <v>33</v>
      </c>
      <c r="GM14" s="6">
        <v>4</v>
      </c>
      <c r="GN14" s="6">
        <v>350</v>
      </c>
      <c r="GO14" s="6">
        <v>7.8</v>
      </c>
      <c r="GP14" s="6">
        <v>1.8</v>
      </c>
      <c r="GQ14" s="6">
        <v>2</v>
      </c>
      <c r="GR14" s="6">
        <v>2</v>
      </c>
      <c r="GS14" s="6"/>
      <c r="GT14" s="6">
        <v>110</v>
      </c>
      <c r="GU14" s="6">
        <v>2</v>
      </c>
      <c r="GV14" s="6">
        <v>33</v>
      </c>
      <c r="GW14" s="6">
        <v>79</v>
      </c>
      <c r="GX14" s="6">
        <v>2</v>
      </c>
      <c r="GY14" s="6">
        <v>49</v>
      </c>
      <c r="GZ14" s="6">
        <v>7.8</v>
      </c>
      <c r="HA14" s="6"/>
      <c r="HB14" s="6">
        <v>33</v>
      </c>
      <c r="HC14" s="6">
        <v>49</v>
      </c>
      <c r="HD14" s="6">
        <v>23</v>
      </c>
      <c r="HE14" s="6"/>
      <c r="HF14" s="6">
        <v>350</v>
      </c>
      <c r="HG14" s="6">
        <v>33</v>
      </c>
      <c r="HH14" s="6">
        <v>6.1</v>
      </c>
      <c r="HI14" s="6">
        <v>350</v>
      </c>
      <c r="HJ14" s="6">
        <v>70</v>
      </c>
      <c r="HK14" s="6">
        <v>17</v>
      </c>
      <c r="HL14" s="6"/>
      <c r="HM14" s="6"/>
      <c r="HN14" s="6">
        <v>79</v>
      </c>
      <c r="HO14" s="6">
        <v>17</v>
      </c>
      <c r="HP14" s="6">
        <v>240</v>
      </c>
      <c r="HQ14" s="6">
        <v>33</v>
      </c>
      <c r="HR14" s="6"/>
      <c r="HS14" s="6"/>
      <c r="HT14" s="6">
        <v>23</v>
      </c>
      <c r="HU14" s="6">
        <v>7.8</v>
      </c>
      <c r="HV14" s="6">
        <v>350</v>
      </c>
      <c r="HW14" s="6">
        <v>17</v>
      </c>
      <c r="HX14" s="6">
        <v>33</v>
      </c>
      <c r="HY14" s="6"/>
      <c r="HZ14" s="6">
        <v>33</v>
      </c>
      <c r="IA14" s="6"/>
      <c r="IB14" s="6">
        <v>23</v>
      </c>
      <c r="IC14" s="6">
        <v>2</v>
      </c>
      <c r="ID14" s="6">
        <v>4.5</v>
      </c>
      <c r="IE14" s="6">
        <v>4.5</v>
      </c>
      <c r="IF14" s="6">
        <v>130</v>
      </c>
      <c r="IG14" s="6">
        <v>1.7</v>
      </c>
      <c r="IH14" s="6">
        <v>170</v>
      </c>
      <c r="II14" s="6"/>
      <c r="IJ14" s="6">
        <v>33</v>
      </c>
      <c r="IK14" s="6">
        <v>13</v>
      </c>
      <c r="IL14" s="6">
        <v>350</v>
      </c>
      <c r="IM14" s="6">
        <v>49</v>
      </c>
      <c r="IN14" s="6">
        <v>4.5</v>
      </c>
      <c r="IO14" s="6"/>
      <c r="IP14" s="6">
        <v>33</v>
      </c>
      <c r="IQ14" s="6">
        <v>4.5</v>
      </c>
      <c r="IR14" s="6">
        <v>13</v>
      </c>
      <c r="IS14" s="6">
        <v>11</v>
      </c>
      <c r="IT14" s="6"/>
      <c r="IU14" s="6"/>
      <c r="IV14" s="6"/>
      <c r="IW14" s="6"/>
    </row>
    <row r="15" spans="1:257" x14ac:dyDescent="0.15">
      <c r="B15" s="5">
        <v>3</v>
      </c>
      <c r="C15" s="6"/>
      <c r="D15" s="6"/>
      <c r="E15" s="6"/>
      <c r="F15" s="6"/>
      <c r="G15" s="6"/>
      <c r="H15" s="6">
        <v>7.8</v>
      </c>
      <c r="I15" s="6">
        <v>1.8</v>
      </c>
      <c r="J15" s="6"/>
      <c r="K15" s="6"/>
      <c r="L15" s="6">
        <v>4.5</v>
      </c>
      <c r="M15" s="6"/>
      <c r="N15" s="6">
        <v>2</v>
      </c>
      <c r="O15" s="6">
        <v>11</v>
      </c>
      <c r="P15" s="6">
        <v>33</v>
      </c>
      <c r="Q15" s="6">
        <v>49</v>
      </c>
      <c r="R15" s="6"/>
      <c r="S15" s="6"/>
      <c r="T15" s="6">
        <v>170</v>
      </c>
      <c r="U15" s="6"/>
      <c r="V15" s="6">
        <v>13</v>
      </c>
      <c r="W15" s="6">
        <v>33</v>
      </c>
      <c r="X15" s="6">
        <v>13</v>
      </c>
      <c r="Y15" s="6">
        <v>2</v>
      </c>
      <c r="Z15" s="6"/>
      <c r="AA15" s="6"/>
      <c r="AB15" s="6"/>
      <c r="AC15" s="6">
        <v>1.8</v>
      </c>
      <c r="AD15" s="6">
        <v>7.8</v>
      </c>
      <c r="AE15" s="6"/>
      <c r="AF15" s="6"/>
      <c r="AG15" s="6">
        <v>49</v>
      </c>
      <c r="AH15" s="6"/>
      <c r="AI15" s="6"/>
      <c r="AJ15" s="6">
        <v>2</v>
      </c>
      <c r="AK15" s="6"/>
      <c r="AL15" s="6">
        <v>137</v>
      </c>
      <c r="AM15" s="6"/>
      <c r="AN15" s="6">
        <v>49</v>
      </c>
      <c r="AO15" s="6"/>
      <c r="AP15" s="6"/>
      <c r="AQ15" s="6">
        <v>1.7</v>
      </c>
      <c r="AR15" s="6"/>
      <c r="AS15" s="6">
        <v>79</v>
      </c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>
        <v>22</v>
      </c>
      <c r="BJ15" s="6"/>
      <c r="BK15" s="6">
        <v>1.8</v>
      </c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>
        <v>23</v>
      </c>
      <c r="BY15" s="6">
        <v>33</v>
      </c>
      <c r="BZ15" s="6"/>
      <c r="CA15" s="6">
        <v>4.5</v>
      </c>
      <c r="CB15" s="6"/>
      <c r="CC15" s="6"/>
      <c r="CD15" s="6">
        <v>23</v>
      </c>
      <c r="CE15" s="6"/>
      <c r="CF15" s="6">
        <v>920</v>
      </c>
      <c r="CG15" s="6">
        <v>1.7</v>
      </c>
      <c r="CH15" s="6"/>
      <c r="CI15" s="6">
        <v>6.8</v>
      </c>
      <c r="CJ15" s="6"/>
      <c r="CK15" s="6"/>
      <c r="CL15" s="6"/>
      <c r="CM15" s="6"/>
      <c r="CN15" s="6"/>
      <c r="CO15" s="6"/>
      <c r="CP15" s="6"/>
      <c r="CQ15" s="6">
        <v>23</v>
      </c>
      <c r="CR15" s="6">
        <v>6.8</v>
      </c>
      <c r="CS15" s="6">
        <v>1.7</v>
      </c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>
        <v>7.8</v>
      </c>
      <c r="DL15" s="6">
        <v>350</v>
      </c>
      <c r="DM15" s="6">
        <v>33</v>
      </c>
      <c r="DN15" s="6"/>
      <c r="DO15" s="6"/>
      <c r="DP15" s="6">
        <v>23</v>
      </c>
      <c r="DQ15" s="6">
        <v>2</v>
      </c>
      <c r="DR15" s="6"/>
      <c r="DS15" s="6"/>
      <c r="DT15" s="6"/>
      <c r="DU15" s="6"/>
      <c r="DV15" s="6">
        <v>27</v>
      </c>
      <c r="DW15" s="6"/>
      <c r="DX15" s="6">
        <v>1.8</v>
      </c>
      <c r="DY15" s="6"/>
      <c r="DZ15" s="6"/>
      <c r="EA15" s="6"/>
      <c r="EB15" s="6">
        <v>13</v>
      </c>
      <c r="EC15" s="6"/>
      <c r="ED15" s="6"/>
      <c r="EE15" s="6"/>
      <c r="EF15" s="6"/>
      <c r="EG15" s="6"/>
      <c r="EH15" s="6"/>
      <c r="EI15" s="6"/>
      <c r="EJ15" s="6"/>
      <c r="EK15" s="6"/>
      <c r="EL15" s="6">
        <v>1.7</v>
      </c>
      <c r="EM15" s="6"/>
      <c r="EN15" s="6"/>
      <c r="EO15" s="6">
        <v>13</v>
      </c>
      <c r="EP15" s="6"/>
      <c r="EQ15" s="6"/>
      <c r="ER15" s="6">
        <v>4.5</v>
      </c>
      <c r="ES15" s="6"/>
      <c r="ET15" s="6">
        <v>4.5</v>
      </c>
      <c r="EU15" s="6"/>
      <c r="EV15" s="6"/>
      <c r="EW15" s="6">
        <v>33</v>
      </c>
      <c r="EX15" s="6">
        <v>11</v>
      </c>
      <c r="EY15" s="6"/>
      <c r="EZ15" s="6">
        <v>2</v>
      </c>
      <c r="FA15" s="6"/>
      <c r="FB15" s="6">
        <v>130</v>
      </c>
      <c r="FC15" s="6">
        <v>13</v>
      </c>
      <c r="FD15" s="6">
        <v>110</v>
      </c>
      <c r="FE15" s="6">
        <v>7.8</v>
      </c>
      <c r="FF15" s="6"/>
      <c r="FG15" s="6"/>
      <c r="FH15" s="6"/>
      <c r="FI15" s="6"/>
      <c r="FJ15" s="6">
        <v>1.7</v>
      </c>
      <c r="FK15" s="6">
        <v>1.7</v>
      </c>
      <c r="FL15" s="6"/>
      <c r="FM15" s="6">
        <v>46</v>
      </c>
      <c r="FN15" s="6">
        <v>1.7</v>
      </c>
      <c r="FO15" s="6">
        <v>49</v>
      </c>
      <c r="FP15" s="6"/>
      <c r="FQ15" s="6"/>
      <c r="FR15" s="6">
        <v>170</v>
      </c>
      <c r="FS15" s="6">
        <v>23</v>
      </c>
      <c r="FT15" s="6">
        <v>79</v>
      </c>
      <c r="FU15" s="6"/>
      <c r="FV15" s="6">
        <v>33</v>
      </c>
      <c r="FW15" s="6"/>
      <c r="FX15" s="6"/>
      <c r="FY15" s="6">
        <v>920</v>
      </c>
      <c r="FZ15" s="6"/>
      <c r="GA15" s="6"/>
      <c r="GB15" s="6"/>
      <c r="GC15" s="6"/>
      <c r="GD15" s="6">
        <v>11</v>
      </c>
      <c r="GE15" s="6">
        <v>4.5</v>
      </c>
      <c r="GF15" s="6"/>
      <c r="GG15" s="6"/>
      <c r="GH15" s="6"/>
      <c r="GI15" s="6"/>
      <c r="GJ15" s="6"/>
      <c r="GK15" s="6"/>
      <c r="GL15" s="7">
        <v>240</v>
      </c>
      <c r="GM15" s="6">
        <v>11</v>
      </c>
      <c r="GN15" s="6">
        <v>540</v>
      </c>
      <c r="GO15" s="6">
        <v>13</v>
      </c>
      <c r="GP15" s="6">
        <v>4.5</v>
      </c>
      <c r="GQ15" s="6">
        <v>1.7</v>
      </c>
      <c r="GR15" s="6"/>
      <c r="GS15" s="6"/>
      <c r="GT15" s="6">
        <v>79</v>
      </c>
      <c r="GU15" s="6"/>
      <c r="GV15" s="6"/>
      <c r="GW15" s="6">
        <v>49</v>
      </c>
      <c r="GX15" s="6">
        <v>4.5</v>
      </c>
      <c r="GY15" s="6">
        <v>26</v>
      </c>
      <c r="GZ15" s="6">
        <v>7.8</v>
      </c>
      <c r="HA15" s="6"/>
      <c r="HB15" s="6"/>
      <c r="HC15" s="6">
        <v>6.8</v>
      </c>
      <c r="HD15" s="6">
        <v>11</v>
      </c>
      <c r="HE15" s="6"/>
      <c r="HF15" s="6">
        <v>350</v>
      </c>
      <c r="HG15" s="6"/>
      <c r="HH15" s="6">
        <v>4.5</v>
      </c>
      <c r="HI15" s="6">
        <v>920</v>
      </c>
      <c r="HJ15" s="6">
        <v>170</v>
      </c>
      <c r="HK15" s="6">
        <v>17</v>
      </c>
      <c r="HL15" s="6"/>
      <c r="HM15" s="6"/>
      <c r="HN15" s="6"/>
      <c r="HO15" s="6">
        <v>7.8</v>
      </c>
      <c r="HP15" s="6"/>
      <c r="HQ15" s="6">
        <v>7.8</v>
      </c>
      <c r="HR15" s="6"/>
      <c r="HS15" s="6"/>
      <c r="HT15" s="6"/>
      <c r="HU15" s="6">
        <v>13</v>
      </c>
      <c r="HV15" s="6">
        <v>240</v>
      </c>
      <c r="HW15" s="6">
        <v>22</v>
      </c>
      <c r="HX15" s="6">
        <v>13</v>
      </c>
      <c r="HY15" s="6">
        <v>14</v>
      </c>
      <c r="HZ15" s="6">
        <v>33</v>
      </c>
      <c r="IA15" s="6">
        <v>1.7</v>
      </c>
      <c r="IB15" s="6">
        <v>23</v>
      </c>
      <c r="IC15" s="6">
        <v>4.5</v>
      </c>
      <c r="ID15" s="6">
        <v>23</v>
      </c>
      <c r="IE15" s="6">
        <v>13</v>
      </c>
      <c r="IF15" s="6">
        <v>79</v>
      </c>
      <c r="IG15" s="6">
        <v>1.7</v>
      </c>
      <c r="IH15" s="6">
        <v>79</v>
      </c>
      <c r="II15" s="6"/>
      <c r="IJ15" s="6"/>
      <c r="IK15" s="6">
        <v>13</v>
      </c>
      <c r="IL15" s="6">
        <v>350</v>
      </c>
      <c r="IM15" s="6">
        <v>70</v>
      </c>
      <c r="IN15" s="6">
        <v>2</v>
      </c>
      <c r="IO15" s="6">
        <v>1.7</v>
      </c>
      <c r="IP15" s="6">
        <v>33</v>
      </c>
      <c r="IQ15" s="6">
        <v>13</v>
      </c>
      <c r="IR15" s="6">
        <v>23</v>
      </c>
      <c r="IS15" s="6">
        <v>17</v>
      </c>
      <c r="IT15" s="6"/>
      <c r="IU15" s="6"/>
      <c r="IV15" s="6"/>
      <c r="IW15" s="6"/>
    </row>
    <row r="16" spans="1:257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7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</row>
    <row r="17" spans="2:257" x14ac:dyDescent="0.15">
      <c r="B17" s="5">
        <v>45</v>
      </c>
      <c r="C17" s="6"/>
      <c r="D17" s="6">
        <v>240</v>
      </c>
      <c r="E17" s="6"/>
      <c r="F17" s="6"/>
      <c r="G17" s="6">
        <v>79</v>
      </c>
      <c r="H17" s="6">
        <v>14</v>
      </c>
      <c r="I17" s="6">
        <v>7.8</v>
      </c>
      <c r="J17" s="6">
        <v>49</v>
      </c>
      <c r="K17" s="6">
        <v>2</v>
      </c>
      <c r="L17" s="6">
        <v>1.7</v>
      </c>
      <c r="M17" s="6"/>
      <c r="N17" s="6">
        <v>1.7</v>
      </c>
      <c r="O17" s="6">
        <v>11</v>
      </c>
      <c r="P17" s="6">
        <v>170</v>
      </c>
      <c r="Q17" s="6">
        <v>33</v>
      </c>
      <c r="R17" s="6">
        <v>350</v>
      </c>
      <c r="S17" s="6">
        <v>13</v>
      </c>
      <c r="T17" s="6"/>
      <c r="U17" s="6">
        <v>240</v>
      </c>
      <c r="V17" s="6"/>
      <c r="W17" s="6">
        <v>7.8</v>
      </c>
      <c r="X17" s="6">
        <v>6.8</v>
      </c>
      <c r="Y17" s="6">
        <v>17</v>
      </c>
      <c r="Z17" s="6">
        <v>540</v>
      </c>
      <c r="AA17" s="6">
        <v>110</v>
      </c>
      <c r="AB17" s="6">
        <v>23</v>
      </c>
      <c r="AC17" s="6"/>
      <c r="AD17" s="6"/>
      <c r="AE17" s="6">
        <v>33</v>
      </c>
      <c r="AF17" s="6"/>
      <c r="AG17" s="6">
        <v>49</v>
      </c>
      <c r="AH17" s="6">
        <v>17</v>
      </c>
      <c r="AI17" s="6">
        <v>14</v>
      </c>
      <c r="AJ17" s="6">
        <v>4.5</v>
      </c>
      <c r="AK17" s="6"/>
      <c r="AL17" s="6"/>
      <c r="AM17" s="6"/>
      <c r="AN17" s="6"/>
      <c r="AO17" s="6">
        <v>1.7</v>
      </c>
      <c r="AP17" s="6"/>
      <c r="AQ17" s="6"/>
      <c r="AR17" s="6"/>
      <c r="AS17" s="6">
        <v>33</v>
      </c>
      <c r="AT17" s="6">
        <v>4.5</v>
      </c>
      <c r="AU17" s="6"/>
      <c r="AV17" s="6"/>
      <c r="AW17" s="6">
        <v>4.5</v>
      </c>
      <c r="AX17" s="6">
        <v>170</v>
      </c>
      <c r="AY17" s="6">
        <v>33</v>
      </c>
      <c r="AZ17" s="6">
        <v>4.5</v>
      </c>
      <c r="BA17" s="6"/>
      <c r="BB17" s="6"/>
      <c r="BC17" s="6"/>
      <c r="BD17" s="6">
        <v>350</v>
      </c>
      <c r="BE17" s="6">
        <v>13</v>
      </c>
      <c r="BF17" s="6">
        <v>540</v>
      </c>
      <c r="BG17" s="6">
        <v>22</v>
      </c>
      <c r="BH17" s="6">
        <v>22</v>
      </c>
      <c r="BI17" s="6"/>
      <c r="BJ17" s="6">
        <v>240</v>
      </c>
      <c r="BK17" s="6">
        <v>1.7</v>
      </c>
      <c r="BL17" s="6">
        <v>4.5</v>
      </c>
      <c r="BM17" s="6">
        <v>2</v>
      </c>
      <c r="BN17" s="6">
        <v>33</v>
      </c>
      <c r="BO17" s="6">
        <v>23</v>
      </c>
      <c r="BP17" s="6"/>
      <c r="BQ17" s="6"/>
      <c r="BR17" s="6"/>
      <c r="BS17" s="6">
        <v>540</v>
      </c>
      <c r="BT17" s="6">
        <v>33</v>
      </c>
      <c r="BU17" s="6">
        <v>130</v>
      </c>
      <c r="BV17" s="6">
        <v>22</v>
      </c>
      <c r="BW17" s="6">
        <v>33</v>
      </c>
      <c r="BX17" s="6"/>
      <c r="BY17" s="6">
        <v>13</v>
      </c>
      <c r="BZ17" s="6">
        <v>1.7</v>
      </c>
      <c r="CA17" s="6"/>
      <c r="CB17" s="6">
        <v>6.8</v>
      </c>
      <c r="CC17" s="6"/>
      <c r="CD17" s="6">
        <v>33</v>
      </c>
      <c r="CE17" s="6"/>
      <c r="CF17" s="6">
        <v>240</v>
      </c>
      <c r="CG17" s="6">
        <v>1.7</v>
      </c>
      <c r="CH17" s="6">
        <v>79</v>
      </c>
      <c r="CI17" s="6">
        <v>33</v>
      </c>
      <c r="CJ17" s="6"/>
      <c r="CK17" s="6"/>
      <c r="CL17" s="6"/>
      <c r="CM17" s="6"/>
      <c r="CN17" s="6"/>
      <c r="CO17" s="6">
        <v>2</v>
      </c>
      <c r="CP17" s="6">
        <v>49</v>
      </c>
      <c r="CQ17" s="6">
        <v>4.5</v>
      </c>
      <c r="CR17" s="6">
        <v>17</v>
      </c>
      <c r="CS17" s="6"/>
      <c r="CT17" s="6"/>
      <c r="CU17" s="6"/>
      <c r="CV17" s="6"/>
      <c r="CW17" s="6">
        <v>1.7</v>
      </c>
      <c r="CX17" s="6">
        <v>1</v>
      </c>
      <c r="CY17" s="6">
        <v>6.8</v>
      </c>
      <c r="CZ17" s="6"/>
      <c r="DA17" s="6">
        <v>6.8</v>
      </c>
      <c r="DB17" s="6">
        <v>7</v>
      </c>
      <c r="DC17" s="6">
        <v>1.8</v>
      </c>
      <c r="DD17" s="6"/>
      <c r="DE17" s="6">
        <v>33</v>
      </c>
      <c r="DF17" s="6">
        <v>79</v>
      </c>
      <c r="DG17" s="6"/>
      <c r="DH17" s="6">
        <v>1.7</v>
      </c>
      <c r="DI17" s="6"/>
      <c r="DJ17" s="6">
        <v>13</v>
      </c>
      <c r="DK17" s="6"/>
      <c r="DL17" s="6">
        <v>70</v>
      </c>
      <c r="DM17" s="6">
        <v>33</v>
      </c>
      <c r="DN17" s="6">
        <v>350</v>
      </c>
      <c r="DO17" s="6">
        <v>79</v>
      </c>
      <c r="DP17" s="6">
        <v>4.5</v>
      </c>
      <c r="DQ17" s="6">
        <v>2</v>
      </c>
      <c r="DR17" s="6"/>
      <c r="DS17" s="6">
        <v>49</v>
      </c>
      <c r="DT17" s="6">
        <v>70</v>
      </c>
      <c r="DU17" s="6">
        <v>49</v>
      </c>
      <c r="DV17" s="6">
        <v>23</v>
      </c>
      <c r="DW17" s="6">
        <v>7.8</v>
      </c>
      <c r="DX17" s="6"/>
      <c r="DY17" s="6">
        <v>49</v>
      </c>
      <c r="DZ17" s="6">
        <v>13</v>
      </c>
      <c r="EA17" s="6">
        <v>13</v>
      </c>
      <c r="EB17" s="6"/>
      <c r="EC17" s="6">
        <v>4.5</v>
      </c>
      <c r="ED17" s="6">
        <v>540</v>
      </c>
      <c r="EE17" s="6"/>
      <c r="EF17" s="6">
        <v>33</v>
      </c>
      <c r="EG17" s="6"/>
      <c r="EH17" s="6">
        <v>1.7</v>
      </c>
      <c r="EI17" s="6">
        <v>27</v>
      </c>
      <c r="EJ17" s="6"/>
      <c r="EK17" s="6">
        <v>33</v>
      </c>
      <c r="EL17" s="6">
        <v>2</v>
      </c>
      <c r="EM17" s="6">
        <v>33</v>
      </c>
      <c r="EN17" s="6"/>
      <c r="EO17" s="6">
        <v>17</v>
      </c>
      <c r="EP17" s="6"/>
      <c r="EQ17" s="6"/>
      <c r="ER17" s="6">
        <v>7.8</v>
      </c>
      <c r="ES17" s="6">
        <v>130</v>
      </c>
      <c r="ET17" s="6">
        <v>4</v>
      </c>
      <c r="EU17" s="6"/>
      <c r="EV17" s="6"/>
      <c r="EW17" s="6">
        <v>7.8</v>
      </c>
      <c r="EX17" s="6">
        <v>4.5</v>
      </c>
      <c r="EY17" s="6"/>
      <c r="EZ17" s="6">
        <v>1.8</v>
      </c>
      <c r="FA17" s="6"/>
      <c r="FB17" s="6">
        <v>170</v>
      </c>
      <c r="FC17" s="6"/>
      <c r="FD17" s="6">
        <v>6.8</v>
      </c>
      <c r="FE17" s="6">
        <v>1.7</v>
      </c>
      <c r="FF17" s="6"/>
      <c r="FG17" s="6">
        <v>1.7</v>
      </c>
      <c r="FH17" s="6">
        <v>240</v>
      </c>
      <c r="FI17" s="6">
        <v>4.5</v>
      </c>
      <c r="FJ17" s="6">
        <v>4.5</v>
      </c>
      <c r="FK17" s="6">
        <v>17</v>
      </c>
      <c r="FL17" s="6"/>
      <c r="FM17" s="6">
        <v>7.8</v>
      </c>
      <c r="FN17" s="6">
        <v>2</v>
      </c>
      <c r="FO17" s="6">
        <v>49</v>
      </c>
      <c r="FP17" s="6"/>
      <c r="FQ17" s="6"/>
      <c r="FR17" s="6">
        <v>46</v>
      </c>
      <c r="FS17" s="6">
        <v>13</v>
      </c>
      <c r="FT17" s="6">
        <v>240</v>
      </c>
      <c r="FU17" s="6">
        <v>49</v>
      </c>
      <c r="FV17" s="6">
        <v>79</v>
      </c>
      <c r="FW17" s="6">
        <v>220</v>
      </c>
      <c r="FX17" s="6">
        <v>2</v>
      </c>
      <c r="FY17" s="6">
        <v>220</v>
      </c>
      <c r="FZ17" s="6"/>
      <c r="GA17" s="6">
        <v>17</v>
      </c>
      <c r="GB17" s="6"/>
      <c r="GC17" s="6">
        <v>33</v>
      </c>
      <c r="GD17" s="6">
        <v>17</v>
      </c>
      <c r="GE17" s="6">
        <v>2</v>
      </c>
      <c r="GF17" s="6">
        <v>1.7</v>
      </c>
      <c r="GG17" s="6">
        <v>1.7</v>
      </c>
      <c r="GH17" s="6">
        <v>23</v>
      </c>
      <c r="GI17" s="6">
        <v>2</v>
      </c>
      <c r="GJ17" s="6">
        <v>1.7</v>
      </c>
      <c r="GK17" s="6"/>
      <c r="GL17" s="7">
        <v>49</v>
      </c>
      <c r="GM17" s="6">
        <v>1.7</v>
      </c>
      <c r="GN17" s="6">
        <v>220</v>
      </c>
      <c r="GO17" s="6">
        <v>4</v>
      </c>
      <c r="GP17" s="6">
        <v>1.7</v>
      </c>
      <c r="GQ17" s="6">
        <v>1.7</v>
      </c>
      <c r="GR17" s="6">
        <v>1.7</v>
      </c>
      <c r="GS17" s="6"/>
      <c r="GT17" s="6"/>
      <c r="GU17" s="6">
        <v>17</v>
      </c>
      <c r="GV17" s="6"/>
      <c r="GW17" s="6">
        <v>23</v>
      </c>
      <c r="GX17" s="6">
        <v>4.5</v>
      </c>
      <c r="GY17" s="6">
        <v>11</v>
      </c>
      <c r="GZ17" s="6"/>
      <c r="HA17" s="6"/>
      <c r="HB17" s="6">
        <v>33</v>
      </c>
      <c r="HC17" s="6">
        <v>7.8</v>
      </c>
      <c r="HD17" s="6"/>
      <c r="HE17" s="6"/>
      <c r="HF17" s="6">
        <v>130</v>
      </c>
      <c r="HG17" s="6">
        <v>4.7</v>
      </c>
      <c r="HH17" s="6"/>
      <c r="HI17" s="6">
        <v>70</v>
      </c>
      <c r="HJ17" s="6">
        <v>31</v>
      </c>
      <c r="HK17" s="6">
        <v>23</v>
      </c>
      <c r="HL17" s="6"/>
      <c r="HM17" s="6"/>
      <c r="HN17" s="6">
        <v>49</v>
      </c>
      <c r="HO17" s="6">
        <v>4</v>
      </c>
      <c r="HP17" s="6"/>
      <c r="HQ17" s="6">
        <v>79</v>
      </c>
      <c r="HR17" s="6"/>
      <c r="HS17" s="6"/>
      <c r="HT17" s="6">
        <v>33</v>
      </c>
      <c r="HU17" s="6">
        <v>13</v>
      </c>
      <c r="HV17" s="6">
        <v>70</v>
      </c>
      <c r="HW17" s="6">
        <v>13</v>
      </c>
      <c r="HX17" s="6">
        <v>4.5</v>
      </c>
      <c r="HY17" s="6"/>
      <c r="HZ17" s="6">
        <v>33</v>
      </c>
      <c r="IA17" s="6"/>
      <c r="IB17" s="6">
        <v>49</v>
      </c>
      <c r="IC17" s="6">
        <v>1.7</v>
      </c>
      <c r="ID17" s="6">
        <v>46</v>
      </c>
      <c r="IE17" s="6">
        <v>7.8</v>
      </c>
      <c r="IF17" s="6">
        <v>240</v>
      </c>
      <c r="IG17" s="6">
        <v>4.5</v>
      </c>
      <c r="IH17" s="6">
        <v>33</v>
      </c>
      <c r="II17" s="6"/>
      <c r="IJ17" s="6">
        <v>79</v>
      </c>
      <c r="IK17" s="6">
        <v>13</v>
      </c>
      <c r="IL17" s="6">
        <v>31</v>
      </c>
      <c r="IM17" s="6">
        <v>11</v>
      </c>
      <c r="IN17" s="6"/>
      <c r="IO17" s="6"/>
      <c r="IP17" s="6">
        <v>11</v>
      </c>
      <c r="IQ17" s="6">
        <v>1.7</v>
      </c>
      <c r="IR17" s="6">
        <v>23</v>
      </c>
      <c r="IS17" s="6">
        <v>13</v>
      </c>
      <c r="IT17" s="6"/>
      <c r="IU17" s="6"/>
      <c r="IV17" s="6"/>
      <c r="IW17" s="6"/>
    </row>
    <row r="19" spans="2:257" x14ac:dyDescent="0.15">
      <c r="B19" s="8">
        <v>19</v>
      </c>
      <c r="C19" s="7"/>
      <c r="D19" s="6">
        <v>49</v>
      </c>
      <c r="E19" s="6"/>
      <c r="F19" s="6"/>
      <c r="G19" s="6"/>
      <c r="H19" s="6"/>
      <c r="I19" s="6"/>
      <c r="J19" s="6"/>
      <c r="K19" s="6"/>
      <c r="L19" s="6"/>
      <c r="M19" s="6"/>
      <c r="N19" s="6">
        <v>13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>
        <v>13</v>
      </c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7"/>
      <c r="GM19" s="6"/>
      <c r="GN19" s="6"/>
      <c r="GO19" s="6"/>
      <c r="GP19" s="6"/>
      <c r="GQ19" s="6"/>
      <c r="GR19" s="6"/>
      <c r="GS19" s="6">
        <v>7.8</v>
      </c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>
        <v>7.8</v>
      </c>
      <c r="HS19" s="6">
        <v>1.7</v>
      </c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</row>
    <row r="20" spans="2:257" x14ac:dyDescent="0.15">
      <c r="B20" s="8">
        <v>13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6"/>
      <c r="GN20" s="6"/>
      <c r="GO20" s="6"/>
      <c r="GP20" s="6"/>
      <c r="GQ20" s="6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6">
        <v>140</v>
      </c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R20" s="10"/>
      <c r="IS20" s="10"/>
      <c r="IT20" s="10">
        <v>33</v>
      </c>
      <c r="IU20" s="10">
        <v>2</v>
      </c>
    </row>
    <row r="21" spans="2:257" x14ac:dyDescent="0.15">
      <c r="B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6"/>
      <c r="GN21" s="6"/>
      <c r="GO21" s="6"/>
      <c r="GP21" s="6"/>
      <c r="GQ21" s="6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6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R21" s="10"/>
      <c r="IS21" s="10"/>
      <c r="IT21" s="10"/>
      <c r="IU21" s="10"/>
    </row>
    <row r="22" spans="2:257" x14ac:dyDescent="0.15">
      <c r="B22" s="8">
        <v>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6"/>
      <c r="GN22" s="6"/>
      <c r="GO22" s="6"/>
      <c r="GP22" s="6"/>
      <c r="GQ22" s="6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6"/>
      <c r="HS22" s="6"/>
      <c r="HT22" s="6"/>
      <c r="HU22" s="6"/>
      <c r="HV22" s="6"/>
      <c r="HW22" s="6"/>
      <c r="HX22" s="6">
        <v>49</v>
      </c>
      <c r="HY22" s="6">
        <v>23</v>
      </c>
      <c r="HZ22" s="6">
        <v>33</v>
      </c>
      <c r="IA22" s="6">
        <v>7.8</v>
      </c>
      <c r="IB22" s="6">
        <v>170</v>
      </c>
      <c r="IC22" s="6">
        <v>17</v>
      </c>
      <c r="ID22" s="6">
        <v>79</v>
      </c>
      <c r="IE22" s="6">
        <v>7.8</v>
      </c>
      <c r="IF22" s="6">
        <v>920</v>
      </c>
      <c r="IG22" s="6">
        <v>7.8</v>
      </c>
      <c r="IH22" s="6">
        <v>170</v>
      </c>
      <c r="II22" s="6"/>
      <c r="IJ22" s="6">
        <v>46</v>
      </c>
      <c r="IK22" s="6"/>
      <c r="IL22" s="6">
        <v>350</v>
      </c>
      <c r="IM22" s="3"/>
      <c r="IN22" s="3"/>
      <c r="IO22" s="6">
        <v>4</v>
      </c>
      <c r="IP22" s="3"/>
      <c r="IQ22" s="3"/>
      <c r="IR22" s="3"/>
      <c r="IS22" s="3"/>
      <c r="IT22" s="3"/>
      <c r="IU22" s="3"/>
    </row>
    <row r="23" spans="2:257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7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</row>
    <row r="24" spans="2:257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7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</row>
    <row r="25" spans="2:257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7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</row>
    <row r="26" spans="2:257" x14ac:dyDescent="0.15">
      <c r="B26" s="5">
        <v>26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>
        <v>1.7</v>
      </c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>
        <v>23</v>
      </c>
      <c r="DE26" s="6"/>
      <c r="DF26" s="6"/>
      <c r="DG26" s="6">
        <v>2</v>
      </c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 t="s">
        <v>6</v>
      </c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7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9"/>
      <c r="IS26" s="9"/>
      <c r="IT26" s="9"/>
      <c r="IU26" s="9"/>
    </row>
    <row r="27" spans="2:257" x14ac:dyDescent="0.15">
      <c r="B27" s="5">
        <v>27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>
        <v>4.5</v>
      </c>
      <c r="AM27" s="6">
        <v>2</v>
      </c>
      <c r="AN27" s="6"/>
      <c r="AO27" s="6"/>
      <c r="AP27" s="6"/>
      <c r="AQ27" s="6"/>
      <c r="AR27" s="6">
        <v>33</v>
      </c>
      <c r="AS27" s="6"/>
      <c r="AT27" s="6"/>
      <c r="AU27" s="6">
        <v>27</v>
      </c>
      <c r="AV27" s="6">
        <v>1.8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>
        <v>13</v>
      </c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 t="s">
        <v>6</v>
      </c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7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9"/>
      <c r="IS27" s="9"/>
      <c r="IT27" s="9"/>
      <c r="IU27" s="9"/>
    </row>
    <row r="28" spans="2:257" x14ac:dyDescent="0.15">
      <c r="B28" s="8">
        <v>22</v>
      </c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>
        <v>2</v>
      </c>
      <c r="EF28" s="6"/>
      <c r="EG28" s="6"/>
      <c r="EH28" s="6"/>
      <c r="EI28" s="6"/>
      <c r="EJ28" s="6"/>
      <c r="EK28" s="6"/>
      <c r="EL28" s="6"/>
      <c r="EM28" s="6" t="s">
        <v>6</v>
      </c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7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9"/>
      <c r="IS28" s="9"/>
      <c r="IT28" s="9"/>
      <c r="IU28" s="9"/>
      <c r="IV28" s="9"/>
      <c r="IW28" s="6"/>
    </row>
    <row r="29" spans="2:257" x14ac:dyDescent="0.15">
      <c r="B29" s="8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7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9"/>
      <c r="IS29" s="9"/>
      <c r="IT29" s="9"/>
      <c r="IU29" s="9"/>
      <c r="IV29" s="9"/>
      <c r="IW29" s="6"/>
    </row>
    <row r="30" spans="2:257" x14ac:dyDescent="0.15">
      <c r="B30" s="8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7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9"/>
      <c r="IS30" s="9"/>
      <c r="IT30" s="9"/>
      <c r="IU30" s="9"/>
      <c r="IV30" s="9"/>
      <c r="IW30" s="6"/>
    </row>
    <row r="31" spans="2:257" x14ac:dyDescent="0.15">
      <c r="B31" s="8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7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9"/>
      <c r="IS31" s="9"/>
      <c r="IT31" s="9"/>
      <c r="IU31" s="9"/>
      <c r="IV31" s="9"/>
      <c r="IW31" s="6"/>
    </row>
    <row r="32" spans="2:257" x14ac:dyDescent="0.15">
      <c r="B32" s="8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7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9"/>
      <c r="IS32" s="9"/>
      <c r="IT32" s="9"/>
      <c r="IU32" s="9"/>
      <c r="IV32" s="9"/>
      <c r="IW32" s="6"/>
    </row>
    <row r="33" spans="2:257" x14ac:dyDescent="0.15">
      <c r="B33" s="8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7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9"/>
      <c r="IS33" s="9"/>
      <c r="IT33" s="9"/>
      <c r="IU33" s="9"/>
      <c r="IV33" s="9"/>
      <c r="IW33" s="6"/>
    </row>
    <row r="34" spans="2:257" x14ac:dyDescent="0.15">
      <c r="B34" s="8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7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9"/>
      <c r="IS34" s="9"/>
      <c r="IT34" s="9"/>
      <c r="IU34" s="9"/>
      <c r="IV34" s="9"/>
      <c r="IW34" s="6"/>
    </row>
    <row r="35" spans="2:257" x14ac:dyDescent="0.15">
      <c r="B35" s="5">
        <v>40</v>
      </c>
      <c r="C35" s="6"/>
      <c r="D35" s="6"/>
      <c r="E35" s="6"/>
      <c r="F35" s="6"/>
      <c r="G35" s="6"/>
      <c r="H35" s="6">
        <v>4.5</v>
      </c>
      <c r="I35" s="6"/>
      <c r="J35" s="6"/>
      <c r="K35" s="6"/>
      <c r="L35" s="6"/>
      <c r="M35" s="6"/>
      <c r="N35" s="6"/>
      <c r="O35" s="6"/>
      <c r="P35" s="6">
        <v>17</v>
      </c>
      <c r="Q35" s="6">
        <v>33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>
        <v>64</v>
      </c>
      <c r="AH35" s="6"/>
      <c r="AI35" s="6"/>
      <c r="AJ35" s="6">
        <v>2</v>
      </c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>
        <v>23</v>
      </c>
      <c r="BZ35" s="6"/>
      <c r="CA35" s="6"/>
      <c r="CB35" s="6"/>
      <c r="CC35" s="6"/>
      <c r="CD35" s="6">
        <v>33</v>
      </c>
      <c r="CE35" s="6"/>
      <c r="CF35" s="6">
        <v>79</v>
      </c>
      <c r="CG35" s="6">
        <v>11</v>
      </c>
      <c r="CH35" s="6"/>
      <c r="CI35" s="6">
        <v>13</v>
      </c>
      <c r="CJ35" s="6"/>
      <c r="CK35" s="6"/>
      <c r="CL35" s="6"/>
      <c r="CM35" s="6"/>
      <c r="CN35" s="6"/>
      <c r="CO35" s="6"/>
      <c r="CP35" s="6"/>
      <c r="CQ35" s="6">
        <v>2</v>
      </c>
      <c r="CR35" s="6">
        <v>2</v>
      </c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 t="s">
        <v>6</v>
      </c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7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9"/>
      <c r="IS35" s="9"/>
      <c r="IT35" s="9"/>
      <c r="IU35" s="9"/>
    </row>
    <row r="36" spans="2:257" x14ac:dyDescent="0.1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7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9"/>
      <c r="IS36" s="9"/>
      <c r="IT36" s="9"/>
      <c r="IU36" s="9"/>
    </row>
    <row r="37" spans="2:257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7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9"/>
      <c r="IS37" s="9"/>
      <c r="IT37" s="9"/>
      <c r="IU37" s="9"/>
    </row>
    <row r="38" spans="2:257" x14ac:dyDescent="0.1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7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9"/>
      <c r="IS38" s="9"/>
      <c r="IT38" s="9"/>
      <c r="IU38" s="9"/>
    </row>
    <row r="39" spans="2:257" x14ac:dyDescent="0.15">
      <c r="B39" s="5" t="s">
        <v>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7"/>
      <c r="GM39" s="6"/>
      <c r="GN39" s="6"/>
      <c r="GO39" s="6"/>
      <c r="GP39" s="6"/>
      <c r="GQ39" s="6"/>
      <c r="GR39" s="6"/>
      <c r="GS39" s="6"/>
      <c r="GT39" s="6"/>
      <c r="GU39" s="6"/>
      <c r="GV39" s="6">
        <v>13</v>
      </c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</row>
    <row r="40" spans="2:257" x14ac:dyDescent="0.15">
      <c r="B40" s="5">
        <v>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>
        <v>2</v>
      </c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7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</row>
    <row r="41" spans="2:257" x14ac:dyDescent="0.15">
      <c r="B41" s="5">
        <v>25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>
        <v>2</v>
      </c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>
        <v>4</v>
      </c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>
        <v>2</v>
      </c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7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>
        <v>23</v>
      </c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9"/>
      <c r="IS41" s="9"/>
      <c r="IT41" s="9"/>
      <c r="IU41" s="9"/>
      <c r="IV41" s="9"/>
      <c r="IW41" s="6"/>
    </row>
    <row r="43" spans="2:257" x14ac:dyDescent="0.15">
      <c r="B43" s="5">
        <v>6</v>
      </c>
      <c r="EM43" s="7" t="s">
        <v>6</v>
      </c>
      <c r="GN43" s="3"/>
      <c r="GO43" s="3"/>
      <c r="GP43" s="3"/>
      <c r="G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6"/>
      <c r="IM43" s="3"/>
      <c r="IN43" s="3"/>
      <c r="IO43" s="3"/>
      <c r="IP43" s="3"/>
      <c r="IQ43" s="3"/>
      <c r="IR43" s="3"/>
      <c r="IS43" s="3"/>
      <c r="IT43" s="3"/>
      <c r="IU43" s="3"/>
    </row>
    <row r="44" spans="2:257" x14ac:dyDescent="0.15">
      <c r="B44" s="5">
        <v>1</v>
      </c>
      <c r="C44" s="6"/>
      <c r="D44" s="6"/>
      <c r="E44" s="6"/>
      <c r="F44" s="6"/>
      <c r="G44" s="6"/>
      <c r="H44" s="6">
        <v>64</v>
      </c>
      <c r="I44" s="6">
        <v>6.8</v>
      </c>
      <c r="J44" s="6"/>
      <c r="K44" s="6"/>
      <c r="L44" s="6">
        <v>27</v>
      </c>
      <c r="M44" s="6">
        <v>1.8</v>
      </c>
      <c r="N44" s="6">
        <v>4</v>
      </c>
      <c r="O44" s="6">
        <v>2</v>
      </c>
      <c r="P44" s="6">
        <v>240</v>
      </c>
      <c r="Q44" s="6">
        <v>23</v>
      </c>
      <c r="R44" s="6"/>
      <c r="S44" s="6"/>
      <c r="T44" s="6"/>
      <c r="U44" s="6"/>
      <c r="V44" s="6"/>
      <c r="W44" s="6">
        <v>49</v>
      </c>
      <c r="X44" s="6">
        <v>79</v>
      </c>
      <c r="Y44" s="6">
        <v>7.8</v>
      </c>
      <c r="Z44" s="6"/>
      <c r="AA44" s="6"/>
      <c r="AB44" s="6"/>
      <c r="AC44" s="6">
        <v>1.8</v>
      </c>
      <c r="AD44" s="6">
        <v>17</v>
      </c>
      <c r="AE44" s="6"/>
      <c r="AF44" s="6"/>
      <c r="AG44" s="6">
        <v>33</v>
      </c>
      <c r="AH44" s="6"/>
      <c r="AI44" s="6"/>
      <c r="AJ44" s="6">
        <v>2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>
        <v>4.5</v>
      </c>
      <c r="BJ44" s="6">
        <v>240</v>
      </c>
      <c r="BK44" s="6">
        <v>1.7</v>
      </c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>
        <v>22</v>
      </c>
      <c r="BY44" s="6">
        <v>4.5</v>
      </c>
      <c r="BZ44" s="6"/>
      <c r="CA44" s="6">
        <v>4.8</v>
      </c>
      <c r="CB44" s="6"/>
      <c r="CC44" s="6"/>
      <c r="CD44" s="6">
        <v>23</v>
      </c>
      <c r="CE44" s="6"/>
      <c r="CF44" s="6">
        <v>240</v>
      </c>
      <c r="CG44" s="6">
        <v>7.8</v>
      </c>
      <c r="CH44" s="6"/>
      <c r="CI44" s="6">
        <v>17</v>
      </c>
      <c r="CJ44" s="6"/>
      <c r="CK44" s="6"/>
      <c r="CL44" s="6"/>
      <c r="CM44" s="6"/>
      <c r="CN44" s="6"/>
      <c r="CO44" s="6"/>
      <c r="CP44" s="6"/>
      <c r="CQ44" s="6">
        <v>350</v>
      </c>
      <c r="CR44" s="6">
        <v>7.8</v>
      </c>
      <c r="CS44" s="6">
        <v>49</v>
      </c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 t="s">
        <v>6</v>
      </c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7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</row>
    <row r="45" spans="2:257" x14ac:dyDescent="0.15">
      <c r="B45" s="5">
        <v>7</v>
      </c>
      <c r="C45" s="6" t="s">
        <v>2</v>
      </c>
      <c r="D45" s="6"/>
      <c r="E45" s="6"/>
      <c r="F45" s="6"/>
      <c r="G45" s="6"/>
      <c r="H45" s="6">
        <v>49</v>
      </c>
      <c r="I45" s="6"/>
      <c r="J45" s="6"/>
      <c r="K45" s="6"/>
      <c r="L45" s="6">
        <v>49</v>
      </c>
      <c r="M45" s="6">
        <v>79</v>
      </c>
      <c r="N45" s="6"/>
      <c r="O45" s="6"/>
      <c r="P45" s="6">
        <v>49</v>
      </c>
      <c r="Q45" s="6">
        <v>13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>
        <v>7.8</v>
      </c>
      <c r="AM45" s="6"/>
      <c r="AN45" s="6"/>
      <c r="AO45" s="6"/>
      <c r="AP45" s="6"/>
      <c r="AQ45" s="6"/>
      <c r="AR45" s="6">
        <v>130</v>
      </c>
      <c r="AS45" s="6"/>
      <c r="AT45" s="6"/>
      <c r="AU45" s="6">
        <v>2</v>
      </c>
      <c r="AV45" s="6">
        <v>2</v>
      </c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>
        <v>240</v>
      </c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>
        <v>49</v>
      </c>
      <c r="BZ45" s="6"/>
      <c r="CA45" s="6"/>
      <c r="CB45" s="6">
        <v>7.8</v>
      </c>
      <c r="CC45" s="6"/>
      <c r="CD45" s="6"/>
      <c r="CE45" s="6"/>
      <c r="CF45" s="6"/>
      <c r="CG45" s="6"/>
      <c r="CH45" s="6"/>
      <c r="CI45" s="6">
        <v>33</v>
      </c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 t="s">
        <v>6</v>
      </c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7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</row>
    <row r="46" spans="2:257" x14ac:dyDescent="0.15">
      <c r="B46" s="5">
        <v>7</v>
      </c>
      <c r="C46" s="6" t="s">
        <v>5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>
        <v>2</v>
      </c>
      <c r="AM46" s="6"/>
      <c r="AN46" s="6"/>
      <c r="AO46" s="6"/>
      <c r="AP46" s="6"/>
      <c r="AQ46" s="6"/>
      <c r="AR46" s="6">
        <v>1.7</v>
      </c>
      <c r="AS46" s="6"/>
      <c r="AT46" s="6"/>
      <c r="AU46" s="6">
        <v>2</v>
      </c>
      <c r="AV46" s="6">
        <v>2</v>
      </c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>
        <v>1.7</v>
      </c>
      <c r="DH46" s="6"/>
      <c r="DI46" s="6">
        <v>1.7</v>
      </c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>
        <v>33</v>
      </c>
      <c r="EL46" s="6"/>
      <c r="EM46" s="6" t="s">
        <v>6</v>
      </c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7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</row>
    <row r="47" spans="2:257" x14ac:dyDescent="0.15">
      <c r="B47" s="5">
        <v>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>
        <v>1.7</v>
      </c>
      <c r="DH47" s="6"/>
      <c r="DI47" s="6">
        <v>4.5</v>
      </c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 t="s">
        <v>6</v>
      </c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7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</row>
    <row r="48" spans="2:257" x14ac:dyDescent="0.15">
      <c r="B48" s="5">
        <v>34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>
        <v>49</v>
      </c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>
        <v>4.5</v>
      </c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 t="s">
        <v>6</v>
      </c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7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9"/>
      <c r="IS48" s="9"/>
      <c r="IT48" s="9"/>
      <c r="IU48" s="9"/>
      <c r="IV48" s="9"/>
      <c r="IW48" s="6"/>
    </row>
    <row r="49" spans="2:257" x14ac:dyDescent="0.15">
      <c r="B49" s="5">
        <v>42</v>
      </c>
      <c r="C49" s="6" t="s">
        <v>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>
        <v>27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 t="s">
        <v>6</v>
      </c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7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9"/>
      <c r="IS49" s="9"/>
      <c r="IT49" s="9"/>
      <c r="IU49" s="9"/>
    </row>
    <row r="50" spans="2:257" x14ac:dyDescent="0.15"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6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</row>
    <row r="51" spans="2:257" x14ac:dyDescent="0.15"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6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</row>
    <row r="52" spans="2:257" x14ac:dyDescent="0.15"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6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</row>
    <row r="53" spans="2:257" x14ac:dyDescent="0.15"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6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</row>
    <row r="54" spans="2:257" x14ac:dyDescent="0.15"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6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</row>
    <row r="55" spans="2:257" x14ac:dyDescent="0.15"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6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</row>
    <row r="56" spans="2:257" x14ac:dyDescent="0.15"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6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</row>
    <row r="57" spans="2:257" x14ac:dyDescent="0.15"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6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</row>
  </sheetData>
  <phoneticPr fontId="0" type="noConversion"/>
  <printOptions gridLines="1"/>
  <pageMargins left="0.5" right="0.5" top="0.75" bottom="0.5" header="0.5" footer="0.5"/>
  <pageSetup scale="98" orientation="landscape" horizontalDpi="300" verticalDpi="300" r:id="rId1"/>
  <headerFooter alignWithMargins="0">
    <oddHeader>&amp;LE6 - CONDITIONAL SAMPLING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Special Sampling</vt:lpstr>
      <vt:lpstr>NEW E6 COND.</vt:lpstr>
      <vt:lpstr>COND_FC</vt:lpstr>
      <vt:lpstr>COND_FC!Print_Area</vt:lpstr>
      <vt:lpstr>'NEW E6 COND.'!Print_Area</vt:lpstr>
      <vt:lpstr>COND_FC!Print_Titles</vt:lpstr>
      <vt:lpstr>'NEW E6 COND.'!Print_Titles</vt:lpstr>
      <vt:lpstr>COND_FC!Print_Titles_MI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2011-07-05T13:21:28Z</cp:lastPrinted>
  <dcterms:created xsi:type="dcterms:W3CDTF">2003-07-18T14:39:13Z</dcterms:created>
  <dcterms:modified xsi:type="dcterms:W3CDTF">2021-04-05T15:28:09Z</dcterms:modified>
</cp:coreProperties>
</file>