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data_analytics_research/shellbase_with_usc/data/nc/conditional_sampling_ncdmf/datasheets/"/>
    </mc:Choice>
  </mc:AlternateContent>
  <xr:revisionPtr revIDLastSave="0" documentId="13_ncr:1_{842FF015-AA2B-6D4B-A7B3-B6083FB550EF}" xr6:coauthVersionLast="46" xr6:coauthVersionMax="46" xr10:uidLastSave="{00000000-0000-0000-0000-000000000000}"/>
  <bookViews>
    <workbookView xWindow="2560" yWindow="500" windowWidth="26200" windowHeight="15280" activeTab="3" xr2:uid="{00000000-000D-0000-FFFF-FFFF00000000}"/>
  </bookViews>
  <sheets>
    <sheet name="to print" sheetId="2" r:id="rId1"/>
    <sheet name="Sorted" sheetId="3" r:id="rId2"/>
    <sheet name="COND FC til 2007" sheetId="1" r:id="rId3"/>
    <sheet name="COND FC 2008" sheetId="4" r:id="rId4"/>
  </sheets>
  <definedNames>
    <definedName name="_Dist_Bin" hidden="1">'COND FC til 2007'!$I$41:$I$42</definedName>
    <definedName name="_Dist_Values" hidden="1">'COND FC til 2007'!$G$2:$G$35</definedName>
    <definedName name="_Key1" hidden="1">'COND FC til 2007'!$B$23</definedName>
    <definedName name="_Key2" hidden="1">'COND FC til 2007'!$C$22</definedName>
    <definedName name="_Order1" hidden="1">255</definedName>
    <definedName name="_Order2" hidden="1">255</definedName>
    <definedName name="_Sort" hidden="1">'COND FC til 2007'!$B$21:$D$39</definedName>
    <definedName name="_xlnm.Print_Area" localSheetId="2">'COND FC til 2007'!$D$1:$HQ$29</definedName>
    <definedName name="_xlnm.Print_Area" localSheetId="1">Sorted!$D$1:$HQ$29</definedName>
    <definedName name="_xlnm.Print_Area" localSheetId="0">'to print'!$D$1:$AG$17</definedName>
    <definedName name="_xlnm.Print_Titles" localSheetId="2">'COND FC til 2007'!$B:$C</definedName>
    <definedName name="_xlnm.Print_Titles" localSheetId="1">Sorted!$B:$C</definedName>
    <definedName name="_xlnm.Print_Titles" localSheetId="0">'to print'!$B:$C</definedName>
    <definedName name="Print_Titles_MI" localSheetId="2">'COND FC til 2007'!$B:$C</definedName>
  </definedNames>
  <calcPr calcId="191029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V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V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</calcChain>
</file>

<file path=xl/sharedStrings.xml><?xml version="1.0" encoding="utf-8"?>
<sst xmlns="http://schemas.openxmlformats.org/spreadsheetml/2006/main" count="86" uniqueCount="40">
  <si>
    <t>STATION</t>
  </si>
  <si>
    <t>NO.</t>
  </si>
  <si>
    <t>A</t>
  </si>
  <si>
    <t>Oyster Ck</t>
  </si>
  <si>
    <t>Jarrett Bay</t>
  </si>
  <si>
    <t>Great Marsh Ck</t>
  </si>
  <si>
    <t>C66 (Shell Pt.)</t>
  </si>
  <si>
    <t>C65 (off Marshallburg)</t>
  </si>
  <si>
    <t>61 (Mkr.36)</t>
  </si>
  <si>
    <t>55 (Bells Ck)</t>
  </si>
  <si>
    <t>Fl. B. 39</t>
  </si>
  <si>
    <t>Fl. B. 35</t>
  </si>
  <si>
    <t>Fl. B. 34</t>
  </si>
  <si>
    <t>Mkr. 37</t>
  </si>
  <si>
    <t>Mkr. 33</t>
  </si>
  <si>
    <t>Yellow Shoal</t>
  </si>
  <si>
    <t>Behind Algiers</t>
  </si>
  <si>
    <t>Off Davis</t>
  </si>
  <si>
    <t>B</t>
  </si>
  <si>
    <t>42 (Mouth of Brett Bay</t>
  </si>
  <si>
    <t>11 (Oyster Creek Bridge)</t>
  </si>
  <si>
    <t>55 (Great Marsh Ck)</t>
  </si>
  <si>
    <t>C65 (off Marshallburg #41)</t>
  </si>
  <si>
    <t>Mouth Jarrett Bay (#37)</t>
  </si>
  <si>
    <t>Off Jarrett's Bay</t>
  </si>
  <si>
    <t>Off Oyster</t>
  </si>
  <si>
    <t>IWW off Styron's Bay</t>
  </si>
  <si>
    <t>17 - Mouth of Canal - James Styron Fish House</t>
  </si>
  <si>
    <t>off Eastern tip of Browns Is.</t>
  </si>
  <si>
    <t>DE9</t>
  </si>
  <si>
    <t>2018 Sta. #</t>
  </si>
  <si>
    <t>CS13</t>
  </si>
  <si>
    <t>CS14</t>
  </si>
  <si>
    <t>DE6</t>
  </si>
  <si>
    <t>DE7</t>
  </si>
  <si>
    <t>DE8</t>
  </si>
  <si>
    <t>CS12</t>
  </si>
  <si>
    <t>Beacon #1</t>
  </si>
  <si>
    <t>DE8A</t>
  </si>
  <si>
    <t>NEW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</si>
</sst>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"/>
    <numFmt numFmtId="165" formatCode="0_)"/>
    <numFmt numFmtId="166" formatCode="mm/dd/yy"/>
    <numFmt numFmtId="167" formatCode="0.0"/>
    <numFmt numFmtId="168" formatCode="mm/dd/yy;@"/>
  </numFmts>
  <fonts count="3" x14ac:knownFonts="1">
    <font>
      <sz val="12"/>
      <name val="Tahoma"/>
    </font>
    <font>
      <b/>
      <sz val="12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5" fontId="0" fillId="0" borderId="0"/>
  </cellStyleXfs>
  <cellXfs count="42">
    <xf numFmtId="165" fontId="0" fillId="0" borderId="0" xfId="0"/>
    <xf numFmtId="165" fontId="0" fillId="0" borderId="0" xfId="0" applyAlignment="1">
      <alignment horizontal="center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 applyProtection="1">
      <alignment horizontal="center"/>
    </xf>
    <xf numFmtId="2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 applyProtection="1">
      <alignment horizontal="center"/>
    </xf>
    <xf numFmtId="14" fontId="0" fillId="0" borderId="0" xfId="0" applyNumberFormat="1" applyProtection="1"/>
    <xf numFmtId="14" fontId="0" fillId="0" borderId="0" xfId="0" applyNumberFormat="1" applyAlignment="1">
      <alignment horizontal="left"/>
    </xf>
    <xf numFmtId="165" fontId="0" fillId="0" borderId="0" xfId="0" applyAlignment="1">
      <alignment horizontal="left"/>
    </xf>
    <xf numFmtId="164" fontId="0" fillId="0" borderId="0" xfId="0" applyNumberFormat="1" applyAlignment="1" applyProtection="1">
      <alignment horizontal="left"/>
    </xf>
    <xf numFmtId="165" fontId="0" fillId="0" borderId="0" xfId="0" applyAlignment="1">
      <alignment horizontal="right"/>
    </xf>
    <xf numFmtId="168" fontId="0" fillId="0" borderId="0" xfId="0" applyNumberFormat="1" applyAlignment="1" applyProtection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Protection="1"/>
    <xf numFmtId="168" fontId="1" fillId="0" borderId="0" xfId="0" applyNumberFormat="1" applyFont="1" applyAlignment="1">
      <alignment horizontal="center"/>
    </xf>
    <xf numFmtId="168" fontId="1" fillId="0" borderId="0" xfId="0" applyNumberFormat="1" applyFont="1" applyAlignment="1" applyProtection="1">
      <alignment horizontal="center"/>
    </xf>
    <xf numFmtId="165" fontId="1" fillId="0" borderId="0" xfId="0" applyFont="1" applyAlignment="1">
      <alignment horizontal="right"/>
    </xf>
    <xf numFmtId="164" fontId="1" fillId="0" borderId="0" xfId="0" applyNumberFormat="1" applyFont="1" applyAlignment="1" applyProtection="1">
      <alignment horizontal="left"/>
    </xf>
    <xf numFmtId="165" fontId="1" fillId="0" borderId="0" xfId="0" applyFont="1" applyAlignment="1">
      <alignment horizontal="left"/>
    </xf>
    <xf numFmtId="165" fontId="1" fillId="0" borderId="0" xfId="0" applyFont="1"/>
    <xf numFmtId="165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 applyProtection="1">
      <alignment horizontal="center"/>
    </xf>
    <xf numFmtId="166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165" fontId="2" fillId="0" borderId="0" xfId="0" applyFont="1"/>
    <xf numFmtId="165" fontId="2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left"/>
    </xf>
    <xf numFmtId="1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left"/>
    </xf>
    <xf numFmtId="165" fontId="2" fillId="0" borderId="0" xfId="0" applyFont="1" applyAlignment="1">
      <alignment horizontal="center" vertical="center"/>
    </xf>
    <xf numFmtId="14" fontId="2" fillId="0" borderId="0" xfId="0" applyNumberFormat="1" applyFont="1"/>
    <xf numFmtId="14" fontId="2" fillId="0" borderId="0" xfId="0" applyNumberFormat="1" applyFont="1" applyAlignment="1"/>
    <xf numFmtId="165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"/>
  <sheetViews>
    <sheetView zoomScaleNormal="100" workbookViewId="0">
      <selection activeCell="A2" sqref="A2"/>
    </sheetView>
  </sheetViews>
  <sheetFormatPr baseColWidth="10" defaultColWidth="8.7109375" defaultRowHeight="15" x14ac:dyDescent="0.15"/>
  <cols>
    <col min="4" max="4" width="10.28515625" bestFit="1" customWidth="1"/>
    <col min="5" max="5" width="8.28515625" bestFit="1" customWidth="1"/>
    <col min="6" max="7" width="9.28515625" bestFit="1" customWidth="1"/>
    <col min="8" max="9" width="8.28515625" bestFit="1" customWidth="1"/>
    <col min="10" max="10" width="9.28515625" bestFit="1" customWidth="1"/>
    <col min="11" max="11" width="8.28515625" bestFit="1" customWidth="1"/>
    <col min="12" max="12" width="10.28515625" bestFit="1" customWidth="1"/>
    <col min="13" max="13" width="9.28515625" bestFit="1" customWidth="1"/>
    <col min="14" max="15" width="8.28515625" bestFit="1" customWidth="1"/>
    <col min="16" max="19" width="9.28515625" bestFit="1" customWidth="1"/>
    <col min="20" max="22" width="8.28515625" bestFit="1" customWidth="1"/>
    <col min="23" max="27" width="9.28515625" bestFit="1" customWidth="1"/>
    <col min="28" max="33" width="10.28515625" bestFit="1" customWidth="1"/>
  </cols>
  <sheetData>
    <row r="1" spans="1:33" x14ac:dyDescent="0.15">
      <c r="A1" t="s">
        <v>39</v>
      </c>
      <c r="B1" s="10" t="s">
        <v>0</v>
      </c>
      <c r="C1" s="5" t="s">
        <v>1</v>
      </c>
      <c r="D1" s="4">
        <v>37982</v>
      </c>
      <c r="E1" s="4">
        <v>38170</v>
      </c>
      <c r="F1" s="4">
        <v>38187</v>
      </c>
      <c r="G1" s="4">
        <v>38199</v>
      </c>
      <c r="H1" s="4">
        <v>38204</v>
      </c>
      <c r="I1" s="9">
        <v>38208</v>
      </c>
      <c r="J1" s="4">
        <v>38217</v>
      </c>
      <c r="K1" s="4">
        <v>38234</v>
      </c>
      <c r="L1" s="4">
        <v>38320</v>
      </c>
      <c r="M1" s="4">
        <v>38322</v>
      </c>
      <c r="N1" s="4">
        <v>38446</v>
      </c>
      <c r="O1" s="4">
        <v>38448</v>
      </c>
      <c r="P1" s="5">
        <v>38452</v>
      </c>
      <c r="Q1" s="5">
        <v>38453</v>
      </c>
      <c r="R1" s="5">
        <v>38460</v>
      </c>
      <c r="S1" s="5">
        <v>38482</v>
      </c>
      <c r="T1" s="4">
        <v>38509</v>
      </c>
      <c r="U1" s="4">
        <v>38510</v>
      </c>
      <c r="V1" s="4">
        <v>38534</v>
      </c>
      <c r="W1" s="4">
        <v>38551</v>
      </c>
      <c r="X1" s="4">
        <v>38594</v>
      </c>
      <c r="Y1" s="4">
        <v>38595</v>
      </c>
      <c r="Z1" s="4">
        <v>38614</v>
      </c>
      <c r="AA1" s="4">
        <v>38618</v>
      </c>
      <c r="AB1" s="4">
        <v>38637</v>
      </c>
      <c r="AC1" s="4">
        <v>38638</v>
      </c>
      <c r="AD1" s="4">
        <v>38641</v>
      </c>
      <c r="AE1" s="4">
        <v>38643</v>
      </c>
      <c r="AF1" s="4">
        <v>38651</v>
      </c>
      <c r="AG1" s="4">
        <v>38656</v>
      </c>
    </row>
    <row r="2" spans="1:33" x14ac:dyDescent="0.15">
      <c r="B2" s="11">
        <v>42</v>
      </c>
      <c r="C2" s="3"/>
      <c r="D2" s="8"/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>
        <v>1.8</v>
      </c>
      <c r="U2" s="4"/>
      <c r="V2" s="7"/>
      <c r="W2" s="7"/>
      <c r="X2" s="7"/>
      <c r="Y2" s="7"/>
      <c r="Z2" s="7"/>
      <c r="AA2" s="7">
        <v>13</v>
      </c>
      <c r="AB2" s="7"/>
      <c r="AC2" s="7">
        <v>11</v>
      </c>
      <c r="AD2" s="7"/>
      <c r="AE2" s="7"/>
      <c r="AF2" s="7">
        <v>2</v>
      </c>
      <c r="AG2" s="7">
        <v>1.7</v>
      </c>
    </row>
    <row r="3" spans="1:33" x14ac:dyDescent="0.15">
      <c r="B3" s="11">
        <v>11</v>
      </c>
      <c r="C3" s="3"/>
      <c r="D3" s="8">
        <v>4.5</v>
      </c>
      <c r="E3" s="8"/>
      <c r="F3" s="8"/>
      <c r="G3" s="7"/>
      <c r="H3" s="7">
        <v>11</v>
      </c>
      <c r="I3" s="7">
        <v>6.1</v>
      </c>
      <c r="J3" s="7">
        <v>13</v>
      </c>
      <c r="K3" s="7">
        <v>2</v>
      </c>
      <c r="L3" s="7"/>
      <c r="M3" s="7"/>
      <c r="N3" s="7">
        <v>79</v>
      </c>
      <c r="O3" s="7">
        <v>2</v>
      </c>
      <c r="P3" s="7">
        <v>540</v>
      </c>
      <c r="Q3" s="7">
        <v>17</v>
      </c>
      <c r="R3" s="7"/>
      <c r="S3" s="7">
        <v>14</v>
      </c>
      <c r="T3" s="7">
        <v>23</v>
      </c>
      <c r="U3" s="7"/>
      <c r="V3" s="7">
        <v>7.8</v>
      </c>
      <c r="W3" s="7">
        <v>2</v>
      </c>
      <c r="X3" s="7"/>
      <c r="Y3" s="7">
        <v>2</v>
      </c>
      <c r="Z3" s="7"/>
      <c r="AA3" s="7">
        <v>350</v>
      </c>
      <c r="AB3" s="7"/>
      <c r="AC3" s="7">
        <v>11</v>
      </c>
      <c r="AD3" s="7"/>
      <c r="AE3" s="7"/>
      <c r="AF3" s="7">
        <v>49</v>
      </c>
      <c r="AG3" s="7">
        <v>1.7</v>
      </c>
    </row>
    <row r="4" spans="1:33" x14ac:dyDescent="0.15">
      <c r="B4" s="11">
        <v>43</v>
      </c>
      <c r="C4" s="3"/>
      <c r="D4" s="8"/>
      <c r="E4" s="8"/>
      <c r="F4" s="8"/>
      <c r="G4" s="7"/>
      <c r="H4" s="7">
        <v>33</v>
      </c>
      <c r="I4" s="7"/>
      <c r="J4" s="7">
        <v>2</v>
      </c>
      <c r="K4" s="7"/>
      <c r="L4" s="7"/>
      <c r="M4" s="7"/>
      <c r="N4" s="7"/>
      <c r="O4" s="7"/>
      <c r="P4" s="7"/>
      <c r="Q4" s="7"/>
      <c r="R4" s="7">
        <v>34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x14ac:dyDescent="0.15">
      <c r="B5" s="11">
        <v>48</v>
      </c>
      <c r="C5" s="3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x14ac:dyDescent="0.15">
      <c r="B6" s="11">
        <v>51</v>
      </c>
      <c r="C6" s="3"/>
      <c r="D6" s="8">
        <v>23</v>
      </c>
      <c r="E6" s="8">
        <v>1.7</v>
      </c>
      <c r="F6" s="8">
        <v>17</v>
      </c>
      <c r="G6" s="7">
        <v>17</v>
      </c>
      <c r="H6" s="7">
        <v>280</v>
      </c>
      <c r="I6" s="7">
        <v>2</v>
      </c>
      <c r="J6" s="7">
        <v>4.5</v>
      </c>
      <c r="K6" s="7">
        <v>13</v>
      </c>
      <c r="L6" s="7">
        <v>79</v>
      </c>
      <c r="M6" s="7">
        <v>2</v>
      </c>
      <c r="N6" s="7">
        <v>79</v>
      </c>
      <c r="O6" s="7">
        <v>1.7</v>
      </c>
      <c r="P6" s="7"/>
      <c r="Q6" s="7">
        <v>6.1</v>
      </c>
      <c r="R6" s="7"/>
      <c r="S6" s="7">
        <v>6.8</v>
      </c>
      <c r="T6" s="7"/>
      <c r="U6" s="7">
        <v>1.7</v>
      </c>
      <c r="V6" s="7">
        <v>4.5</v>
      </c>
      <c r="W6" s="7">
        <v>48</v>
      </c>
      <c r="X6" s="7"/>
      <c r="Y6" s="7">
        <v>1.7</v>
      </c>
      <c r="Z6" s="7"/>
      <c r="AA6" s="7"/>
      <c r="AB6" s="7"/>
      <c r="AC6" s="7">
        <v>49</v>
      </c>
      <c r="AD6" s="7">
        <v>13</v>
      </c>
      <c r="AE6" s="7">
        <v>17</v>
      </c>
      <c r="AF6" s="7">
        <v>95</v>
      </c>
      <c r="AG6" s="7">
        <v>2</v>
      </c>
    </row>
    <row r="7" spans="1:33" x14ac:dyDescent="0.15">
      <c r="B7" s="11">
        <v>52</v>
      </c>
      <c r="C7" s="3"/>
      <c r="D7" s="8">
        <v>7.8</v>
      </c>
      <c r="E7" s="8">
        <v>1.7</v>
      </c>
      <c r="F7" s="8">
        <v>2</v>
      </c>
      <c r="G7" s="7">
        <v>6.8</v>
      </c>
      <c r="H7" s="7">
        <v>22</v>
      </c>
      <c r="I7" s="7">
        <v>2</v>
      </c>
      <c r="J7" s="7">
        <v>1.7</v>
      </c>
      <c r="K7" s="7">
        <v>4.5</v>
      </c>
      <c r="L7" s="7">
        <v>17</v>
      </c>
      <c r="M7" s="7">
        <v>7.8</v>
      </c>
      <c r="N7" s="7">
        <v>49</v>
      </c>
      <c r="O7" s="7">
        <v>4</v>
      </c>
      <c r="P7" s="7"/>
      <c r="Q7" s="7">
        <v>14</v>
      </c>
      <c r="R7" s="7"/>
      <c r="S7" s="7">
        <v>1.7</v>
      </c>
      <c r="T7" s="7">
        <v>23</v>
      </c>
      <c r="U7" s="7">
        <v>1.7</v>
      </c>
      <c r="V7" s="7">
        <v>7.8</v>
      </c>
      <c r="W7" s="7">
        <v>2</v>
      </c>
      <c r="X7" s="7"/>
      <c r="Y7" s="7"/>
      <c r="Z7" s="7"/>
      <c r="AA7" s="7"/>
      <c r="AB7" s="7"/>
      <c r="AC7" s="7">
        <v>23</v>
      </c>
      <c r="AD7" s="7">
        <v>33</v>
      </c>
      <c r="AE7" s="7">
        <v>4.5</v>
      </c>
      <c r="AF7" s="7">
        <v>220</v>
      </c>
      <c r="AG7" s="7">
        <v>7.8</v>
      </c>
    </row>
    <row r="8" spans="1:33" x14ac:dyDescent="0.15">
      <c r="B8" s="11">
        <v>53</v>
      </c>
      <c r="C8" s="3"/>
      <c r="D8" s="8"/>
      <c r="E8" s="8">
        <v>1.7</v>
      </c>
      <c r="F8" s="8">
        <v>1.7</v>
      </c>
      <c r="G8" s="7"/>
      <c r="H8" s="7">
        <v>23</v>
      </c>
      <c r="I8" s="7">
        <v>2</v>
      </c>
      <c r="J8" s="7">
        <v>17</v>
      </c>
      <c r="K8" s="7"/>
      <c r="L8" s="7">
        <v>17</v>
      </c>
      <c r="M8" s="7">
        <v>4.5</v>
      </c>
      <c r="N8" s="7">
        <v>49</v>
      </c>
      <c r="O8" s="7"/>
      <c r="P8" s="7"/>
      <c r="Q8" s="7"/>
      <c r="R8" s="7"/>
      <c r="S8" s="7">
        <v>1.7</v>
      </c>
      <c r="T8" s="7"/>
      <c r="U8" s="7">
        <v>2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x14ac:dyDescent="0.15">
      <c r="B9" s="11">
        <v>50</v>
      </c>
      <c r="C9" s="3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4.5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x14ac:dyDescent="0.15">
      <c r="B10" s="11" t="s">
        <v>3</v>
      </c>
      <c r="C10" s="2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>
        <v>240</v>
      </c>
      <c r="Y10" s="7"/>
      <c r="Z10" s="7"/>
      <c r="AA10" s="7"/>
      <c r="AB10" s="7"/>
      <c r="AC10" s="7"/>
      <c r="AD10" s="7"/>
      <c r="AE10" s="7"/>
      <c r="AF10" s="7"/>
      <c r="AG10" s="7"/>
    </row>
    <row r="11" spans="1:33" x14ac:dyDescent="0.15">
      <c r="B11" s="11" t="s">
        <v>4</v>
      </c>
      <c r="C11" s="2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79</v>
      </c>
      <c r="Y11" s="7"/>
      <c r="Z11" s="7">
        <v>1.7</v>
      </c>
      <c r="AA11" s="7"/>
      <c r="AB11" s="7">
        <v>1.7</v>
      </c>
      <c r="AC11" s="7"/>
      <c r="AD11" s="7"/>
      <c r="AE11" s="7"/>
      <c r="AF11" s="7"/>
      <c r="AG11" s="7"/>
    </row>
    <row r="12" spans="1:33" x14ac:dyDescent="0.15">
      <c r="B12" s="11" t="s">
        <v>15</v>
      </c>
      <c r="C12" s="2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1.7</v>
      </c>
      <c r="Z12" s="7"/>
      <c r="AA12" s="7"/>
      <c r="AB12" s="7"/>
      <c r="AC12" s="7"/>
      <c r="AD12" s="7"/>
      <c r="AE12" s="7"/>
      <c r="AF12" s="7"/>
      <c r="AG12" s="7"/>
    </row>
    <row r="13" spans="1:33" x14ac:dyDescent="0.15">
      <c r="B13" s="11" t="s">
        <v>16</v>
      </c>
      <c r="C13" s="2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>
        <v>1.7</v>
      </c>
      <c r="Z13" s="7"/>
      <c r="AA13" s="7"/>
      <c r="AB13" s="7"/>
      <c r="AC13" s="7"/>
      <c r="AD13" s="7"/>
      <c r="AE13" s="7"/>
      <c r="AF13" s="7"/>
      <c r="AG13" s="7"/>
    </row>
    <row r="14" spans="1:33" x14ac:dyDescent="0.15">
      <c r="B14" s="11" t="s">
        <v>17</v>
      </c>
      <c r="C14" s="2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1.7</v>
      </c>
      <c r="Z14" s="7"/>
      <c r="AA14" s="7"/>
      <c r="AB14" s="7"/>
      <c r="AC14" s="7"/>
      <c r="AD14" s="7"/>
      <c r="AE14" s="7"/>
      <c r="AF14" s="7"/>
      <c r="AG14" s="7"/>
    </row>
    <row r="15" spans="1:33" x14ac:dyDescent="0.15">
      <c r="B15" s="11" t="s">
        <v>10</v>
      </c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>
        <v>1.7</v>
      </c>
      <c r="AA15" s="7"/>
      <c r="AB15" s="7"/>
      <c r="AC15" s="7"/>
      <c r="AD15" s="7"/>
      <c r="AE15" s="7"/>
      <c r="AF15" s="7"/>
      <c r="AG15" s="7"/>
    </row>
    <row r="16" spans="1:33" x14ac:dyDescent="0.15">
      <c r="B16" s="11" t="s">
        <v>14</v>
      </c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2</v>
      </c>
      <c r="Z16" s="7">
        <v>13</v>
      </c>
      <c r="AA16" s="7"/>
      <c r="AB16" s="7"/>
      <c r="AC16" s="7"/>
      <c r="AD16" s="7"/>
      <c r="AE16" s="7"/>
      <c r="AF16" s="7"/>
      <c r="AG16" s="7"/>
    </row>
    <row r="17" spans="2:33" x14ac:dyDescent="0.15">
      <c r="B17" s="11" t="s">
        <v>13</v>
      </c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1.7</v>
      </c>
      <c r="Z17" s="7"/>
      <c r="AA17" s="7"/>
      <c r="AB17" s="7"/>
      <c r="AC17" s="7"/>
      <c r="AD17" s="7"/>
      <c r="AE17" s="7"/>
      <c r="AF17" s="7"/>
      <c r="AG17" s="7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>
    <oddHeader>&amp;LE-8 CONDITIONAL SAMPLING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Q29"/>
  <sheetViews>
    <sheetView workbookViewId="0">
      <pane xSplit="3" topLeftCell="D1" activePane="topRight" state="frozen"/>
      <selection pane="topRight" activeCell="A6" sqref="A6"/>
    </sheetView>
  </sheetViews>
  <sheetFormatPr baseColWidth="10" defaultColWidth="8.7109375" defaultRowHeight="15" x14ac:dyDescent="0.15"/>
  <cols>
    <col min="2" max="2" width="9.85546875" style="22" customWidth="1"/>
    <col min="3" max="3" width="4.28515625" style="22" bestFit="1" customWidth="1"/>
    <col min="4" max="225" width="8.28515625" bestFit="1" customWidth="1"/>
  </cols>
  <sheetData>
    <row r="1" spans="1:225" x14ac:dyDescent="0.15">
      <c r="A1" t="s">
        <v>39</v>
      </c>
      <c r="B1" s="17" t="s">
        <v>0</v>
      </c>
      <c r="C1" s="18" t="s">
        <v>1</v>
      </c>
      <c r="D1" s="14">
        <f>DATE(93,1,20)</f>
        <v>33989</v>
      </c>
      <c r="E1" s="14">
        <f>DATE(93,4,9)</f>
        <v>34068</v>
      </c>
      <c r="F1" s="14">
        <f>DATE(93,4,12)</f>
        <v>34071</v>
      </c>
      <c r="G1" s="14">
        <f>DATE(93,10,11)</f>
        <v>34253</v>
      </c>
      <c r="H1" s="14">
        <f>DATE(93,10,13)</f>
        <v>34255</v>
      </c>
      <c r="I1" s="14">
        <f>DATE(93,10,18)</f>
        <v>34260</v>
      </c>
      <c r="J1" s="14">
        <f>DATE(93,10,20)</f>
        <v>34262</v>
      </c>
      <c r="K1" s="14">
        <f>DATE(93,10,29)</f>
        <v>34271</v>
      </c>
      <c r="L1" s="14">
        <f>DATE(93,11,2)</f>
        <v>34275</v>
      </c>
      <c r="M1" s="14">
        <f>DATE(93,11,29)</f>
        <v>34302</v>
      </c>
      <c r="N1" s="14">
        <f>DATE(93,12,2)</f>
        <v>34305</v>
      </c>
      <c r="O1" s="14">
        <f>DATE(93,12,7)</f>
        <v>34310</v>
      </c>
      <c r="P1" s="14">
        <f>DATE(94,1,18)</f>
        <v>34352</v>
      </c>
      <c r="Q1" s="14">
        <f>DATE(94,2,3)</f>
        <v>34368</v>
      </c>
      <c r="R1" s="14">
        <f>DATE(94,3,6)</f>
        <v>34399</v>
      </c>
      <c r="S1" s="14">
        <f>DATE(94,5,31)</f>
        <v>34485</v>
      </c>
      <c r="T1" s="14">
        <f>DATE(94,6,21)</f>
        <v>34506</v>
      </c>
      <c r="U1" s="14">
        <f>DATE(94,8,22)</f>
        <v>34568</v>
      </c>
      <c r="V1" s="14">
        <f>DATE(94,8,29)</f>
        <v>34575</v>
      </c>
      <c r="W1" s="14">
        <f>DATE(94,9,14)</f>
        <v>34591</v>
      </c>
      <c r="X1" s="14">
        <f>DATE(94,9,20)</f>
        <v>34597</v>
      </c>
      <c r="Y1" s="14">
        <f>DATE(94,10,17)</f>
        <v>34624</v>
      </c>
      <c r="Z1" s="14">
        <f>DATE(94,11,9)</f>
        <v>34647</v>
      </c>
      <c r="AA1" s="14">
        <f>DATE(94,11,14)</f>
        <v>34652</v>
      </c>
      <c r="AB1" s="14">
        <f>DATE(94,11,21)</f>
        <v>34659</v>
      </c>
      <c r="AC1" s="14">
        <f>DATE(94,11,30)</f>
        <v>34668</v>
      </c>
      <c r="AD1" s="14">
        <f>DATE(94,12,1)</f>
        <v>34669</v>
      </c>
      <c r="AE1" s="14">
        <f>DATE(94,12,27)</f>
        <v>34695</v>
      </c>
      <c r="AF1" s="14">
        <f>DATE(94,12,29)</f>
        <v>34697</v>
      </c>
      <c r="AG1" s="14">
        <f>DATE(95,1,9)</f>
        <v>34708</v>
      </c>
      <c r="AH1" s="14">
        <f>DATE(95,1,12)</f>
        <v>34711</v>
      </c>
      <c r="AI1" s="14">
        <f>DATE(95,1,18)</f>
        <v>34717</v>
      </c>
      <c r="AJ1" s="14">
        <f>DATE(95,1,23)</f>
        <v>34722</v>
      </c>
      <c r="AK1" s="14">
        <f>DATE(95,2,13)</f>
        <v>34743</v>
      </c>
      <c r="AL1" s="14">
        <f>DATE(95,6,9)</f>
        <v>34859</v>
      </c>
      <c r="AM1" s="14">
        <f>DATE(95,8,28)</f>
        <v>34939</v>
      </c>
      <c r="AN1" s="14">
        <f>DATE(95,8,30)</f>
        <v>34941</v>
      </c>
      <c r="AO1" s="14">
        <f>DATE(95,10,16)</f>
        <v>34988</v>
      </c>
      <c r="AP1" s="14">
        <f>DATE(95,10,18)</f>
        <v>34990</v>
      </c>
      <c r="AQ1" s="14">
        <f>DATE(96,1,29)</f>
        <v>35093</v>
      </c>
      <c r="AR1" s="14">
        <f>DATE(96,2,2)</f>
        <v>35097</v>
      </c>
      <c r="AS1" s="14">
        <f>DATE(96,2,6)</f>
        <v>35101</v>
      </c>
      <c r="AT1" s="14">
        <f>DATE(96,4,2)</f>
        <v>35157</v>
      </c>
      <c r="AU1" s="14">
        <f>DATE(96,7,19)</f>
        <v>35265</v>
      </c>
      <c r="AV1" s="14">
        <f>DATE(96,7,31)</f>
        <v>35277</v>
      </c>
      <c r="AW1" s="14">
        <f>DATE(96,8,5)</f>
        <v>35282</v>
      </c>
      <c r="AX1" s="14">
        <f>DATE(96,8,7)</f>
        <v>35284</v>
      </c>
      <c r="AY1" s="14">
        <f>DATE(96,9,10)</f>
        <v>35318</v>
      </c>
      <c r="AZ1" s="14">
        <f>DATE(96,9,16)</f>
        <v>35324</v>
      </c>
      <c r="BA1" s="14">
        <f>DATE(96,9,18)</f>
        <v>35326</v>
      </c>
      <c r="BB1" s="14">
        <f>DATE(96,10,9)</f>
        <v>35347</v>
      </c>
      <c r="BC1" s="14">
        <f>DATE(96,10,11)</f>
        <v>35349</v>
      </c>
      <c r="BD1" s="14">
        <f>DATE(96,10,14)</f>
        <v>35352</v>
      </c>
      <c r="BE1" s="14">
        <f>DATE(96,12,2)</f>
        <v>35401</v>
      </c>
      <c r="BF1" s="14">
        <f>DATE(96,12,5)</f>
        <v>35404</v>
      </c>
      <c r="BG1" s="14">
        <f>DATE(97,2,18)</f>
        <v>35479</v>
      </c>
      <c r="BH1" s="14">
        <f>DATE(97,3,17)</f>
        <v>35506</v>
      </c>
      <c r="BI1" s="14">
        <f>DATE(97,4,30)</f>
        <v>35550</v>
      </c>
      <c r="BJ1" s="14">
        <f>DATE(97,5,28)</f>
        <v>35578</v>
      </c>
      <c r="BK1" s="14">
        <f>DATE(97,8,4)</f>
        <v>35646</v>
      </c>
      <c r="BL1" s="14">
        <f>DATE(97,9,14)</f>
        <v>35687</v>
      </c>
      <c r="BM1" s="14">
        <f>DATE(97,9,17)</f>
        <v>35690</v>
      </c>
      <c r="BN1" s="14">
        <f>DATE(97,9,30)</f>
        <v>35703</v>
      </c>
      <c r="BO1" s="14">
        <f>DATE(97,10,2)</f>
        <v>35705</v>
      </c>
      <c r="BP1" s="14">
        <f>DATE(97,10,7)</f>
        <v>35710</v>
      </c>
      <c r="BQ1" s="14">
        <f>DATE(97,11,3)</f>
        <v>35737</v>
      </c>
      <c r="BR1" s="14">
        <f>DATE(97,11,5)</f>
        <v>35739</v>
      </c>
      <c r="BS1" s="14">
        <f>DATE(97,11,17)</f>
        <v>35751</v>
      </c>
      <c r="BT1" s="14">
        <f>DATE(97,12,2)</f>
        <v>35766</v>
      </c>
      <c r="BU1" s="14">
        <f>DATE(97,12,4)</f>
        <v>35768</v>
      </c>
      <c r="BV1" s="14">
        <f>DATE(98,1,19)</f>
        <v>35814</v>
      </c>
      <c r="BW1" s="14">
        <f>DATE(98,1,21)</f>
        <v>35816</v>
      </c>
      <c r="BX1" s="14">
        <f>DATE(98,1,26)</f>
        <v>35821</v>
      </c>
      <c r="BY1" s="14">
        <f>DATE(98,1,30)</f>
        <v>35825</v>
      </c>
      <c r="BZ1" s="14">
        <f>DATE(98,2,9)</f>
        <v>35835</v>
      </c>
      <c r="CA1" s="14">
        <f>DATE(98,2,11)</f>
        <v>35837</v>
      </c>
      <c r="CB1" s="14">
        <f>DATE(98,2,19)</f>
        <v>35845</v>
      </c>
      <c r="CC1" s="14">
        <f>DATE(98,2,22)</f>
        <v>35848</v>
      </c>
      <c r="CD1" s="14">
        <f>DATE(98,2,23)</f>
        <v>35849</v>
      </c>
      <c r="CE1" s="14">
        <f>DATE(98,2,26)</f>
        <v>35852</v>
      </c>
      <c r="CF1" s="14">
        <f>DATE(98,5,4)</f>
        <v>35919</v>
      </c>
      <c r="CG1" s="14">
        <f>DATE(98,5,6)</f>
        <v>35921</v>
      </c>
      <c r="CH1" s="14">
        <f>DATE(98,5,21)</f>
        <v>35936</v>
      </c>
      <c r="CI1" s="14">
        <f>DATE(98,7,13)</f>
        <v>35989</v>
      </c>
      <c r="CJ1" s="14">
        <f>DATE(98,8,4)</f>
        <v>36011</v>
      </c>
      <c r="CK1" s="14">
        <f>DATE(98,8,31)</f>
        <v>36038</v>
      </c>
      <c r="CL1" s="14">
        <f>DATE(98,9,2)</f>
        <v>36040</v>
      </c>
      <c r="CM1" s="14">
        <f>DATE(98,9,7)</f>
        <v>36045</v>
      </c>
      <c r="CN1" s="14">
        <f>DATE(99,5,3)</f>
        <v>36283</v>
      </c>
      <c r="CO1" s="14">
        <f>DATE(99,5,6)</f>
        <v>36286</v>
      </c>
      <c r="CP1" s="14">
        <f>DATE(99,5,17)</f>
        <v>36297</v>
      </c>
      <c r="CQ1" s="14">
        <f>DATE(99,5,20)</f>
        <v>36300</v>
      </c>
      <c r="CR1" s="14">
        <v>36333</v>
      </c>
      <c r="CS1" s="14">
        <v>36377</v>
      </c>
      <c r="CT1" s="14">
        <v>36380</v>
      </c>
      <c r="CU1" s="14">
        <v>36396</v>
      </c>
      <c r="CV1" s="14">
        <f>DATE(99,9,3)</f>
        <v>36406</v>
      </c>
      <c r="CW1" s="14">
        <v>36411</v>
      </c>
      <c r="CX1" s="14">
        <v>36412</v>
      </c>
      <c r="CY1" s="14">
        <v>36439</v>
      </c>
      <c r="CZ1" s="14">
        <v>36444</v>
      </c>
      <c r="DA1" s="14">
        <v>36452</v>
      </c>
      <c r="DB1" s="14">
        <v>36457</v>
      </c>
      <c r="DC1" s="14">
        <v>36552</v>
      </c>
      <c r="DD1" s="14">
        <f>DATE(2000,1,31)</f>
        <v>36556</v>
      </c>
      <c r="DE1" s="14">
        <f>DATE(2000,4,12)</f>
        <v>36628</v>
      </c>
      <c r="DF1" s="14">
        <f>DATE(2000,4,18)</f>
        <v>36634</v>
      </c>
      <c r="DG1" s="14">
        <f>DATE(2000,4,20)</f>
        <v>36636</v>
      </c>
      <c r="DH1" s="14">
        <f>DATE(2000,4,24)</f>
        <v>36640</v>
      </c>
      <c r="DI1" s="14">
        <f>DATE(2000,5,1)</f>
        <v>36647</v>
      </c>
      <c r="DJ1" s="14">
        <f>DATE(2000,6,6)</f>
        <v>36683</v>
      </c>
      <c r="DK1" s="14">
        <f>DATE(2000,6,8)</f>
        <v>36685</v>
      </c>
      <c r="DL1" s="14">
        <f>DATE(2000,7,24)</f>
        <v>36731</v>
      </c>
      <c r="DM1" s="14">
        <f>DATE(2000,7,27)</f>
        <v>36734</v>
      </c>
      <c r="DN1" s="14">
        <f>DATE(2000,7,30)</f>
        <v>36737</v>
      </c>
      <c r="DO1" s="14">
        <f>DATE(2000,8,1)</f>
        <v>36739</v>
      </c>
      <c r="DP1" s="14">
        <f>DATE(2000,8,6)</f>
        <v>36744</v>
      </c>
      <c r="DQ1" s="14">
        <f>DATE(2000,8,8)</f>
        <v>36746</v>
      </c>
      <c r="DR1" s="14">
        <f>DATE(2000,8,29)</f>
        <v>36767</v>
      </c>
      <c r="DS1" s="14">
        <f>DATE(2000,9,1)</f>
        <v>36770</v>
      </c>
      <c r="DT1" s="14">
        <f>DATE(2000,9,8)</f>
        <v>36777</v>
      </c>
      <c r="DU1" s="14">
        <f>DATE(2000,9,11)</f>
        <v>36780</v>
      </c>
      <c r="DV1" s="14">
        <f>DATE(2000,9,20)</f>
        <v>36789</v>
      </c>
      <c r="DW1" s="14">
        <f>DATE(2000,9,26)</f>
        <v>36795</v>
      </c>
      <c r="DX1" s="14">
        <f>DATE(2000,11,27)</f>
        <v>36857</v>
      </c>
      <c r="DY1" s="14">
        <f>DATE(2000,11,29)</f>
        <v>36859</v>
      </c>
      <c r="DZ1" s="14">
        <f>DATE(2001,3,14)</f>
        <v>36964</v>
      </c>
      <c r="EA1" s="14">
        <f>DATE(2001,6,18)</f>
        <v>37060</v>
      </c>
      <c r="EB1" s="14">
        <f>DATE(2001,7,8)</f>
        <v>37080</v>
      </c>
      <c r="EC1" s="14">
        <f>DATE(2001,8,15)</f>
        <v>37118</v>
      </c>
      <c r="ED1" s="14">
        <f>DATE(2001,8,17)</f>
        <v>37120</v>
      </c>
      <c r="EE1" s="14">
        <f>DATE(2001,9,27)</f>
        <v>37161</v>
      </c>
      <c r="EF1" s="14">
        <f>DATE(2001,10,1)</f>
        <v>37165</v>
      </c>
      <c r="EG1" s="14">
        <v>37195</v>
      </c>
      <c r="EH1" s="14">
        <v>37297</v>
      </c>
      <c r="EI1" s="14">
        <v>37299</v>
      </c>
      <c r="EJ1" s="14">
        <v>37329</v>
      </c>
      <c r="EK1" s="14">
        <v>37332</v>
      </c>
      <c r="EL1" s="14">
        <f>DATE(2002,9,3)</f>
        <v>37502</v>
      </c>
      <c r="EM1" s="14">
        <f>DATE(2002,9,4)</f>
        <v>37503</v>
      </c>
      <c r="EN1" s="14">
        <f>DATE(2002,9,6)</f>
        <v>37505</v>
      </c>
      <c r="EO1" s="14">
        <f>DATE(2002,9,11)</f>
        <v>37510</v>
      </c>
      <c r="EP1" s="14">
        <f>DATE(2002,9,12)</f>
        <v>37511</v>
      </c>
      <c r="EQ1" s="14">
        <f>DATE(2002,9,15)</f>
        <v>37514</v>
      </c>
      <c r="ER1" s="14">
        <f>DATE(2002,9,30)</f>
        <v>37529</v>
      </c>
      <c r="ES1" s="14">
        <f>DATE(2002,10,3)</f>
        <v>37532</v>
      </c>
      <c r="ET1" s="14">
        <f>DATE(2002,10,17)</f>
        <v>37546</v>
      </c>
      <c r="EU1" s="14">
        <f>DATE(2002,10,21)</f>
        <v>37550</v>
      </c>
      <c r="EV1" s="14">
        <f>DATE(2002,11,19)</f>
        <v>37579</v>
      </c>
      <c r="EW1" s="14">
        <f>DATE(2002,11,21)</f>
        <v>37581</v>
      </c>
      <c r="EX1" s="14">
        <f>DATE(2002,11,24)</f>
        <v>37584</v>
      </c>
      <c r="EY1" s="14">
        <f>DATE(2003,1,3)</f>
        <v>37624</v>
      </c>
      <c r="EZ1" s="14">
        <f>DATE(2003,1,6)</f>
        <v>37627</v>
      </c>
      <c r="FA1" s="14">
        <v>37689</v>
      </c>
      <c r="FB1" s="14">
        <v>37692</v>
      </c>
      <c r="FC1" s="14">
        <v>37699</v>
      </c>
      <c r="FD1" s="14">
        <v>37703</v>
      </c>
      <c r="FE1" s="14">
        <v>37704</v>
      </c>
      <c r="FF1" s="14">
        <v>37705</v>
      </c>
      <c r="FG1" s="14">
        <v>37725</v>
      </c>
      <c r="FH1" s="14">
        <v>37726</v>
      </c>
      <c r="FI1" s="14">
        <v>37739</v>
      </c>
      <c r="FJ1" s="14">
        <v>37741</v>
      </c>
      <c r="FK1" s="14">
        <v>37746</v>
      </c>
      <c r="FL1" s="14">
        <v>37748</v>
      </c>
      <c r="FM1" s="14">
        <v>37761</v>
      </c>
      <c r="FN1" s="14">
        <v>37763</v>
      </c>
      <c r="FO1" s="14">
        <v>37770</v>
      </c>
      <c r="FP1" s="14">
        <v>37774</v>
      </c>
      <c r="FQ1" s="14">
        <v>37775</v>
      </c>
      <c r="FR1" s="14">
        <v>37887</v>
      </c>
      <c r="FS1" s="14">
        <v>37894</v>
      </c>
      <c r="FT1" s="14">
        <v>37906</v>
      </c>
      <c r="FU1" s="14">
        <v>37908</v>
      </c>
      <c r="FV1" s="14">
        <v>37925</v>
      </c>
      <c r="FW1" s="14">
        <v>37928</v>
      </c>
      <c r="FX1" s="14">
        <v>37971</v>
      </c>
      <c r="FY1" s="15">
        <v>37973</v>
      </c>
      <c r="FZ1" s="15">
        <v>37975</v>
      </c>
      <c r="GA1" s="15">
        <v>37982</v>
      </c>
      <c r="GB1" s="15">
        <v>38170</v>
      </c>
      <c r="GC1" s="15">
        <v>38187</v>
      </c>
      <c r="GD1" s="15">
        <v>38199</v>
      </c>
      <c r="GE1" s="15">
        <v>38204</v>
      </c>
      <c r="GF1" s="16">
        <v>38208</v>
      </c>
      <c r="GG1" s="15">
        <v>38217</v>
      </c>
      <c r="GH1" s="15">
        <v>38234</v>
      </c>
      <c r="GI1" s="15">
        <v>38320</v>
      </c>
      <c r="GJ1" s="15">
        <v>38322</v>
      </c>
      <c r="GK1" s="15">
        <v>38446</v>
      </c>
      <c r="GL1" s="15">
        <v>38448</v>
      </c>
      <c r="GM1" s="14">
        <v>38452</v>
      </c>
      <c r="GN1" s="14">
        <v>38453</v>
      </c>
      <c r="GO1" s="14">
        <v>38460</v>
      </c>
      <c r="GP1" s="14">
        <v>38482</v>
      </c>
      <c r="GQ1" s="15">
        <v>38509</v>
      </c>
      <c r="GR1" s="15">
        <v>38510</v>
      </c>
      <c r="GS1" s="15">
        <v>38524</v>
      </c>
      <c r="GT1" s="15">
        <v>38534</v>
      </c>
      <c r="GU1" s="15">
        <v>38550</v>
      </c>
      <c r="GV1" s="15">
        <v>38594</v>
      </c>
      <c r="GW1" s="15">
        <v>38595</v>
      </c>
      <c r="GX1" s="15">
        <v>38614</v>
      </c>
      <c r="GY1" s="15">
        <v>38616</v>
      </c>
      <c r="GZ1" s="15">
        <v>38618</v>
      </c>
      <c r="HA1" s="15">
        <v>38623</v>
      </c>
      <c r="HB1" s="15">
        <v>38637</v>
      </c>
      <c r="HC1" s="15">
        <v>38638</v>
      </c>
      <c r="HD1" s="15">
        <v>38641</v>
      </c>
      <c r="HE1" s="15">
        <v>38643</v>
      </c>
      <c r="HF1" s="15">
        <v>38651</v>
      </c>
      <c r="HG1" s="15">
        <v>38656</v>
      </c>
      <c r="HH1" s="15">
        <v>38681</v>
      </c>
      <c r="HI1" s="15">
        <v>38684</v>
      </c>
      <c r="HJ1" s="15">
        <v>38897</v>
      </c>
      <c r="HK1" s="15">
        <v>38950</v>
      </c>
      <c r="HL1" s="15">
        <v>38954</v>
      </c>
      <c r="HM1" s="15">
        <v>38966</v>
      </c>
      <c r="HN1" s="15">
        <v>38968</v>
      </c>
      <c r="HO1" s="15">
        <v>38972</v>
      </c>
      <c r="HP1" s="15">
        <v>39001</v>
      </c>
      <c r="HQ1" s="15">
        <v>39020</v>
      </c>
    </row>
    <row r="2" spans="1:225" x14ac:dyDescent="0.15">
      <c r="B2" s="19">
        <v>1</v>
      </c>
      <c r="C2" s="2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>
        <v>7.8</v>
      </c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1"/>
      <c r="EH2" s="1"/>
      <c r="EI2" s="1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>
        <v>79</v>
      </c>
      <c r="FE2" s="3">
        <v>1.7</v>
      </c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8"/>
      <c r="FW2" s="8"/>
      <c r="FX2" s="8"/>
      <c r="FY2" s="8"/>
      <c r="FZ2" s="8"/>
      <c r="GA2" s="8"/>
      <c r="GB2" s="8"/>
      <c r="GC2" s="8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</row>
    <row r="3" spans="1:225" x14ac:dyDescent="0.15">
      <c r="B3" s="19">
        <v>2</v>
      </c>
      <c r="C3" s="2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>
        <v>4.5</v>
      </c>
      <c r="CL3" s="3"/>
      <c r="CM3" s="3"/>
      <c r="CN3" s="3"/>
      <c r="CO3" s="3"/>
      <c r="CP3" s="3"/>
      <c r="CQ3" s="3"/>
      <c r="CR3" s="3"/>
      <c r="CS3" s="3"/>
      <c r="CT3" s="3"/>
      <c r="CU3" s="3"/>
      <c r="CV3" s="3">
        <v>23</v>
      </c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1"/>
      <c r="EH3" s="1"/>
      <c r="EI3" s="1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>
        <v>49</v>
      </c>
      <c r="FE3" s="3">
        <v>6.8</v>
      </c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8"/>
      <c r="FW3" s="8"/>
      <c r="FX3" s="8"/>
      <c r="FY3" s="8"/>
      <c r="FZ3" s="8"/>
      <c r="GA3" s="8"/>
      <c r="GB3" s="8"/>
      <c r="GC3" s="8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</row>
    <row r="4" spans="1:225" x14ac:dyDescent="0.15">
      <c r="B4" s="19">
        <v>3</v>
      </c>
      <c r="C4" s="20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>
        <v>1.7</v>
      </c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1"/>
      <c r="EH4" s="1"/>
      <c r="EI4" s="1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>
        <v>22</v>
      </c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8"/>
      <c r="FW4" s="8"/>
      <c r="FX4" s="8"/>
      <c r="FY4" s="8"/>
      <c r="FZ4" s="8"/>
      <c r="GA4" s="8"/>
      <c r="GB4" s="8"/>
      <c r="GC4" s="8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>
        <v>2</v>
      </c>
      <c r="HN4" s="7"/>
      <c r="HO4" s="7"/>
      <c r="HP4" s="7"/>
      <c r="HQ4" s="7"/>
    </row>
    <row r="5" spans="1:225" x14ac:dyDescent="0.15">
      <c r="B5" s="19">
        <v>5</v>
      </c>
      <c r="C5" s="20" t="s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1"/>
      <c r="EH5" s="1"/>
      <c r="EI5" s="1"/>
      <c r="EJ5" s="3"/>
      <c r="EK5" s="3"/>
      <c r="EL5" s="3">
        <v>4.5</v>
      </c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8"/>
      <c r="FW5" s="8"/>
      <c r="FX5" s="8"/>
      <c r="FY5" s="8"/>
      <c r="FZ5" s="8"/>
      <c r="GA5" s="8"/>
      <c r="GB5" s="8"/>
      <c r="GC5" s="8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</row>
    <row r="6" spans="1:225" x14ac:dyDescent="0.15">
      <c r="B6" s="19">
        <v>5</v>
      </c>
      <c r="C6" s="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1"/>
      <c r="EH6" s="1"/>
      <c r="EI6" s="1"/>
      <c r="EJ6" s="3"/>
      <c r="EK6" s="3"/>
      <c r="EL6" s="3">
        <v>13</v>
      </c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8"/>
      <c r="FW6" s="8"/>
      <c r="FX6" s="8"/>
      <c r="FY6" s="8"/>
      <c r="FZ6" s="8"/>
      <c r="GA6" s="8"/>
      <c r="GB6" s="8"/>
      <c r="GC6" s="8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</row>
    <row r="7" spans="1:225" x14ac:dyDescent="0.15">
      <c r="B7" s="19">
        <v>44</v>
      </c>
      <c r="C7" s="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>
        <v>1.7</v>
      </c>
      <c r="BQ7" s="3"/>
      <c r="BR7" s="3">
        <v>7.8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>
        <v>3.7</v>
      </c>
      <c r="CF7" s="3"/>
      <c r="CG7" s="3"/>
      <c r="CH7" s="3"/>
      <c r="CI7" s="3"/>
      <c r="CJ7" s="3"/>
      <c r="CK7" s="3"/>
      <c r="CL7" s="3"/>
      <c r="CM7" s="3"/>
      <c r="CN7" s="3"/>
      <c r="CO7" s="3">
        <v>13</v>
      </c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>
        <v>14</v>
      </c>
      <c r="EA7" s="3"/>
      <c r="EB7" s="3"/>
      <c r="EC7" s="3"/>
      <c r="ED7" s="3"/>
      <c r="EE7" s="3"/>
      <c r="EF7" s="3"/>
      <c r="EG7" s="1"/>
      <c r="EH7" s="1"/>
      <c r="EI7" s="1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8"/>
      <c r="FW7" s="8"/>
      <c r="FX7" s="8"/>
      <c r="FY7" s="8"/>
      <c r="FZ7" s="8"/>
      <c r="GA7" s="8"/>
      <c r="GB7" s="8"/>
      <c r="GC7" s="8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</row>
    <row r="8" spans="1:225" x14ac:dyDescent="0.15">
      <c r="B8" s="19">
        <v>48</v>
      </c>
      <c r="C8" s="20"/>
      <c r="D8" s="3">
        <v>33</v>
      </c>
      <c r="E8" s="3"/>
      <c r="F8" s="3">
        <v>23</v>
      </c>
      <c r="G8" s="3">
        <v>170</v>
      </c>
      <c r="H8" s="3">
        <v>46</v>
      </c>
      <c r="I8" s="3">
        <v>33</v>
      </c>
      <c r="J8" s="3">
        <v>23</v>
      </c>
      <c r="K8" s="3"/>
      <c r="L8" s="3">
        <v>13</v>
      </c>
      <c r="M8" s="3">
        <v>350</v>
      </c>
      <c r="N8" s="3">
        <v>64</v>
      </c>
      <c r="O8" s="3">
        <v>17</v>
      </c>
      <c r="P8" s="3">
        <v>17</v>
      </c>
      <c r="Q8" s="3">
        <v>13</v>
      </c>
      <c r="R8" s="3">
        <v>11</v>
      </c>
      <c r="S8" s="3">
        <v>1.7</v>
      </c>
      <c r="T8" s="3">
        <v>1.7</v>
      </c>
      <c r="U8" s="3">
        <v>1.7</v>
      </c>
      <c r="V8" s="3">
        <v>1.7</v>
      </c>
      <c r="W8" s="3">
        <v>1.8</v>
      </c>
      <c r="X8" s="3">
        <v>1.7</v>
      </c>
      <c r="Y8" s="3">
        <v>2</v>
      </c>
      <c r="Z8" s="3">
        <v>2</v>
      </c>
      <c r="AA8" s="3">
        <v>68</v>
      </c>
      <c r="AB8" s="3">
        <v>21</v>
      </c>
      <c r="AC8" s="3">
        <v>17</v>
      </c>
      <c r="AD8" s="3">
        <v>27</v>
      </c>
      <c r="AE8" s="3">
        <v>49</v>
      </c>
      <c r="AF8" s="3">
        <v>7.8</v>
      </c>
      <c r="AG8" s="3">
        <v>130</v>
      </c>
      <c r="AH8" s="3">
        <v>17</v>
      </c>
      <c r="AI8" s="3">
        <v>110</v>
      </c>
      <c r="AJ8" s="3">
        <v>33</v>
      </c>
      <c r="AK8" s="3">
        <v>14</v>
      </c>
      <c r="AL8" s="3">
        <v>4.5</v>
      </c>
      <c r="AM8" s="3">
        <v>140</v>
      </c>
      <c r="AN8" s="3">
        <v>17</v>
      </c>
      <c r="AO8" s="3">
        <v>170</v>
      </c>
      <c r="AP8" s="3">
        <v>17</v>
      </c>
      <c r="AQ8" s="3">
        <v>130</v>
      </c>
      <c r="AR8" s="3">
        <v>2</v>
      </c>
      <c r="AS8" s="3">
        <v>7.8</v>
      </c>
      <c r="AT8" s="3">
        <v>2</v>
      </c>
      <c r="AU8" s="3">
        <v>4.5</v>
      </c>
      <c r="AV8" s="3">
        <v>17</v>
      </c>
      <c r="AW8" s="3"/>
      <c r="AX8" s="3">
        <v>13</v>
      </c>
      <c r="AY8" s="3"/>
      <c r="AZ8" s="3"/>
      <c r="BA8" s="3"/>
      <c r="BB8" s="3">
        <v>540</v>
      </c>
      <c r="BC8" s="3">
        <v>130</v>
      </c>
      <c r="BD8" s="3">
        <v>4.5</v>
      </c>
      <c r="BE8" s="3">
        <v>70</v>
      </c>
      <c r="BF8" s="3">
        <v>49</v>
      </c>
      <c r="BG8" s="3">
        <v>4.5</v>
      </c>
      <c r="BH8" s="3">
        <v>49</v>
      </c>
      <c r="BI8" s="3">
        <v>70</v>
      </c>
      <c r="BJ8" s="3"/>
      <c r="BK8" s="3">
        <v>1.7</v>
      </c>
      <c r="BL8" s="3">
        <v>1.8</v>
      </c>
      <c r="BM8" s="3">
        <v>1.7</v>
      </c>
      <c r="BN8" s="3">
        <v>23</v>
      </c>
      <c r="BO8" s="3">
        <v>1.7</v>
      </c>
      <c r="BP8" s="3"/>
      <c r="BQ8" s="3">
        <v>49</v>
      </c>
      <c r="BR8" s="3">
        <v>130</v>
      </c>
      <c r="BS8" s="3">
        <v>1.7</v>
      </c>
      <c r="BT8" s="3">
        <v>350</v>
      </c>
      <c r="BU8" s="3">
        <v>79</v>
      </c>
      <c r="BV8" s="3">
        <v>33</v>
      </c>
      <c r="BW8" s="3">
        <v>49</v>
      </c>
      <c r="BX8" s="3">
        <v>33</v>
      </c>
      <c r="BY8" s="3">
        <v>33</v>
      </c>
      <c r="BZ8" s="3">
        <v>6.1</v>
      </c>
      <c r="CA8" s="3"/>
      <c r="CB8" s="3">
        <v>49</v>
      </c>
      <c r="CC8" s="3">
        <v>4.5</v>
      </c>
      <c r="CD8" s="3">
        <v>4.5</v>
      </c>
      <c r="CE8" s="3"/>
      <c r="CF8" s="3">
        <v>1.7</v>
      </c>
      <c r="CG8" s="3">
        <v>79</v>
      </c>
      <c r="CH8" s="3">
        <v>2</v>
      </c>
      <c r="CI8" s="3"/>
      <c r="CJ8" s="3">
        <v>9.1999999999999993</v>
      </c>
      <c r="CK8" s="3"/>
      <c r="CL8" s="3">
        <v>33</v>
      </c>
      <c r="CM8" s="3">
        <v>33</v>
      </c>
      <c r="CN8" s="3">
        <v>11</v>
      </c>
      <c r="CO8" s="3"/>
      <c r="CP8" s="3">
        <v>49</v>
      </c>
      <c r="CQ8" s="3">
        <v>1.7</v>
      </c>
      <c r="CR8" s="3"/>
      <c r="CS8" s="3">
        <v>540</v>
      </c>
      <c r="CT8" s="3">
        <v>2</v>
      </c>
      <c r="CU8" s="3"/>
      <c r="CV8" s="3"/>
      <c r="CW8" s="3"/>
      <c r="CX8" s="3">
        <v>4.5</v>
      </c>
      <c r="CY8" s="3"/>
      <c r="CZ8" s="3"/>
      <c r="DA8" s="3">
        <v>130</v>
      </c>
      <c r="DB8" s="3">
        <v>4.5</v>
      </c>
      <c r="DC8" s="3">
        <v>49</v>
      </c>
      <c r="DD8" s="3">
        <v>1.7</v>
      </c>
      <c r="DE8" s="3"/>
      <c r="DF8" s="3">
        <v>17</v>
      </c>
      <c r="DG8" s="3">
        <v>170</v>
      </c>
      <c r="DH8" s="3">
        <v>13</v>
      </c>
      <c r="DI8" s="3"/>
      <c r="DJ8" s="3"/>
      <c r="DK8" s="3">
        <v>22</v>
      </c>
      <c r="DL8" s="3"/>
      <c r="DM8" s="3"/>
      <c r="DN8" s="3">
        <v>4.5</v>
      </c>
      <c r="DO8" s="3"/>
      <c r="DP8" s="3">
        <v>33</v>
      </c>
      <c r="DQ8" s="3">
        <v>2</v>
      </c>
      <c r="DR8" s="3">
        <v>79</v>
      </c>
      <c r="DS8" s="3">
        <v>23</v>
      </c>
      <c r="DT8" s="3">
        <v>110</v>
      </c>
      <c r="DU8" s="3">
        <v>13</v>
      </c>
      <c r="DV8" s="3">
        <v>23</v>
      </c>
      <c r="DW8" s="3">
        <v>46</v>
      </c>
      <c r="DX8" s="3">
        <v>33</v>
      </c>
      <c r="DY8" s="3">
        <v>33</v>
      </c>
      <c r="DZ8" s="3"/>
      <c r="EA8" s="3">
        <v>2</v>
      </c>
      <c r="EB8" s="3">
        <v>1.7</v>
      </c>
      <c r="EC8" s="3">
        <v>79</v>
      </c>
      <c r="ED8" s="3">
        <v>1.7</v>
      </c>
      <c r="EE8" s="3">
        <v>2</v>
      </c>
      <c r="EF8" s="3"/>
      <c r="EG8" s="1"/>
      <c r="EH8" s="1">
        <v>79</v>
      </c>
      <c r="EI8" s="1">
        <v>2</v>
      </c>
      <c r="EJ8" s="3">
        <v>350</v>
      </c>
      <c r="EK8" s="3">
        <v>2</v>
      </c>
      <c r="EL8" s="3"/>
      <c r="EM8" s="3">
        <v>49</v>
      </c>
      <c r="EN8" s="3">
        <v>79</v>
      </c>
      <c r="EO8" s="3"/>
      <c r="EP8" s="3">
        <v>170</v>
      </c>
      <c r="EQ8" s="3">
        <v>4.5</v>
      </c>
      <c r="ER8" s="3">
        <v>4.5</v>
      </c>
      <c r="ES8" s="3"/>
      <c r="ET8" s="3">
        <v>170</v>
      </c>
      <c r="EU8" s="3">
        <v>4.5</v>
      </c>
      <c r="EV8" s="3">
        <v>130</v>
      </c>
      <c r="EW8" s="3">
        <v>33</v>
      </c>
      <c r="EX8" s="3">
        <v>7.8</v>
      </c>
      <c r="EY8" s="3">
        <v>540</v>
      </c>
      <c r="EZ8" s="3">
        <v>79</v>
      </c>
      <c r="FA8" s="3">
        <v>130</v>
      </c>
      <c r="FB8" s="3">
        <v>2</v>
      </c>
      <c r="FC8" s="3">
        <v>13</v>
      </c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>
        <v>2</v>
      </c>
      <c r="FT8" s="3"/>
      <c r="FU8" s="3">
        <v>7.8</v>
      </c>
      <c r="FV8" s="8"/>
      <c r="FW8" s="8"/>
      <c r="FX8" s="8"/>
      <c r="FY8" s="8"/>
      <c r="FZ8" s="8"/>
      <c r="GA8" s="8"/>
      <c r="GB8" s="8"/>
      <c r="GC8" s="8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>
        <v>350</v>
      </c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>
        <v>17</v>
      </c>
      <c r="HM8" s="7"/>
      <c r="HN8" s="7">
        <v>7.8</v>
      </c>
      <c r="HO8" s="7">
        <v>1.7</v>
      </c>
      <c r="HP8" s="7">
        <v>7.8</v>
      </c>
      <c r="HQ8" s="7"/>
    </row>
    <row r="9" spans="1:225" x14ac:dyDescent="0.15">
      <c r="B9" s="19">
        <v>49</v>
      </c>
      <c r="C9" s="2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3"/>
      <c r="EK9" s="1"/>
      <c r="EL9" s="1"/>
      <c r="EM9" s="1"/>
      <c r="EN9" s="1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>
        <v>7.8</v>
      </c>
      <c r="FT9" s="3"/>
      <c r="FU9" s="3"/>
      <c r="FV9" s="8"/>
      <c r="FW9" s="8"/>
      <c r="FX9" s="8"/>
      <c r="FY9" s="8"/>
      <c r="FZ9" s="8"/>
      <c r="GA9" s="8"/>
      <c r="GB9" s="8"/>
      <c r="GC9" s="8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</row>
    <row r="10" spans="1:225" x14ac:dyDescent="0.15">
      <c r="B10" s="19">
        <v>50</v>
      </c>
      <c r="C10" s="20" t="s"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1"/>
      <c r="EI10" s="1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8"/>
      <c r="FW10" s="8"/>
      <c r="FX10" s="8"/>
      <c r="FY10" s="8"/>
      <c r="FZ10" s="8"/>
      <c r="GA10" s="8"/>
      <c r="GB10" s="8"/>
      <c r="GC10" s="8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>
        <v>7.8</v>
      </c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</row>
    <row r="11" spans="1:225" x14ac:dyDescent="0.15">
      <c r="B11" s="19">
        <v>50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>
        <v>4.5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>
        <v>33</v>
      </c>
      <c r="CM11" s="3"/>
      <c r="CN11" s="3"/>
      <c r="CO11" s="3"/>
      <c r="CP11" s="3"/>
      <c r="CQ11" s="3"/>
      <c r="CR11" s="3">
        <v>11</v>
      </c>
      <c r="CS11" s="3"/>
      <c r="CT11" s="3"/>
      <c r="CU11" s="3"/>
      <c r="CV11" s="3"/>
      <c r="CW11" s="3">
        <v>130</v>
      </c>
      <c r="CX11" s="3"/>
      <c r="CY11" s="3"/>
      <c r="CZ11" s="3"/>
      <c r="DA11" s="3"/>
      <c r="DB11" s="3"/>
      <c r="DC11" s="3"/>
      <c r="DD11" s="3"/>
      <c r="DE11" s="3">
        <v>2</v>
      </c>
      <c r="DF11" s="3"/>
      <c r="DG11" s="3"/>
      <c r="DH11" s="3"/>
      <c r="DI11" s="3"/>
      <c r="DJ11" s="3">
        <v>31</v>
      </c>
      <c r="DK11" s="3"/>
      <c r="DL11" s="3">
        <v>1601</v>
      </c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>
        <v>13</v>
      </c>
      <c r="DX11" s="3"/>
      <c r="DY11" s="3"/>
      <c r="DZ11" s="3"/>
      <c r="EA11" s="3"/>
      <c r="EB11" s="3"/>
      <c r="EC11" s="3"/>
      <c r="ED11" s="3"/>
      <c r="EE11" s="3"/>
      <c r="EF11" s="3">
        <v>9.3000000000000007</v>
      </c>
      <c r="EG11" s="3">
        <v>1.7</v>
      </c>
      <c r="EH11" s="1"/>
      <c r="EI11" s="1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8"/>
      <c r="FW11" s="8"/>
      <c r="FX11" s="8"/>
      <c r="FY11" s="8"/>
      <c r="FZ11" s="8"/>
      <c r="GA11" s="8"/>
      <c r="GB11" s="8"/>
      <c r="GC11" s="8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>
        <v>4.5</v>
      </c>
      <c r="GR11" s="7"/>
      <c r="GS11" s="7">
        <v>70</v>
      </c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</row>
    <row r="12" spans="1:225" x14ac:dyDescent="0.15">
      <c r="B12" s="19">
        <v>51</v>
      </c>
      <c r="C12" s="20"/>
      <c r="D12" s="3">
        <v>23</v>
      </c>
      <c r="E12" s="3"/>
      <c r="F12" s="3">
        <v>7.8</v>
      </c>
      <c r="G12" s="3">
        <v>4.5</v>
      </c>
      <c r="H12" s="3">
        <v>23</v>
      </c>
      <c r="I12" s="3">
        <v>170</v>
      </c>
      <c r="J12" s="3">
        <v>2</v>
      </c>
      <c r="K12" s="3">
        <v>70</v>
      </c>
      <c r="L12" s="3">
        <v>13</v>
      </c>
      <c r="M12" s="3">
        <v>240</v>
      </c>
      <c r="N12" s="3">
        <v>23</v>
      </c>
      <c r="O12" s="3">
        <v>4.5</v>
      </c>
      <c r="P12" s="3">
        <v>23</v>
      </c>
      <c r="Q12" s="3">
        <v>4</v>
      </c>
      <c r="R12" s="3">
        <v>6.8</v>
      </c>
      <c r="S12" s="3">
        <v>2</v>
      </c>
      <c r="T12" s="3"/>
      <c r="U12" s="3">
        <v>2</v>
      </c>
      <c r="V12" s="3"/>
      <c r="W12" s="3"/>
      <c r="X12" s="3">
        <v>1.7</v>
      </c>
      <c r="Y12" s="3">
        <v>22</v>
      </c>
      <c r="Z12" s="3"/>
      <c r="AA12" s="3"/>
      <c r="AB12" s="3">
        <v>7.8</v>
      </c>
      <c r="AC12" s="3">
        <v>79</v>
      </c>
      <c r="AD12" s="3">
        <v>13</v>
      </c>
      <c r="AE12" s="3">
        <v>17</v>
      </c>
      <c r="AF12" s="3">
        <v>7.8</v>
      </c>
      <c r="AG12" s="3">
        <v>110</v>
      </c>
      <c r="AH12" s="3">
        <v>13</v>
      </c>
      <c r="AI12" s="3">
        <v>130</v>
      </c>
      <c r="AJ12" s="3">
        <v>49</v>
      </c>
      <c r="AK12" s="3">
        <v>2</v>
      </c>
      <c r="AL12" s="3">
        <v>11</v>
      </c>
      <c r="AM12" s="3">
        <v>130</v>
      </c>
      <c r="AN12" s="3">
        <v>33</v>
      </c>
      <c r="AO12" s="3">
        <v>110</v>
      </c>
      <c r="AP12" s="3">
        <v>4.5</v>
      </c>
      <c r="AQ12" s="3">
        <v>14</v>
      </c>
      <c r="AR12" s="3">
        <v>1.7</v>
      </c>
      <c r="AS12" s="3">
        <v>7.8</v>
      </c>
      <c r="AT12" s="3">
        <v>6.8</v>
      </c>
      <c r="AU12" s="3">
        <v>1.7</v>
      </c>
      <c r="AV12" s="3">
        <v>2</v>
      </c>
      <c r="AW12" s="3">
        <v>240</v>
      </c>
      <c r="AX12" s="3">
        <v>33</v>
      </c>
      <c r="AY12" s="3"/>
      <c r="AZ12" s="3"/>
      <c r="BA12" s="3"/>
      <c r="BB12" s="3">
        <v>240</v>
      </c>
      <c r="BC12" s="3">
        <v>17</v>
      </c>
      <c r="BD12" s="3">
        <v>4.8</v>
      </c>
      <c r="BE12" s="3">
        <v>350</v>
      </c>
      <c r="BF12" s="3">
        <v>7.8</v>
      </c>
      <c r="BG12" s="3">
        <v>11</v>
      </c>
      <c r="BH12" s="3">
        <v>31</v>
      </c>
      <c r="BI12" s="3">
        <v>23</v>
      </c>
      <c r="BJ12" s="3"/>
      <c r="BK12" s="3"/>
      <c r="BL12" s="3">
        <v>2</v>
      </c>
      <c r="BM12" s="3"/>
      <c r="BN12" s="3">
        <v>130</v>
      </c>
      <c r="BO12" s="3">
        <v>4</v>
      </c>
      <c r="BP12" s="3"/>
      <c r="BQ12" s="3">
        <v>79</v>
      </c>
      <c r="BR12" s="3">
        <v>13</v>
      </c>
      <c r="BS12" s="3"/>
      <c r="BT12" s="3">
        <v>240</v>
      </c>
      <c r="BU12" s="3">
        <v>22</v>
      </c>
      <c r="BV12" s="3">
        <v>33</v>
      </c>
      <c r="BW12" s="3">
        <v>11</v>
      </c>
      <c r="BX12" s="3">
        <v>17</v>
      </c>
      <c r="BY12" s="3">
        <v>7.8</v>
      </c>
      <c r="BZ12" s="3">
        <v>4.5</v>
      </c>
      <c r="CA12" s="3"/>
      <c r="CB12" s="3">
        <v>33</v>
      </c>
      <c r="CC12" s="3">
        <v>4</v>
      </c>
      <c r="CD12" s="3">
        <v>1.7</v>
      </c>
      <c r="CE12" s="3"/>
      <c r="CF12" s="3">
        <v>2</v>
      </c>
      <c r="CG12" s="3">
        <v>110</v>
      </c>
      <c r="CH12" s="3">
        <v>33</v>
      </c>
      <c r="CI12" s="3"/>
      <c r="CJ12" s="3">
        <v>2</v>
      </c>
      <c r="CK12" s="3"/>
      <c r="CL12" s="3">
        <v>33</v>
      </c>
      <c r="CM12" s="3">
        <v>33</v>
      </c>
      <c r="CN12" s="3">
        <v>7.8</v>
      </c>
      <c r="CO12" s="3"/>
      <c r="CP12" s="3">
        <v>13</v>
      </c>
      <c r="CQ12" s="3">
        <v>4.5</v>
      </c>
      <c r="CR12" s="3">
        <v>17</v>
      </c>
      <c r="CS12" s="3">
        <v>540</v>
      </c>
      <c r="CT12" s="3">
        <v>2</v>
      </c>
      <c r="CU12" s="3"/>
      <c r="CV12" s="3">
        <v>49</v>
      </c>
      <c r="CW12" s="3"/>
      <c r="CX12" s="3">
        <v>7.8</v>
      </c>
      <c r="CY12" s="3"/>
      <c r="CZ12" s="3"/>
      <c r="DA12" s="3">
        <v>110</v>
      </c>
      <c r="DB12" s="3">
        <v>7.8</v>
      </c>
      <c r="DC12" s="3">
        <v>33</v>
      </c>
      <c r="DD12" s="3">
        <v>6.8</v>
      </c>
      <c r="DE12" s="3"/>
      <c r="DF12" s="3">
        <v>2</v>
      </c>
      <c r="DG12" s="3">
        <v>170</v>
      </c>
      <c r="DH12" s="3">
        <v>13</v>
      </c>
      <c r="DI12" s="3"/>
      <c r="DJ12" s="3"/>
      <c r="DK12" s="3">
        <v>49</v>
      </c>
      <c r="DL12" s="3"/>
      <c r="DM12" s="3">
        <v>79</v>
      </c>
      <c r="DN12" s="3">
        <v>4.5</v>
      </c>
      <c r="DO12" s="3"/>
      <c r="DP12" s="3">
        <v>350</v>
      </c>
      <c r="DQ12" s="3">
        <v>7.8</v>
      </c>
      <c r="DR12" s="3">
        <v>70</v>
      </c>
      <c r="DS12" s="3">
        <v>140</v>
      </c>
      <c r="DT12" s="3">
        <v>49</v>
      </c>
      <c r="DU12" s="3">
        <v>7.8</v>
      </c>
      <c r="DV12" s="3">
        <v>540</v>
      </c>
      <c r="DW12" s="3"/>
      <c r="DX12" s="3">
        <v>4.5</v>
      </c>
      <c r="DY12" s="3">
        <v>6.8</v>
      </c>
      <c r="DZ12" s="3"/>
      <c r="EA12" s="3">
        <v>1.7</v>
      </c>
      <c r="EB12" s="3">
        <v>4.5</v>
      </c>
      <c r="EC12" s="3"/>
      <c r="ED12" s="3">
        <v>1.7</v>
      </c>
      <c r="EE12" s="3"/>
      <c r="EF12" s="3"/>
      <c r="EG12" s="3">
        <v>1.7</v>
      </c>
      <c r="EH12" s="1">
        <v>79</v>
      </c>
      <c r="EI12" s="1">
        <v>2</v>
      </c>
      <c r="EJ12" s="3">
        <v>79</v>
      </c>
      <c r="EK12" s="3">
        <v>2</v>
      </c>
      <c r="EL12" s="3"/>
      <c r="EM12" s="3"/>
      <c r="EN12" s="3"/>
      <c r="EO12" s="3"/>
      <c r="EP12" s="3"/>
      <c r="EQ12" s="3"/>
      <c r="ER12" s="3">
        <v>13</v>
      </c>
      <c r="ES12" s="3"/>
      <c r="ET12" s="3"/>
      <c r="EU12" s="3"/>
      <c r="EV12" s="3"/>
      <c r="EW12" s="3"/>
      <c r="EX12" s="3"/>
      <c r="EY12" s="3">
        <v>79</v>
      </c>
      <c r="EZ12" s="3"/>
      <c r="FA12" s="3"/>
      <c r="FB12" s="3"/>
      <c r="FC12" s="3"/>
      <c r="FD12" s="3"/>
      <c r="FE12" s="3"/>
      <c r="FF12" s="3">
        <v>7.8</v>
      </c>
      <c r="FG12" s="3">
        <v>70</v>
      </c>
      <c r="FH12" s="3">
        <v>11</v>
      </c>
      <c r="FI12" s="3">
        <v>13</v>
      </c>
      <c r="FJ12" s="3"/>
      <c r="FK12" s="3">
        <v>79</v>
      </c>
      <c r="FL12" s="3">
        <v>22</v>
      </c>
      <c r="FM12" s="3">
        <v>79</v>
      </c>
      <c r="FN12" s="3">
        <v>4.5</v>
      </c>
      <c r="FO12" s="3">
        <v>33</v>
      </c>
      <c r="FP12" s="3"/>
      <c r="FQ12" s="3">
        <v>7.8</v>
      </c>
      <c r="FR12" s="3"/>
      <c r="FS12" s="3"/>
      <c r="FT12" s="3">
        <v>33</v>
      </c>
      <c r="FU12" s="3">
        <v>7.8</v>
      </c>
      <c r="FV12" s="8">
        <v>33</v>
      </c>
      <c r="FW12" s="8">
        <v>6.1</v>
      </c>
      <c r="FX12" s="8">
        <v>130</v>
      </c>
      <c r="FY12" s="8">
        <v>33</v>
      </c>
      <c r="FZ12" s="8">
        <v>2</v>
      </c>
      <c r="GA12" s="8">
        <v>23</v>
      </c>
      <c r="GB12" s="8">
        <v>1.7</v>
      </c>
      <c r="GC12" s="8">
        <v>17</v>
      </c>
      <c r="GD12" s="7">
        <v>17</v>
      </c>
      <c r="GE12" s="7">
        <v>280</v>
      </c>
      <c r="GF12" s="7">
        <v>2</v>
      </c>
      <c r="GG12" s="7">
        <v>4.5</v>
      </c>
      <c r="GH12" s="7">
        <v>13</v>
      </c>
      <c r="GI12" s="7">
        <v>79</v>
      </c>
      <c r="GJ12" s="7">
        <v>2</v>
      </c>
      <c r="GK12" s="7">
        <v>79</v>
      </c>
      <c r="GL12" s="7">
        <v>1.7</v>
      </c>
      <c r="GM12" s="7"/>
      <c r="GN12" s="7">
        <v>6.1</v>
      </c>
      <c r="GO12" s="7"/>
      <c r="GP12" s="7">
        <v>6.8</v>
      </c>
      <c r="GQ12" s="7"/>
      <c r="GR12" s="7">
        <v>1.7</v>
      </c>
      <c r="GS12" s="7"/>
      <c r="GT12" s="7">
        <v>4.5</v>
      </c>
      <c r="GU12" s="7">
        <v>48</v>
      </c>
      <c r="GV12" s="7">
        <v>540</v>
      </c>
      <c r="GW12" s="7">
        <v>1.7</v>
      </c>
      <c r="GX12" s="7">
        <v>7.8</v>
      </c>
      <c r="GY12" s="7"/>
      <c r="GZ12" s="7"/>
      <c r="HA12" s="7">
        <v>4</v>
      </c>
      <c r="HB12" s="7"/>
      <c r="HC12" s="7">
        <v>49</v>
      </c>
      <c r="HD12" s="7">
        <v>13</v>
      </c>
      <c r="HE12" s="7">
        <v>17</v>
      </c>
      <c r="HF12" s="7">
        <v>95</v>
      </c>
      <c r="HG12" s="7">
        <v>2</v>
      </c>
      <c r="HH12" s="7">
        <v>4.5</v>
      </c>
      <c r="HI12" s="7"/>
      <c r="HJ12" s="7">
        <v>4.5</v>
      </c>
      <c r="HK12" s="7"/>
      <c r="HL12" s="7"/>
      <c r="HM12" s="7"/>
      <c r="HN12" s="7">
        <v>4.5</v>
      </c>
      <c r="HO12" s="7">
        <v>1.7</v>
      </c>
      <c r="HP12" s="7">
        <v>7.8</v>
      </c>
      <c r="HQ12" s="7">
        <v>11</v>
      </c>
    </row>
    <row r="13" spans="1:225" x14ac:dyDescent="0.15">
      <c r="B13" s="19">
        <v>51</v>
      </c>
      <c r="C13" s="2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1"/>
      <c r="EI13" s="1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8"/>
      <c r="FW13" s="8"/>
      <c r="FX13" s="8"/>
      <c r="FY13" s="8"/>
      <c r="FZ13" s="8"/>
      <c r="GA13" s="8"/>
      <c r="GB13" s="8"/>
      <c r="GC13" s="8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>
        <v>2</v>
      </c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</row>
    <row r="14" spans="1:225" x14ac:dyDescent="0.15">
      <c r="B14" s="19">
        <v>52</v>
      </c>
      <c r="C14" s="20"/>
      <c r="D14" s="3">
        <v>17</v>
      </c>
      <c r="E14" s="3"/>
      <c r="F14" s="3">
        <v>1.7</v>
      </c>
      <c r="G14" s="3">
        <v>79</v>
      </c>
      <c r="H14" s="3">
        <v>17</v>
      </c>
      <c r="I14" s="3">
        <v>49</v>
      </c>
      <c r="J14" s="3">
        <v>33</v>
      </c>
      <c r="K14" s="3">
        <v>79</v>
      </c>
      <c r="L14" s="3">
        <v>2</v>
      </c>
      <c r="M14" s="3">
        <v>240</v>
      </c>
      <c r="N14" s="3">
        <v>79</v>
      </c>
      <c r="O14" s="3">
        <v>7.8</v>
      </c>
      <c r="P14" s="3">
        <v>17</v>
      </c>
      <c r="Q14" s="3">
        <v>2</v>
      </c>
      <c r="R14" s="3">
        <v>6.8</v>
      </c>
      <c r="S14" s="3">
        <v>1.7</v>
      </c>
      <c r="T14" s="3"/>
      <c r="U14" s="3">
        <v>1.7</v>
      </c>
      <c r="V14" s="3"/>
      <c r="W14" s="3"/>
      <c r="X14" s="3">
        <v>1.8</v>
      </c>
      <c r="Y14" s="3">
        <v>27</v>
      </c>
      <c r="Z14" s="3"/>
      <c r="AA14" s="3"/>
      <c r="AB14" s="3">
        <v>6.8</v>
      </c>
      <c r="AC14" s="3">
        <v>79</v>
      </c>
      <c r="AD14" s="3">
        <v>33</v>
      </c>
      <c r="AE14" s="3">
        <v>49</v>
      </c>
      <c r="AF14" s="3">
        <v>4.5</v>
      </c>
      <c r="AG14" s="3">
        <v>70</v>
      </c>
      <c r="AH14" s="3">
        <v>9.3000000000000007</v>
      </c>
      <c r="AI14" s="3">
        <v>170</v>
      </c>
      <c r="AJ14" s="3">
        <v>1.8</v>
      </c>
      <c r="AK14" s="3">
        <v>6.1</v>
      </c>
      <c r="AL14" s="3">
        <v>2</v>
      </c>
      <c r="AM14" s="3">
        <v>33</v>
      </c>
      <c r="AN14" s="3">
        <v>17</v>
      </c>
      <c r="AO14" s="3">
        <v>52</v>
      </c>
      <c r="AP14" s="3">
        <v>13</v>
      </c>
      <c r="AQ14" s="3">
        <v>70</v>
      </c>
      <c r="AR14" s="3">
        <v>2</v>
      </c>
      <c r="AS14" s="3">
        <v>2</v>
      </c>
      <c r="AT14" s="3">
        <v>2</v>
      </c>
      <c r="AU14" s="3">
        <v>2</v>
      </c>
      <c r="AV14" s="3">
        <v>1.7</v>
      </c>
      <c r="AW14" s="3">
        <v>79</v>
      </c>
      <c r="AX14" s="3">
        <v>17</v>
      </c>
      <c r="AY14" s="3">
        <v>2</v>
      </c>
      <c r="AZ14" s="3">
        <v>6.8</v>
      </c>
      <c r="BA14" s="3">
        <v>2</v>
      </c>
      <c r="BB14" s="3">
        <v>240</v>
      </c>
      <c r="BC14" s="3">
        <v>4.5</v>
      </c>
      <c r="BD14" s="3">
        <v>7.8</v>
      </c>
      <c r="BE14" s="3">
        <v>70</v>
      </c>
      <c r="BF14" s="3">
        <v>6.8</v>
      </c>
      <c r="BG14" s="3">
        <v>2</v>
      </c>
      <c r="BH14" s="3">
        <v>33</v>
      </c>
      <c r="BI14" s="3">
        <v>33</v>
      </c>
      <c r="BJ14" s="3"/>
      <c r="BK14" s="3"/>
      <c r="BL14" s="3">
        <v>1.7</v>
      </c>
      <c r="BM14" s="3">
        <v>1.7</v>
      </c>
      <c r="BN14" s="3">
        <v>6.8</v>
      </c>
      <c r="BO14" s="3">
        <v>2</v>
      </c>
      <c r="BP14" s="3"/>
      <c r="BQ14" s="3">
        <v>33</v>
      </c>
      <c r="BR14" s="3">
        <v>33</v>
      </c>
      <c r="BS14" s="3"/>
      <c r="BT14" s="3">
        <v>110</v>
      </c>
      <c r="BU14" s="3">
        <v>49</v>
      </c>
      <c r="BV14" s="3">
        <v>49</v>
      </c>
      <c r="BW14" s="3">
        <v>11</v>
      </c>
      <c r="BX14" s="3">
        <v>9.3000000000000007</v>
      </c>
      <c r="BY14" s="3">
        <v>22</v>
      </c>
      <c r="BZ14" s="3">
        <v>2</v>
      </c>
      <c r="CA14" s="3"/>
      <c r="CB14" s="3">
        <v>49</v>
      </c>
      <c r="CC14" s="3">
        <v>4.5</v>
      </c>
      <c r="CD14" s="3">
        <v>4.5</v>
      </c>
      <c r="CE14" s="3"/>
      <c r="CF14" s="3">
        <v>1.7</v>
      </c>
      <c r="CG14" s="3">
        <v>23</v>
      </c>
      <c r="CH14" s="3">
        <v>23</v>
      </c>
      <c r="CI14" s="3"/>
      <c r="CJ14" s="3">
        <v>17</v>
      </c>
      <c r="CK14" s="3"/>
      <c r="CL14" s="3"/>
      <c r="CM14" s="3">
        <v>7.8</v>
      </c>
      <c r="CN14" s="3">
        <v>17</v>
      </c>
      <c r="CO14" s="3"/>
      <c r="CP14" s="3">
        <v>46</v>
      </c>
      <c r="CQ14" s="3">
        <v>17</v>
      </c>
      <c r="CR14" s="3"/>
      <c r="CS14" s="3"/>
      <c r="CT14" s="3"/>
      <c r="CU14" s="3"/>
      <c r="CV14" s="3"/>
      <c r="CW14" s="3"/>
      <c r="CX14" s="3">
        <v>7.8</v>
      </c>
      <c r="CY14" s="3"/>
      <c r="CZ14" s="3"/>
      <c r="DA14" s="3">
        <v>220</v>
      </c>
      <c r="DB14" s="3">
        <v>1.7</v>
      </c>
      <c r="DC14" s="3">
        <v>49</v>
      </c>
      <c r="DD14" s="3">
        <v>1.8</v>
      </c>
      <c r="DE14" s="3"/>
      <c r="DF14" s="3">
        <v>7.8</v>
      </c>
      <c r="DG14" s="3">
        <v>130</v>
      </c>
      <c r="DH14" s="3">
        <v>2</v>
      </c>
      <c r="DI14" s="3"/>
      <c r="DJ14" s="3"/>
      <c r="DK14" s="3">
        <v>17</v>
      </c>
      <c r="DL14" s="3"/>
      <c r="DM14" s="3"/>
      <c r="DN14" s="3">
        <v>79</v>
      </c>
      <c r="DO14" s="3">
        <v>4.5</v>
      </c>
      <c r="DP14" s="3">
        <v>17</v>
      </c>
      <c r="DQ14" s="3"/>
      <c r="DR14" s="3">
        <v>23</v>
      </c>
      <c r="DS14" s="3">
        <v>33</v>
      </c>
      <c r="DT14" s="3">
        <v>70</v>
      </c>
      <c r="DU14" s="3">
        <v>6.8</v>
      </c>
      <c r="DV14" s="3">
        <v>23</v>
      </c>
      <c r="DW14" s="3">
        <v>13</v>
      </c>
      <c r="DX14" s="3">
        <v>170</v>
      </c>
      <c r="DY14" s="3">
        <v>33</v>
      </c>
      <c r="DZ14" s="3"/>
      <c r="EA14" s="3">
        <v>1.7</v>
      </c>
      <c r="EB14" s="3">
        <v>1.7</v>
      </c>
      <c r="EC14" s="3">
        <v>79</v>
      </c>
      <c r="ED14" s="3">
        <v>2</v>
      </c>
      <c r="EE14" s="3">
        <v>9.3000000000000007</v>
      </c>
      <c r="EF14" s="3"/>
      <c r="EG14" s="1"/>
      <c r="EH14" s="1">
        <v>240</v>
      </c>
      <c r="EI14" s="1">
        <v>1.7</v>
      </c>
      <c r="EJ14" s="3">
        <v>33</v>
      </c>
      <c r="EK14" s="3"/>
      <c r="EL14" s="3"/>
      <c r="EM14" s="3">
        <v>13</v>
      </c>
      <c r="EN14" s="3">
        <v>1.7</v>
      </c>
      <c r="EO14" s="3"/>
      <c r="EP14" s="3">
        <v>140</v>
      </c>
      <c r="EQ14" s="3">
        <v>2</v>
      </c>
      <c r="ER14" s="3"/>
      <c r="ES14" s="3"/>
      <c r="ET14" s="3">
        <v>130</v>
      </c>
      <c r="EU14" s="3">
        <v>7.8</v>
      </c>
      <c r="EV14" s="3">
        <v>79</v>
      </c>
      <c r="EW14" s="3">
        <v>79</v>
      </c>
      <c r="EX14" s="3">
        <v>13</v>
      </c>
      <c r="EY14" s="3">
        <v>33</v>
      </c>
      <c r="EZ14" s="3">
        <v>33</v>
      </c>
      <c r="FA14" s="3">
        <v>49</v>
      </c>
      <c r="FB14" s="3">
        <v>1.7</v>
      </c>
      <c r="FC14" s="3">
        <v>17</v>
      </c>
      <c r="FD14" s="3"/>
      <c r="FE14" s="3"/>
      <c r="FF14" s="3">
        <v>33</v>
      </c>
      <c r="FG14" s="3">
        <v>23</v>
      </c>
      <c r="FH14" s="3">
        <v>33</v>
      </c>
      <c r="FI14" s="3">
        <v>17</v>
      </c>
      <c r="FJ14" s="3"/>
      <c r="FK14" s="3">
        <v>33</v>
      </c>
      <c r="FL14" s="3">
        <v>23</v>
      </c>
      <c r="FM14" s="3">
        <v>170</v>
      </c>
      <c r="FN14" s="3">
        <v>4.5</v>
      </c>
      <c r="FO14" s="3">
        <v>23</v>
      </c>
      <c r="FP14" s="3"/>
      <c r="FQ14" s="3">
        <v>2</v>
      </c>
      <c r="FR14" s="3"/>
      <c r="FS14" s="3">
        <v>2</v>
      </c>
      <c r="FT14" s="3">
        <v>49</v>
      </c>
      <c r="FU14" s="3">
        <v>7.8</v>
      </c>
      <c r="FV14" s="8">
        <v>49</v>
      </c>
      <c r="FW14" s="8">
        <v>6.8</v>
      </c>
      <c r="FX14" s="8">
        <v>110</v>
      </c>
      <c r="FY14" s="8">
        <v>26</v>
      </c>
      <c r="FZ14" s="8">
        <v>2</v>
      </c>
      <c r="GA14" s="8">
        <v>7.8</v>
      </c>
      <c r="GB14" s="8">
        <v>1.7</v>
      </c>
      <c r="GC14" s="8">
        <v>2</v>
      </c>
      <c r="GD14" s="7">
        <v>6.8</v>
      </c>
      <c r="GE14" s="7">
        <v>22</v>
      </c>
      <c r="GF14" s="7">
        <v>2</v>
      </c>
      <c r="GG14" s="7">
        <v>1.7</v>
      </c>
      <c r="GH14" s="7">
        <v>4.5</v>
      </c>
      <c r="GI14" s="7">
        <v>17</v>
      </c>
      <c r="GJ14" s="7">
        <v>7.8</v>
      </c>
      <c r="GK14" s="7">
        <v>49</v>
      </c>
      <c r="GL14" s="7">
        <v>4</v>
      </c>
      <c r="GM14" s="7"/>
      <c r="GN14" s="7">
        <v>14</v>
      </c>
      <c r="GO14" s="7"/>
      <c r="GP14" s="7">
        <v>1.7</v>
      </c>
      <c r="GQ14" s="7">
        <v>23</v>
      </c>
      <c r="GR14" s="7">
        <v>1.7</v>
      </c>
      <c r="GS14" s="7"/>
      <c r="GT14" s="7">
        <v>7.8</v>
      </c>
      <c r="GU14" s="7">
        <v>2</v>
      </c>
      <c r="GV14" s="7"/>
      <c r="GW14" s="7"/>
      <c r="GX14" s="7">
        <v>4.5</v>
      </c>
      <c r="GY14" s="7"/>
      <c r="GZ14" s="7"/>
      <c r="HA14" s="7">
        <v>17</v>
      </c>
      <c r="HB14" s="7"/>
      <c r="HC14" s="7">
        <v>23</v>
      </c>
      <c r="HD14" s="7">
        <v>33</v>
      </c>
      <c r="HE14" s="7">
        <v>4.5</v>
      </c>
      <c r="HF14" s="7">
        <v>220</v>
      </c>
      <c r="HG14" s="7">
        <v>7.8</v>
      </c>
      <c r="HH14" s="7">
        <v>2</v>
      </c>
      <c r="HI14" s="7"/>
      <c r="HJ14" s="7">
        <v>7.8</v>
      </c>
      <c r="HK14" s="7"/>
      <c r="HL14" s="7">
        <v>2</v>
      </c>
      <c r="HM14" s="7"/>
      <c r="HN14" s="7">
        <v>49</v>
      </c>
      <c r="HO14" s="7">
        <v>4.5</v>
      </c>
      <c r="HP14" s="7">
        <v>13</v>
      </c>
      <c r="HQ14" s="7">
        <v>13</v>
      </c>
    </row>
    <row r="15" spans="1:225" x14ac:dyDescent="0.15">
      <c r="B15" s="19">
        <v>53</v>
      </c>
      <c r="C15" s="20"/>
      <c r="D15" s="3"/>
      <c r="E15" s="3">
        <v>49</v>
      </c>
      <c r="F15" s="3">
        <v>1.7</v>
      </c>
      <c r="G15" s="3">
        <v>13</v>
      </c>
      <c r="H15" s="3">
        <v>2</v>
      </c>
      <c r="I15" s="3">
        <v>14</v>
      </c>
      <c r="J15" s="3">
        <v>1.8</v>
      </c>
      <c r="K15" s="3">
        <v>79</v>
      </c>
      <c r="L15" s="3"/>
      <c r="M15" s="3">
        <v>130</v>
      </c>
      <c r="N15" s="3">
        <v>4</v>
      </c>
      <c r="O15" s="3">
        <v>1.8</v>
      </c>
      <c r="P15" s="3">
        <v>350</v>
      </c>
      <c r="Q15" s="3">
        <v>2</v>
      </c>
      <c r="R15" s="3">
        <v>2</v>
      </c>
      <c r="S15" s="3">
        <v>2</v>
      </c>
      <c r="T15" s="3"/>
      <c r="U15" s="3">
        <v>1.7</v>
      </c>
      <c r="V15" s="3"/>
      <c r="W15" s="3"/>
      <c r="X15" s="3">
        <v>4</v>
      </c>
      <c r="Y15" s="3">
        <v>7.8</v>
      </c>
      <c r="Z15" s="3"/>
      <c r="AA15" s="3"/>
      <c r="AB15" s="3">
        <v>33</v>
      </c>
      <c r="AC15" s="3">
        <v>13</v>
      </c>
      <c r="AD15" s="3">
        <v>2</v>
      </c>
      <c r="AE15" s="3">
        <v>33</v>
      </c>
      <c r="AF15" s="3">
        <v>11</v>
      </c>
      <c r="AG15" s="3">
        <v>11</v>
      </c>
      <c r="AH15" s="3">
        <v>2</v>
      </c>
      <c r="AI15" s="3">
        <v>17</v>
      </c>
      <c r="AJ15" s="3">
        <v>6.8</v>
      </c>
      <c r="AK15" s="3"/>
      <c r="AL15" s="3">
        <v>7.8</v>
      </c>
      <c r="AM15" s="3">
        <v>49</v>
      </c>
      <c r="AN15" s="3">
        <v>33</v>
      </c>
      <c r="AO15" s="3">
        <v>79</v>
      </c>
      <c r="AP15" s="3">
        <v>4.5</v>
      </c>
      <c r="AQ15" s="3">
        <v>4.5</v>
      </c>
      <c r="AR15" s="3">
        <v>2</v>
      </c>
      <c r="AS15" s="3">
        <v>4</v>
      </c>
      <c r="AT15" s="3">
        <v>2</v>
      </c>
      <c r="AU15" s="3">
        <v>1.7</v>
      </c>
      <c r="AV15" s="3"/>
      <c r="AW15" s="3">
        <v>23</v>
      </c>
      <c r="AX15" s="3">
        <v>1.7</v>
      </c>
      <c r="AY15" s="3">
        <v>22</v>
      </c>
      <c r="AZ15" s="3">
        <v>1.7</v>
      </c>
      <c r="BA15" s="3">
        <v>2</v>
      </c>
      <c r="BB15" s="3">
        <v>130</v>
      </c>
      <c r="BC15" s="3">
        <v>4.5</v>
      </c>
      <c r="BD15" s="3">
        <v>1.7</v>
      </c>
      <c r="BE15" s="3">
        <v>540</v>
      </c>
      <c r="BF15" s="3">
        <v>2</v>
      </c>
      <c r="BG15" s="3">
        <v>2</v>
      </c>
      <c r="BH15" s="3">
        <v>4.5</v>
      </c>
      <c r="BI15" s="3"/>
      <c r="BJ15" s="3"/>
      <c r="BK15" s="3"/>
      <c r="BL15" s="3">
        <v>1.7</v>
      </c>
      <c r="BM15" s="3"/>
      <c r="BN15" s="3"/>
      <c r="BO15" s="3">
        <v>1.7</v>
      </c>
      <c r="BP15" s="3"/>
      <c r="BQ15" s="3">
        <v>33</v>
      </c>
      <c r="BR15" s="3">
        <v>1.7</v>
      </c>
      <c r="BS15" s="3"/>
      <c r="BT15" s="3">
        <v>46</v>
      </c>
      <c r="BU15" s="3">
        <v>11</v>
      </c>
      <c r="BV15" s="3">
        <v>79</v>
      </c>
      <c r="BW15" s="3">
        <v>4.5</v>
      </c>
      <c r="BX15" s="3">
        <v>23</v>
      </c>
      <c r="BY15" s="3">
        <v>33</v>
      </c>
      <c r="BZ15" s="3">
        <v>33</v>
      </c>
      <c r="CA15" s="3">
        <v>1.7</v>
      </c>
      <c r="CB15" s="3">
        <v>70</v>
      </c>
      <c r="CC15" s="3">
        <v>2</v>
      </c>
      <c r="CD15" s="3">
        <v>4.5</v>
      </c>
      <c r="CE15" s="3"/>
      <c r="CF15" s="3">
        <v>2</v>
      </c>
      <c r="CG15" s="3">
        <v>1.7</v>
      </c>
      <c r="CH15" s="3">
        <v>1.7</v>
      </c>
      <c r="CI15" s="3"/>
      <c r="CJ15" s="3">
        <v>2</v>
      </c>
      <c r="CK15" s="3"/>
      <c r="CL15" s="3"/>
      <c r="CM15" s="3">
        <v>17</v>
      </c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>
        <v>4.5</v>
      </c>
      <c r="CY15" s="3"/>
      <c r="CZ15" s="3"/>
      <c r="DA15" s="3"/>
      <c r="DB15" s="3"/>
      <c r="DC15" s="3">
        <v>4</v>
      </c>
      <c r="DD15" s="3">
        <v>1.7</v>
      </c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>
        <v>49</v>
      </c>
      <c r="DU15" s="3"/>
      <c r="DV15" s="3">
        <v>49</v>
      </c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1"/>
      <c r="EH15" s="1"/>
      <c r="EI15" s="1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>
        <v>4.5</v>
      </c>
      <c r="FR15" s="3"/>
      <c r="FS15" s="3"/>
      <c r="FT15" s="3">
        <v>49</v>
      </c>
      <c r="FU15" s="3"/>
      <c r="FV15" s="8"/>
      <c r="FW15" s="8"/>
      <c r="FX15" s="8">
        <v>7.8</v>
      </c>
      <c r="FY15" s="8"/>
      <c r="FZ15" s="8"/>
      <c r="GA15" s="8"/>
      <c r="GB15" s="8">
        <v>1.7</v>
      </c>
      <c r="GC15" s="8">
        <v>1.7</v>
      </c>
      <c r="GD15" s="7"/>
      <c r="GE15" s="7">
        <v>23</v>
      </c>
      <c r="GF15" s="7">
        <v>2</v>
      </c>
      <c r="GG15" s="7">
        <v>17</v>
      </c>
      <c r="GH15" s="7"/>
      <c r="GI15" s="7">
        <v>17</v>
      </c>
      <c r="GJ15" s="7">
        <v>4.5</v>
      </c>
      <c r="GK15" s="7">
        <v>49</v>
      </c>
      <c r="GL15" s="7"/>
      <c r="GM15" s="7"/>
      <c r="GN15" s="7"/>
      <c r="GO15" s="7"/>
      <c r="GP15" s="7">
        <v>1.7</v>
      </c>
      <c r="GQ15" s="7"/>
      <c r="GR15" s="7">
        <v>2</v>
      </c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</row>
    <row r="16" spans="1:225" x14ac:dyDescent="0.15">
      <c r="B16" s="19">
        <v>65</v>
      </c>
      <c r="C16" s="2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3"/>
      <c r="EK16" s="1"/>
      <c r="EL16" s="1"/>
      <c r="EM16" s="1"/>
      <c r="EN16" s="1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>
        <v>7.8</v>
      </c>
      <c r="FT16" s="3"/>
      <c r="FU16" s="3"/>
      <c r="FV16" s="8"/>
      <c r="FW16" s="8"/>
      <c r="FX16" s="8"/>
      <c r="FY16" s="8"/>
      <c r="FZ16" s="8"/>
      <c r="GA16" s="8"/>
      <c r="GB16" s="8"/>
      <c r="GC16" s="8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</row>
    <row r="17" spans="2:225" x14ac:dyDescent="0.15">
      <c r="B17" s="21" t="s">
        <v>9</v>
      </c>
      <c r="C17" s="2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3"/>
      <c r="EK17" s="1"/>
      <c r="EL17" s="1"/>
      <c r="EM17" s="1"/>
      <c r="EN17" s="1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>
        <v>1.7</v>
      </c>
      <c r="FQ17" s="3"/>
      <c r="FR17" s="3"/>
      <c r="FS17" s="3"/>
      <c r="FT17" s="3"/>
      <c r="FU17" s="3"/>
      <c r="FV17" s="8"/>
      <c r="FW17" s="8"/>
      <c r="FX17" s="8"/>
      <c r="FY17" s="8"/>
      <c r="FZ17" s="8"/>
      <c r="GA17" s="8"/>
      <c r="GB17" s="8"/>
      <c r="GC17" s="8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</row>
    <row r="18" spans="2:225" x14ac:dyDescent="0.15">
      <c r="B18" s="21" t="s">
        <v>8</v>
      </c>
      <c r="C18" s="2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3"/>
      <c r="EK18" s="1"/>
      <c r="EL18" s="1"/>
      <c r="EM18" s="1"/>
      <c r="EN18" s="1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>
        <v>4</v>
      </c>
      <c r="FE18" s="3">
        <v>1.8</v>
      </c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8"/>
      <c r="FW18" s="8"/>
      <c r="FX18" s="8"/>
      <c r="FY18" s="8"/>
      <c r="FZ18" s="8"/>
      <c r="GA18" s="8"/>
      <c r="GB18" s="8"/>
      <c r="GC18" s="8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</row>
    <row r="19" spans="2:225" x14ac:dyDescent="0.15">
      <c r="B19" s="21" t="s">
        <v>16</v>
      </c>
      <c r="C19" s="2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1"/>
      <c r="EH19" s="1"/>
      <c r="EI19" s="1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8"/>
      <c r="FW19" s="8"/>
      <c r="FX19" s="8"/>
      <c r="FY19" s="8"/>
      <c r="FZ19" s="8"/>
      <c r="GA19" s="8"/>
      <c r="GB19" s="8"/>
      <c r="GC19" s="8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>
        <v>1.7</v>
      </c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</row>
    <row r="20" spans="2:225" x14ac:dyDescent="0.15">
      <c r="B20" s="21" t="s">
        <v>7</v>
      </c>
      <c r="C20" s="2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3"/>
      <c r="EK20" s="1"/>
      <c r="EL20" s="1"/>
      <c r="EM20" s="1"/>
      <c r="EN20" s="1"/>
      <c r="EO20" s="3">
        <v>1.7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8"/>
      <c r="FW20" s="8"/>
      <c r="FX20" s="8"/>
      <c r="FY20" s="8"/>
      <c r="FZ20" s="8"/>
      <c r="GA20" s="8"/>
      <c r="GB20" s="8"/>
      <c r="GC20" s="8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>
        <v>22</v>
      </c>
      <c r="GW20" s="7">
        <v>2</v>
      </c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</row>
    <row r="21" spans="2:225" x14ac:dyDescent="0.15">
      <c r="B21" s="21" t="s">
        <v>6</v>
      </c>
      <c r="C21" s="2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3">
        <v>2</v>
      </c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3"/>
      <c r="EK21" s="1"/>
      <c r="EL21" s="1"/>
      <c r="EM21" s="1"/>
      <c r="EN21" s="1"/>
      <c r="EO21" s="3">
        <v>1.7</v>
      </c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8"/>
      <c r="FW21" s="8"/>
      <c r="FX21" s="8"/>
      <c r="FY21" s="8"/>
      <c r="FZ21" s="8"/>
      <c r="GA21" s="8"/>
      <c r="GB21" s="8"/>
      <c r="GC21" s="8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</row>
    <row r="22" spans="2:225" x14ac:dyDescent="0.15">
      <c r="B22" s="21" t="s">
        <v>12</v>
      </c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3"/>
      <c r="EK22" s="1"/>
      <c r="EL22" s="1"/>
      <c r="EM22" s="1"/>
      <c r="EN22" s="1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>
        <v>2</v>
      </c>
      <c r="FS22" s="3"/>
      <c r="FT22" s="3"/>
      <c r="FU22" s="3"/>
      <c r="FV22" s="8"/>
      <c r="FW22" s="8"/>
      <c r="FX22" s="8"/>
      <c r="FY22" s="8"/>
      <c r="FZ22" s="8"/>
      <c r="GA22" s="8"/>
      <c r="GB22" s="8"/>
      <c r="GC22" s="8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</row>
    <row r="23" spans="2:225" x14ac:dyDescent="0.15">
      <c r="B23" s="21" t="s">
        <v>11</v>
      </c>
      <c r="C23" s="2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3"/>
      <c r="EK23" s="1"/>
      <c r="EL23" s="1"/>
      <c r="EM23" s="1"/>
      <c r="EN23" s="1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>
        <v>2</v>
      </c>
      <c r="FS23" s="3"/>
      <c r="FT23" s="3"/>
      <c r="FU23" s="3"/>
      <c r="FV23" s="8"/>
      <c r="FW23" s="8"/>
      <c r="FX23" s="8"/>
      <c r="FY23" s="8"/>
      <c r="FZ23" s="8"/>
      <c r="GA23" s="8"/>
      <c r="GB23" s="8"/>
      <c r="GC23" s="8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</row>
    <row r="24" spans="2:225" x14ac:dyDescent="0.15">
      <c r="B24" s="21" t="s">
        <v>10</v>
      </c>
      <c r="C24" s="2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3"/>
      <c r="EK24" s="1"/>
      <c r="EL24" s="1"/>
      <c r="EM24" s="1"/>
      <c r="EN24" s="1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>
        <v>11</v>
      </c>
      <c r="FS24" s="3"/>
      <c r="FT24" s="3"/>
      <c r="FU24" s="3"/>
      <c r="FV24" s="8"/>
      <c r="FW24" s="8"/>
      <c r="FX24" s="8"/>
      <c r="FY24" s="8"/>
      <c r="FZ24" s="8"/>
      <c r="GA24" s="8"/>
      <c r="GB24" s="8"/>
      <c r="GC24" s="8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>
        <v>1.7</v>
      </c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</row>
    <row r="25" spans="2:225" x14ac:dyDescent="0.15">
      <c r="B25" s="21" t="s">
        <v>5</v>
      </c>
      <c r="C25" s="2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3"/>
      <c r="EK25" s="1"/>
      <c r="EL25" s="1"/>
      <c r="EM25" s="1"/>
      <c r="EN25" s="1"/>
      <c r="EO25" s="3"/>
      <c r="EP25" s="3">
        <v>23</v>
      </c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8"/>
      <c r="FW25" s="8"/>
      <c r="FX25" s="8"/>
      <c r="FY25" s="8"/>
      <c r="FZ25" s="8"/>
      <c r="GA25" s="8"/>
      <c r="GB25" s="8"/>
      <c r="GC25" s="8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</row>
    <row r="26" spans="2:225" x14ac:dyDescent="0.15">
      <c r="B26" s="21" t="s">
        <v>4</v>
      </c>
      <c r="C26" s="2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>
        <v>49</v>
      </c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1"/>
      <c r="EH26" s="1"/>
      <c r="EI26" s="1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>
        <v>2</v>
      </c>
      <c r="FQ26" s="3"/>
      <c r="FR26" s="3"/>
      <c r="FS26" s="3"/>
      <c r="FT26" s="3"/>
      <c r="FU26" s="3"/>
      <c r="FV26" s="8"/>
      <c r="FW26" s="8"/>
      <c r="FX26" s="8"/>
      <c r="FY26" s="8"/>
      <c r="FZ26" s="8"/>
      <c r="GA26" s="8"/>
      <c r="GB26" s="8"/>
      <c r="GC26" s="8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>
        <v>79</v>
      </c>
      <c r="GW26" s="7"/>
      <c r="GX26" s="7">
        <v>1.7</v>
      </c>
      <c r="GY26" s="7"/>
      <c r="GZ26" s="7"/>
      <c r="HA26" s="7"/>
      <c r="HB26" s="7">
        <v>1.7</v>
      </c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</row>
    <row r="27" spans="2:225" x14ac:dyDescent="0.15">
      <c r="B27" s="21" t="s">
        <v>13</v>
      </c>
      <c r="C27" s="2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3"/>
      <c r="EK27" s="1"/>
      <c r="EL27" s="1"/>
      <c r="EM27" s="1"/>
      <c r="EN27" s="1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8"/>
      <c r="FW27" s="8"/>
      <c r="FX27" s="8"/>
      <c r="FY27" s="8"/>
      <c r="FZ27" s="8"/>
      <c r="GA27" s="8"/>
      <c r="GB27" s="8"/>
      <c r="GC27" s="8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>
        <v>1.7</v>
      </c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</row>
    <row r="28" spans="2:225" x14ac:dyDescent="0.15">
      <c r="B28" s="21" t="s">
        <v>17</v>
      </c>
      <c r="C28" s="2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1"/>
      <c r="EH28" s="1"/>
      <c r="EI28" s="1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8"/>
      <c r="FW28" s="8"/>
      <c r="FX28" s="8"/>
      <c r="FY28" s="8"/>
      <c r="FZ28" s="8"/>
      <c r="GA28" s="8"/>
      <c r="GB28" s="8"/>
      <c r="GC28" s="8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>
        <v>70</v>
      </c>
      <c r="GW28" s="7">
        <v>1.7</v>
      </c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</row>
    <row r="29" spans="2:225" x14ac:dyDescent="0.15">
      <c r="B29" s="21" t="s">
        <v>15</v>
      </c>
      <c r="C29" s="2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1"/>
      <c r="EH29" s="1"/>
      <c r="EI29" s="1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8"/>
      <c r="FW29" s="8"/>
      <c r="FX29" s="8"/>
      <c r="FY29" s="8"/>
      <c r="FZ29" s="8"/>
      <c r="GA29" s="8"/>
      <c r="GB29" s="8"/>
      <c r="GC29" s="8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>
        <v>1.7</v>
      </c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</row>
  </sheetData>
  <phoneticPr fontId="0" type="noConversion"/>
  <printOptions horizontalCentered="1" verticalCentered="1" gridLines="1"/>
  <pageMargins left="0.5" right="0.5" top="1" bottom="1" header="0.5" footer="0.5"/>
  <pageSetup fitToWidth="38" orientation="landscape" blackAndWhite="1" r:id="rId1"/>
  <headerFooter alignWithMargins="0">
    <oddHeader>&amp;L&amp;"Tahoma,Bold"&amp;14E8 - JARRETT BAY AREA&amp;C&amp;"Tahoma,Bold"&amp;14CONDITIONAL SAMPLES SORTED&amp;R&amp;"Tahoma,Bold"&amp;14FECAL COLIFORM MPN/100 ML</oddHeader>
    <oddFooter>&amp;L&amp;10&amp;Z&amp;F&amp;R&amp;10&amp;D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:IN134"/>
  <sheetViews>
    <sheetView defaultGridColor="0" colorId="22" zoomScale="87" zoomScaleNormal="87" workbookViewId="0">
      <pane xSplit="3" topLeftCell="D1" activePane="topRight" state="frozenSplit"/>
      <selection activeCell="A28" sqref="A28"/>
      <selection pane="topRight" activeCell="A7" sqref="A7"/>
    </sheetView>
  </sheetViews>
  <sheetFormatPr baseColWidth="10" defaultColWidth="11.7109375" defaultRowHeight="15" x14ac:dyDescent="0.15"/>
  <cols>
    <col min="2" max="2" width="14.140625" style="13" customWidth="1"/>
    <col min="3" max="3" width="3.7109375" style="11" customWidth="1"/>
    <col min="4" max="225" width="8.28515625" bestFit="1" customWidth="1"/>
    <col min="226" max="226" width="8.28515625" customWidth="1"/>
    <col min="227" max="231" width="8.28515625" bestFit="1" customWidth="1"/>
    <col min="232" max="232" width="8.28515625" customWidth="1"/>
    <col min="233" max="233" width="8.28515625" bestFit="1" customWidth="1"/>
    <col min="234" max="234" width="8.28515625" customWidth="1"/>
    <col min="235" max="238" width="8.28515625" bestFit="1" customWidth="1"/>
    <col min="239" max="239" width="8.28515625" customWidth="1"/>
    <col min="240" max="240" width="8.28515625" bestFit="1" customWidth="1"/>
    <col min="241" max="242" width="8.28515625" customWidth="1"/>
    <col min="243" max="247" width="8.28515625" bestFit="1" customWidth="1"/>
    <col min="248" max="248" width="8.28515625" customWidth="1"/>
  </cols>
  <sheetData>
    <row r="1" spans="1:248" s="15" customFormat="1" x14ac:dyDescent="0.15">
      <c r="A1" s="15" t="s">
        <v>39</v>
      </c>
      <c r="B1" s="15" t="s">
        <v>0</v>
      </c>
      <c r="C1" s="14" t="s">
        <v>1</v>
      </c>
      <c r="D1" s="14">
        <f>DATE(93,1,20)</f>
        <v>33989</v>
      </c>
      <c r="E1" s="14">
        <f>DATE(93,4,9)</f>
        <v>34068</v>
      </c>
      <c r="F1" s="14">
        <f>DATE(93,4,12)</f>
        <v>34071</v>
      </c>
      <c r="G1" s="14">
        <f>DATE(93,10,11)</f>
        <v>34253</v>
      </c>
      <c r="H1" s="14">
        <f>DATE(93,10,13)</f>
        <v>34255</v>
      </c>
      <c r="I1" s="14">
        <f>DATE(93,10,18)</f>
        <v>34260</v>
      </c>
      <c r="J1" s="14">
        <f>DATE(93,10,20)</f>
        <v>34262</v>
      </c>
      <c r="K1" s="14">
        <f>DATE(93,10,29)</f>
        <v>34271</v>
      </c>
      <c r="L1" s="14">
        <f>DATE(93,11,2)</f>
        <v>34275</v>
      </c>
      <c r="M1" s="14">
        <f>DATE(93,11,29)</f>
        <v>34302</v>
      </c>
      <c r="N1" s="14">
        <f>DATE(93,12,2)</f>
        <v>34305</v>
      </c>
      <c r="O1" s="14">
        <f>DATE(93,12,7)</f>
        <v>34310</v>
      </c>
      <c r="P1" s="14">
        <f>DATE(94,1,18)</f>
        <v>34352</v>
      </c>
      <c r="Q1" s="14">
        <f>DATE(94,2,3)</f>
        <v>34368</v>
      </c>
      <c r="R1" s="14">
        <f>DATE(94,3,6)</f>
        <v>34399</v>
      </c>
      <c r="S1" s="14">
        <f>DATE(94,5,31)</f>
        <v>34485</v>
      </c>
      <c r="T1" s="14">
        <f>DATE(94,6,21)</f>
        <v>34506</v>
      </c>
      <c r="U1" s="14">
        <f>DATE(94,8,22)</f>
        <v>34568</v>
      </c>
      <c r="V1" s="14">
        <f>DATE(94,8,29)</f>
        <v>34575</v>
      </c>
      <c r="W1" s="14">
        <f>DATE(94,9,14)</f>
        <v>34591</v>
      </c>
      <c r="X1" s="14">
        <f>DATE(94,9,20)</f>
        <v>34597</v>
      </c>
      <c r="Y1" s="14">
        <f>DATE(94,10,17)</f>
        <v>34624</v>
      </c>
      <c r="Z1" s="14">
        <f>DATE(94,11,9)</f>
        <v>34647</v>
      </c>
      <c r="AA1" s="14">
        <f>DATE(94,11,14)</f>
        <v>34652</v>
      </c>
      <c r="AB1" s="14">
        <f>DATE(94,11,21)</f>
        <v>34659</v>
      </c>
      <c r="AC1" s="14">
        <f>DATE(94,11,30)</f>
        <v>34668</v>
      </c>
      <c r="AD1" s="14">
        <f>DATE(94,12,1)</f>
        <v>34669</v>
      </c>
      <c r="AE1" s="14">
        <f>DATE(94,12,27)</f>
        <v>34695</v>
      </c>
      <c r="AF1" s="14">
        <f>DATE(94,12,29)</f>
        <v>34697</v>
      </c>
      <c r="AG1" s="14">
        <f>DATE(95,1,9)</f>
        <v>34708</v>
      </c>
      <c r="AH1" s="14">
        <f>DATE(95,1,12)</f>
        <v>34711</v>
      </c>
      <c r="AI1" s="14">
        <f>DATE(95,1,18)</f>
        <v>34717</v>
      </c>
      <c r="AJ1" s="14">
        <f>DATE(95,1,23)</f>
        <v>34722</v>
      </c>
      <c r="AK1" s="14">
        <f>DATE(95,2,13)</f>
        <v>34743</v>
      </c>
      <c r="AL1" s="14">
        <f>DATE(95,6,9)</f>
        <v>34859</v>
      </c>
      <c r="AM1" s="14">
        <f>DATE(95,8,28)</f>
        <v>34939</v>
      </c>
      <c r="AN1" s="14">
        <f>DATE(95,8,30)</f>
        <v>34941</v>
      </c>
      <c r="AO1" s="14">
        <f>DATE(95,10,16)</f>
        <v>34988</v>
      </c>
      <c r="AP1" s="14">
        <f>DATE(95,10,18)</f>
        <v>34990</v>
      </c>
      <c r="AQ1" s="14">
        <f>DATE(96,1,29)</f>
        <v>35093</v>
      </c>
      <c r="AR1" s="14">
        <f>DATE(96,2,2)</f>
        <v>35097</v>
      </c>
      <c r="AS1" s="14">
        <f>DATE(96,2,6)</f>
        <v>35101</v>
      </c>
      <c r="AT1" s="14">
        <f>DATE(96,4,2)</f>
        <v>35157</v>
      </c>
      <c r="AU1" s="14">
        <f>DATE(96,7,19)</f>
        <v>35265</v>
      </c>
      <c r="AV1" s="14">
        <f>DATE(96,7,31)</f>
        <v>35277</v>
      </c>
      <c r="AW1" s="14">
        <f>DATE(96,8,5)</f>
        <v>35282</v>
      </c>
      <c r="AX1" s="14">
        <f>DATE(96,8,7)</f>
        <v>35284</v>
      </c>
      <c r="AY1" s="14">
        <f>DATE(96,9,10)</f>
        <v>35318</v>
      </c>
      <c r="AZ1" s="14">
        <f>DATE(96,9,16)</f>
        <v>35324</v>
      </c>
      <c r="BA1" s="14">
        <f>DATE(96,9,18)</f>
        <v>35326</v>
      </c>
      <c r="BB1" s="14">
        <f>DATE(96,10,9)</f>
        <v>35347</v>
      </c>
      <c r="BC1" s="14">
        <f>DATE(96,10,11)</f>
        <v>35349</v>
      </c>
      <c r="BD1" s="14">
        <f>DATE(96,10,14)</f>
        <v>35352</v>
      </c>
      <c r="BE1" s="14">
        <f>DATE(96,12,2)</f>
        <v>35401</v>
      </c>
      <c r="BF1" s="14">
        <f>DATE(96,12,5)</f>
        <v>35404</v>
      </c>
      <c r="BG1" s="14">
        <f>DATE(97,2,18)</f>
        <v>35479</v>
      </c>
      <c r="BH1" s="14">
        <f>DATE(97,3,17)</f>
        <v>35506</v>
      </c>
      <c r="BI1" s="14">
        <f>DATE(97,4,30)</f>
        <v>35550</v>
      </c>
      <c r="BJ1" s="14">
        <f>DATE(97,5,28)</f>
        <v>35578</v>
      </c>
      <c r="BK1" s="14">
        <f>DATE(97,8,4)</f>
        <v>35646</v>
      </c>
      <c r="BL1" s="14">
        <f>DATE(97,9,14)</f>
        <v>35687</v>
      </c>
      <c r="BM1" s="14">
        <f>DATE(97,9,17)</f>
        <v>35690</v>
      </c>
      <c r="BN1" s="14">
        <f>DATE(97,9,30)</f>
        <v>35703</v>
      </c>
      <c r="BO1" s="14">
        <f>DATE(97,10,2)</f>
        <v>35705</v>
      </c>
      <c r="BP1" s="14">
        <f>DATE(97,10,7)</f>
        <v>35710</v>
      </c>
      <c r="BQ1" s="14">
        <f>DATE(97,11,3)</f>
        <v>35737</v>
      </c>
      <c r="BR1" s="14">
        <f>DATE(97,11,5)</f>
        <v>35739</v>
      </c>
      <c r="BS1" s="14">
        <f>DATE(97,11,17)</f>
        <v>35751</v>
      </c>
      <c r="BT1" s="14">
        <f>DATE(97,12,2)</f>
        <v>35766</v>
      </c>
      <c r="BU1" s="14">
        <f>DATE(97,12,4)</f>
        <v>35768</v>
      </c>
      <c r="BV1" s="14">
        <f>DATE(98,1,19)</f>
        <v>35814</v>
      </c>
      <c r="BW1" s="14">
        <f>DATE(98,1,21)</f>
        <v>35816</v>
      </c>
      <c r="BX1" s="14">
        <f>DATE(98,1,26)</f>
        <v>35821</v>
      </c>
      <c r="BY1" s="14">
        <f>DATE(98,1,30)</f>
        <v>35825</v>
      </c>
      <c r="BZ1" s="14">
        <f>DATE(98,2,9)</f>
        <v>35835</v>
      </c>
      <c r="CA1" s="14">
        <f>DATE(98,2,11)</f>
        <v>35837</v>
      </c>
      <c r="CB1" s="14">
        <f>DATE(98,2,19)</f>
        <v>35845</v>
      </c>
      <c r="CC1" s="14">
        <f>DATE(98,2,22)</f>
        <v>35848</v>
      </c>
      <c r="CD1" s="14">
        <f>DATE(98,2,23)</f>
        <v>35849</v>
      </c>
      <c r="CE1" s="14">
        <f>DATE(98,2,26)</f>
        <v>35852</v>
      </c>
      <c r="CF1" s="14">
        <f>DATE(98,5,4)</f>
        <v>35919</v>
      </c>
      <c r="CG1" s="14">
        <f>DATE(98,5,6)</f>
        <v>35921</v>
      </c>
      <c r="CH1" s="14">
        <f>DATE(98,5,21)</f>
        <v>35936</v>
      </c>
      <c r="CI1" s="14">
        <f>DATE(98,7,13)</f>
        <v>35989</v>
      </c>
      <c r="CJ1" s="14">
        <f>DATE(98,8,4)</f>
        <v>36011</v>
      </c>
      <c r="CK1" s="14">
        <f>DATE(98,8,31)</f>
        <v>36038</v>
      </c>
      <c r="CL1" s="14">
        <f>DATE(98,9,2)</f>
        <v>36040</v>
      </c>
      <c r="CM1" s="14">
        <f>DATE(98,9,7)</f>
        <v>36045</v>
      </c>
      <c r="CN1" s="14">
        <f>DATE(99,5,3)</f>
        <v>36283</v>
      </c>
      <c r="CO1" s="14">
        <f>DATE(99,5,6)</f>
        <v>36286</v>
      </c>
      <c r="CP1" s="14">
        <f>DATE(99,5,17)</f>
        <v>36297</v>
      </c>
      <c r="CQ1" s="14">
        <f>DATE(99,5,20)</f>
        <v>36300</v>
      </c>
      <c r="CR1" s="14">
        <v>36333</v>
      </c>
      <c r="CS1" s="14">
        <v>36377</v>
      </c>
      <c r="CT1" s="14">
        <v>36380</v>
      </c>
      <c r="CU1" s="14">
        <v>36396</v>
      </c>
      <c r="CV1" s="14">
        <f>DATE(99,9,3)</f>
        <v>36406</v>
      </c>
      <c r="CW1" s="14">
        <v>36411</v>
      </c>
      <c r="CX1" s="14">
        <v>36412</v>
      </c>
      <c r="CY1" s="14">
        <v>36439</v>
      </c>
      <c r="CZ1" s="14">
        <v>36444</v>
      </c>
      <c r="DA1" s="14">
        <v>36452</v>
      </c>
      <c r="DB1" s="14">
        <v>36457</v>
      </c>
      <c r="DC1" s="14">
        <v>36552</v>
      </c>
      <c r="DD1" s="14">
        <f>DATE(2000,1,31)</f>
        <v>36556</v>
      </c>
      <c r="DE1" s="14">
        <f>DATE(2000,4,12)</f>
        <v>36628</v>
      </c>
      <c r="DF1" s="14">
        <f>DATE(2000,4,18)</f>
        <v>36634</v>
      </c>
      <c r="DG1" s="14">
        <f>DATE(2000,4,20)</f>
        <v>36636</v>
      </c>
      <c r="DH1" s="14">
        <f>DATE(2000,4,24)</f>
        <v>36640</v>
      </c>
      <c r="DI1" s="14">
        <f>DATE(2000,5,1)</f>
        <v>36647</v>
      </c>
      <c r="DJ1" s="14">
        <f>DATE(2000,6,6)</f>
        <v>36683</v>
      </c>
      <c r="DK1" s="14">
        <f>DATE(2000,6,8)</f>
        <v>36685</v>
      </c>
      <c r="DL1" s="14">
        <f>DATE(2000,7,24)</f>
        <v>36731</v>
      </c>
      <c r="DM1" s="14">
        <f>DATE(2000,7,27)</f>
        <v>36734</v>
      </c>
      <c r="DN1" s="14">
        <f>DATE(2000,7,30)</f>
        <v>36737</v>
      </c>
      <c r="DO1" s="14">
        <f>DATE(2000,8,1)</f>
        <v>36739</v>
      </c>
      <c r="DP1" s="14">
        <f>DATE(2000,8,6)</f>
        <v>36744</v>
      </c>
      <c r="DQ1" s="14">
        <f>DATE(2000,8,8)</f>
        <v>36746</v>
      </c>
      <c r="DR1" s="14">
        <f>DATE(2000,8,29)</f>
        <v>36767</v>
      </c>
      <c r="DS1" s="14">
        <f>DATE(2000,9,1)</f>
        <v>36770</v>
      </c>
      <c r="DT1" s="14">
        <f>DATE(2000,9,8)</f>
        <v>36777</v>
      </c>
      <c r="DU1" s="14">
        <f>DATE(2000,9,11)</f>
        <v>36780</v>
      </c>
      <c r="DV1" s="14">
        <f>DATE(2000,9,20)</f>
        <v>36789</v>
      </c>
      <c r="DW1" s="14">
        <f>DATE(2000,9,26)</f>
        <v>36795</v>
      </c>
      <c r="DX1" s="14">
        <f>DATE(2000,11,27)</f>
        <v>36857</v>
      </c>
      <c r="DY1" s="14">
        <f>DATE(2000,11,29)</f>
        <v>36859</v>
      </c>
      <c r="DZ1" s="14">
        <f>DATE(2001,3,14)</f>
        <v>36964</v>
      </c>
      <c r="EA1" s="14">
        <f>DATE(2001,6,18)</f>
        <v>37060</v>
      </c>
      <c r="EB1" s="14">
        <f>DATE(2001,7,8)</f>
        <v>37080</v>
      </c>
      <c r="EC1" s="14">
        <f>DATE(2001,8,15)</f>
        <v>37118</v>
      </c>
      <c r="ED1" s="14">
        <f>DATE(2001,8,17)</f>
        <v>37120</v>
      </c>
      <c r="EE1" s="14">
        <f>DATE(2001,9,27)</f>
        <v>37161</v>
      </c>
      <c r="EF1" s="14">
        <f>DATE(2001,10,1)</f>
        <v>37165</v>
      </c>
      <c r="EG1" s="14">
        <v>37195</v>
      </c>
      <c r="EH1" s="14">
        <v>37297</v>
      </c>
      <c r="EI1" s="14">
        <v>37299</v>
      </c>
      <c r="EJ1" s="14">
        <v>37329</v>
      </c>
      <c r="EK1" s="14">
        <v>37332</v>
      </c>
      <c r="EL1" s="14">
        <f>DATE(2002,9,3)</f>
        <v>37502</v>
      </c>
      <c r="EM1" s="14">
        <f>DATE(2002,9,4)</f>
        <v>37503</v>
      </c>
      <c r="EN1" s="14">
        <f>DATE(2002,9,6)</f>
        <v>37505</v>
      </c>
      <c r="EO1" s="14">
        <f>DATE(2002,9,11)</f>
        <v>37510</v>
      </c>
      <c r="EP1" s="14">
        <f>DATE(2002,9,12)</f>
        <v>37511</v>
      </c>
      <c r="EQ1" s="14">
        <f>DATE(2002,9,15)</f>
        <v>37514</v>
      </c>
      <c r="ER1" s="14">
        <f>DATE(2002,9,30)</f>
        <v>37529</v>
      </c>
      <c r="ES1" s="14">
        <f>DATE(2002,10,3)</f>
        <v>37532</v>
      </c>
      <c r="ET1" s="14">
        <f>DATE(2002,10,17)</f>
        <v>37546</v>
      </c>
      <c r="EU1" s="14">
        <f>DATE(2002,10,21)</f>
        <v>37550</v>
      </c>
      <c r="EV1" s="14">
        <f>DATE(2002,11,19)</f>
        <v>37579</v>
      </c>
      <c r="EW1" s="14">
        <f>DATE(2002,11,21)</f>
        <v>37581</v>
      </c>
      <c r="EX1" s="14">
        <f>DATE(2002,11,24)</f>
        <v>37584</v>
      </c>
      <c r="EY1" s="14">
        <f>DATE(2003,1,3)</f>
        <v>37624</v>
      </c>
      <c r="EZ1" s="14">
        <f>DATE(2003,1,6)</f>
        <v>37627</v>
      </c>
      <c r="FA1" s="14">
        <v>37689</v>
      </c>
      <c r="FB1" s="14">
        <v>37692</v>
      </c>
      <c r="FC1" s="14">
        <v>37699</v>
      </c>
      <c r="FD1" s="14">
        <v>37703</v>
      </c>
      <c r="FE1" s="14">
        <v>37704</v>
      </c>
      <c r="FF1" s="14">
        <v>37705</v>
      </c>
      <c r="FG1" s="14">
        <v>37725</v>
      </c>
      <c r="FH1" s="14">
        <v>37726</v>
      </c>
      <c r="FI1" s="14">
        <v>37739</v>
      </c>
      <c r="FJ1" s="14">
        <v>37741</v>
      </c>
      <c r="FK1" s="14">
        <v>37746</v>
      </c>
      <c r="FL1" s="14">
        <v>37748</v>
      </c>
      <c r="FM1" s="14">
        <v>37761</v>
      </c>
      <c r="FN1" s="14">
        <v>37763</v>
      </c>
      <c r="FO1" s="14">
        <v>37770</v>
      </c>
      <c r="FP1" s="14">
        <v>37774</v>
      </c>
      <c r="FQ1" s="14">
        <v>37775</v>
      </c>
      <c r="FR1" s="14">
        <v>37887</v>
      </c>
      <c r="FS1" s="14">
        <v>37894</v>
      </c>
      <c r="FT1" s="14">
        <v>37906</v>
      </c>
      <c r="FU1" s="14">
        <v>37908</v>
      </c>
      <c r="FV1" s="14">
        <v>37925</v>
      </c>
      <c r="FW1" s="14">
        <v>37928</v>
      </c>
      <c r="FX1" s="14">
        <v>37971</v>
      </c>
      <c r="FY1" s="15">
        <v>37973</v>
      </c>
      <c r="FZ1" s="15">
        <v>37975</v>
      </c>
      <c r="GA1" s="15">
        <v>37982</v>
      </c>
      <c r="GB1" s="15">
        <v>38170</v>
      </c>
      <c r="GC1" s="15">
        <v>38187</v>
      </c>
      <c r="GD1" s="15">
        <v>38199</v>
      </c>
      <c r="GE1" s="15">
        <v>38204</v>
      </c>
      <c r="GF1" s="16">
        <v>38208</v>
      </c>
      <c r="GG1" s="15">
        <v>38217</v>
      </c>
      <c r="GH1" s="15">
        <v>38234</v>
      </c>
      <c r="GI1" s="15">
        <v>38320</v>
      </c>
      <c r="GJ1" s="15">
        <v>38322</v>
      </c>
      <c r="GK1" s="15">
        <v>38446</v>
      </c>
      <c r="GL1" s="15">
        <v>38448</v>
      </c>
      <c r="GM1" s="14">
        <v>38452</v>
      </c>
      <c r="GN1" s="14">
        <v>38453</v>
      </c>
      <c r="GO1" s="14">
        <v>38460</v>
      </c>
      <c r="GP1" s="14">
        <v>38482</v>
      </c>
      <c r="GQ1" s="15">
        <v>38509</v>
      </c>
      <c r="GR1" s="15">
        <v>38510</v>
      </c>
      <c r="GS1" s="15">
        <v>38524</v>
      </c>
      <c r="GT1" s="15">
        <v>38534</v>
      </c>
      <c r="GU1" s="15">
        <v>38550</v>
      </c>
      <c r="GV1" s="15">
        <v>38594</v>
      </c>
      <c r="GW1" s="15">
        <v>38595</v>
      </c>
      <c r="GX1" s="15">
        <v>38614</v>
      </c>
      <c r="GY1" s="15">
        <v>38616</v>
      </c>
      <c r="GZ1" s="15">
        <v>38618</v>
      </c>
      <c r="HA1" s="15">
        <v>38623</v>
      </c>
      <c r="HB1" s="15">
        <v>38637</v>
      </c>
      <c r="HC1" s="15">
        <v>38638</v>
      </c>
      <c r="HD1" s="15">
        <v>38641</v>
      </c>
      <c r="HE1" s="15">
        <v>38643</v>
      </c>
      <c r="HF1" s="15">
        <v>38651</v>
      </c>
      <c r="HG1" s="15">
        <v>38656</v>
      </c>
      <c r="HH1" s="15">
        <v>38681</v>
      </c>
      <c r="HI1" s="15">
        <v>38684</v>
      </c>
      <c r="HJ1" s="15">
        <v>38897</v>
      </c>
      <c r="HK1" s="15">
        <v>38950</v>
      </c>
      <c r="HL1" s="15">
        <v>38954</v>
      </c>
      <c r="HM1" s="15">
        <v>38966</v>
      </c>
      <c r="HN1" s="15">
        <v>38968</v>
      </c>
      <c r="HO1" s="15">
        <v>38972</v>
      </c>
      <c r="HP1" s="15">
        <v>39001</v>
      </c>
      <c r="HQ1" s="15">
        <v>39020</v>
      </c>
      <c r="HR1" s="15">
        <v>39047</v>
      </c>
      <c r="HS1" s="15">
        <v>39413</v>
      </c>
      <c r="HT1" s="15">
        <v>39050</v>
      </c>
      <c r="HU1" s="14">
        <v>39057</v>
      </c>
      <c r="HV1" s="15">
        <v>39190</v>
      </c>
      <c r="HW1" s="15">
        <v>39275</v>
      </c>
      <c r="HX1" s="15">
        <v>39295</v>
      </c>
      <c r="HY1" s="15">
        <v>39296</v>
      </c>
      <c r="HZ1" s="15">
        <v>39336</v>
      </c>
      <c r="IA1" s="15">
        <v>39337</v>
      </c>
      <c r="IB1" s="15">
        <v>39339</v>
      </c>
      <c r="IC1" s="15">
        <v>39342</v>
      </c>
      <c r="ID1" s="15">
        <v>39344</v>
      </c>
      <c r="IE1" s="15">
        <v>39349</v>
      </c>
      <c r="IF1" s="15">
        <v>39351</v>
      </c>
      <c r="IG1" s="15">
        <v>39385</v>
      </c>
      <c r="IH1" s="15">
        <v>39387</v>
      </c>
      <c r="II1" s="15">
        <v>39391</v>
      </c>
      <c r="IJ1" s="15">
        <v>39393</v>
      </c>
      <c r="IK1" s="15">
        <v>39434</v>
      </c>
      <c r="IL1" s="15">
        <v>39436</v>
      </c>
      <c r="IM1" s="15">
        <v>39443</v>
      </c>
      <c r="IN1" s="15">
        <v>39444</v>
      </c>
    </row>
    <row r="2" spans="1:248" s="1" customFormat="1" x14ac:dyDescent="0.15">
      <c r="B2" s="13">
        <v>48</v>
      </c>
      <c r="C2" s="12"/>
      <c r="D2" s="3">
        <v>33</v>
      </c>
      <c r="E2" s="3"/>
      <c r="F2" s="3">
        <v>23</v>
      </c>
      <c r="G2" s="3">
        <v>170</v>
      </c>
      <c r="H2" s="3">
        <v>46</v>
      </c>
      <c r="I2" s="3">
        <v>33</v>
      </c>
      <c r="J2" s="3">
        <v>23</v>
      </c>
      <c r="K2" s="3"/>
      <c r="L2" s="3">
        <v>13</v>
      </c>
      <c r="M2" s="3">
        <v>350</v>
      </c>
      <c r="N2" s="3">
        <v>64</v>
      </c>
      <c r="O2" s="3">
        <v>17</v>
      </c>
      <c r="P2" s="3">
        <v>17</v>
      </c>
      <c r="Q2" s="3">
        <v>13</v>
      </c>
      <c r="R2" s="3">
        <v>11</v>
      </c>
      <c r="S2" s="3">
        <v>1.7</v>
      </c>
      <c r="T2" s="3">
        <v>1.7</v>
      </c>
      <c r="U2" s="3">
        <v>1.7</v>
      </c>
      <c r="V2" s="3">
        <v>1.7</v>
      </c>
      <c r="W2" s="3">
        <v>1.8</v>
      </c>
      <c r="X2" s="3">
        <v>1.7</v>
      </c>
      <c r="Y2" s="3">
        <v>2</v>
      </c>
      <c r="Z2" s="3">
        <v>2</v>
      </c>
      <c r="AA2" s="3">
        <v>68</v>
      </c>
      <c r="AB2" s="3">
        <v>21</v>
      </c>
      <c r="AC2" s="3">
        <v>17</v>
      </c>
      <c r="AD2" s="3">
        <v>27</v>
      </c>
      <c r="AE2" s="3">
        <v>49</v>
      </c>
      <c r="AF2" s="3">
        <v>7.8</v>
      </c>
      <c r="AG2" s="3">
        <v>130</v>
      </c>
      <c r="AH2" s="3">
        <v>17</v>
      </c>
      <c r="AI2" s="3">
        <v>110</v>
      </c>
      <c r="AJ2" s="3">
        <v>33</v>
      </c>
      <c r="AK2" s="3">
        <v>14</v>
      </c>
      <c r="AL2" s="3">
        <v>4.5</v>
      </c>
      <c r="AM2" s="3">
        <v>140</v>
      </c>
      <c r="AN2" s="3">
        <v>17</v>
      </c>
      <c r="AO2" s="3">
        <v>170</v>
      </c>
      <c r="AP2" s="3">
        <v>17</v>
      </c>
      <c r="AQ2" s="3">
        <v>130</v>
      </c>
      <c r="AR2" s="3">
        <v>2</v>
      </c>
      <c r="AS2" s="3">
        <v>7.8</v>
      </c>
      <c r="AT2" s="3">
        <v>2</v>
      </c>
      <c r="AU2" s="3">
        <v>4.5</v>
      </c>
      <c r="AV2" s="3">
        <v>17</v>
      </c>
      <c r="AW2" s="3"/>
      <c r="AX2" s="3">
        <v>13</v>
      </c>
      <c r="AY2" s="3"/>
      <c r="AZ2" s="3"/>
      <c r="BA2" s="3"/>
      <c r="BB2" s="3">
        <v>540</v>
      </c>
      <c r="BC2" s="3">
        <v>130</v>
      </c>
      <c r="BD2" s="3">
        <v>4.5</v>
      </c>
      <c r="BE2" s="3">
        <v>70</v>
      </c>
      <c r="BF2" s="3">
        <v>49</v>
      </c>
      <c r="BG2" s="3">
        <v>4.5</v>
      </c>
      <c r="BH2" s="3">
        <v>49</v>
      </c>
      <c r="BI2" s="3">
        <v>70</v>
      </c>
      <c r="BJ2" s="3"/>
      <c r="BK2" s="3">
        <v>1.7</v>
      </c>
      <c r="BL2" s="3">
        <v>1.8</v>
      </c>
      <c r="BM2" s="3">
        <v>1.7</v>
      </c>
      <c r="BN2" s="3">
        <v>23</v>
      </c>
      <c r="BO2" s="3">
        <v>1.7</v>
      </c>
      <c r="BP2" s="3"/>
      <c r="BQ2" s="3">
        <v>49</v>
      </c>
      <c r="BR2" s="3">
        <v>130</v>
      </c>
      <c r="BS2" s="3">
        <v>1.7</v>
      </c>
      <c r="BT2" s="3">
        <v>350</v>
      </c>
      <c r="BU2" s="3">
        <v>79</v>
      </c>
      <c r="BV2" s="3">
        <v>33</v>
      </c>
      <c r="BW2" s="3">
        <v>49</v>
      </c>
      <c r="BX2" s="3">
        <v>33</v>
      </c>
      <c r="BY2" s="3">
        <v>33</v>
      </c>
      <c r="BZ2" s="3">
        <v>6.1</v>
      </c>
      <c r="CA2" s="3"/>
      <c r="CB2" s="3">
        <v>49</v>
      </c>
      <c r="CC2" s="3">
        <v>4.5</v>
      </c>
      <c r="CD2" s="3">
        <v>4.5</v>
      </c>
      <c r="CE2" s="3"/>
      <c r="CF2" s="3">
        <v>1.7</v>
      </c>
      <c r="CG2" s="3">
        <v>79</v>
      </c>
      <c r="CH2" s="3">
        <v>2</v>
      </c>
      <c r="CI2" s="3"/>
      <c r="CJ2" s="3">
        <v>9.1999999999999993</v>
      </c>
      <c r="CK2" s="3"/>
      <c r="CL2" s="3">
        <v>33</v>
      </c>
      <c r="CM2" s="3">
        <v>33</v>
      </c>
      <c r="CN2" s="3">
        <v>11</v>
      </c>
      <c r="CO2" s="3"/>
      <c r="CP2" s="3">
        <v>49</v>
      </c>
      <c r="CQ2" s="3">
        <v>1.7</v>
      </c>
      <c r="CR2" s="3"/>
      <c r="CS2" s="3">
        <v>540</v>
      </c>
      <c r="CT2" s="3">
        <v>2</v>
      </c>
      <c r="CU2" s="3"/>
      <c r="CV2" s="3"/>
      <c r="CW2" s="3"/>
      <c r="CX2" s="3">
        <v>4.5</v>
      </c>
      <c r="CY2" s="3"/>
      <c r="CZ2" s="3"/>
      <c r="DA2" s="3">
        <v>130</v>
      </c>
      <c r="DB2" s="3">
        <v>4.5</v>
      </c>
      <c r="DC2" s="3">
        <v>49</v>
      </c>
      <c r="DD2" s="3">
        <v>1.7</v>
      </c>
      <c r="DE2" s="3"/>
      <c r="DF2" s="3">
        <v>17</v>
      </c>
      <c r="DG2" s="3">
        <v>170</v>
      </c>
      <c r="DH2" s="3">
        <v>13</v>
      </c>
      <c r="DI2" s="3"/>
      <c r="DJ2" s="3"/>
      <c r="DK2" s="3">
        <v>22</v>
      </c>
      <c r="DL2" s="3"/>
      <c r="DM2" s="3"/>
      <c r="DN2" s="3">
        <v>4.5</v>
      </c>
      <c r="DO2" s="3"/>
      <c r="DP2" s="3">
        <v>33</v>
      </c>
      <c r="DQ2" s="3">
        <v>2</v>
      </c>
      <c r="DR2" s="3">
        <v>79</v>
      </c>
      <c r="DS2" s="3">
        <v>23</v>
      </c>
      <c r="DT2" s="3">
        <v>110</v>
      </c>
      <c r="DU2" s="3">
        <v>13</v>
      </c>
      <c r="DV2" s="3">
        <v>23</v>
      </c>
      <c r="DW2" s="3">
        <v>46</v>
      </c>
      <c r="DX2" s="3">
        <v>33</v>
      </c>
      <c r="DY2" s="3">
        <v>33</v>
      </c>
      <c r="DZ2" s="3"/>
      <c r="EA2" s="3">
        <v>2</v>
      </c>
      <c r="EB2" s="3">
        <v>1.7</v>
      </c>
      <c r="EC2" s="3">
        <v>79</v>
      </c>
      <c r="ED2" s="3">
        <v>1.7</v>
      </c>
      <c r="EE2" s="3">
        <v>2</v>
      </c>
      <c r="EF2" s="3"/>
      <c r="EH2" s="1">
        <v>79</v>
      </c>
      <c r="EI2" s="1">
        <v>2</v>
      </c>
      <c r="EJ2" s="3">
        <v>350</v>
      </c>
      <c r="EK2" s="3">
        <v>2</v>
      </c>
      <c r="EL2" s="3"/>
      <c r="EM2" s="3">
        <v>49</v>
      </c>
      <c r="EN2" s="3">
        <v>79</v>
      </c>
      <c r="EO2" s="3"/>
      <c r="EP2" s="3">
        <v>170</v>
      </c>
      <c r="EQ2" s="3">
        <v>4.5</v>
      </c>
      <c r="ER2" s="3">
        <v>4.5</v>
      </c>
      <c r="ES2" s="3"/>
      <c r="ET2" s="3">
        <v>170</v>
      </c>
      <c r="EU2" s="3">
        <v>4.5</v>
      </c>
      <c r="EV2" s="3">
        <v>130</v>
      </c>
      <c r="EW2" s="3">
        <v>33</v>
      </c>
      <c r="EX2" s="3">
        <v>7.8</v>
      </c>
      <c r="EY2" s="3">
        <v>540</v>
      </c>
      <c r="EZ2" s="3">
        <v>79</v>
      </c>
      <c r="FA2" s="3">
        <v>130</v>
      </c>
      <c r="FB2" s="3">
        <v>2</v>
      </c>
      <c r="FC2" s="3">
        <v>13</v>
      </c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>
        <v>2</v>
      </c>
      <c r="FT2" s="3"/>
      <c r="FU2" s="3">
        <v>7.8</v>
      </c>
      <c r="FV2" s="8"/>
      <c r="FW2" s="8"/>
      <c r="FX2" s="8"/>
      <c r="FY2" s="8"/>
      <c r="FZ2" s="8"/>
      <c r="GA2" s="8"/>
      <c r="GB2" s="8"/>
      <c r="GC2" s="8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>
        <v>350</v>
      </c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>
        <v>17</v>
      </c>
      <c r="HM2" s="7"/>
      <c r="HN2" s="7">
        <v>7.8</v>
      </c>
      <c r="HO2" s="7">
        <v>1.7</v>
      </c>
      <c r="HP2" s="7">
        <v>7.8</v>
      </c>
      <c r="HQ2" s="7"/>
      <c r="HR2" s="7"/>
      <c r="HS2" s="7"/>
      <c r="HT2" s="7"/>
      <c r="HU2" s="7"/>
      <c r="HV2" s="7">
        <v>6.8</v>
      </c>
      <c r="HW2" s="7"/>
      <c r="HX2" s="7">
        <v>11</v>
      </c>
      <c r="HY2" s="7"/>
      <c r="HZ2" s="7"/>
      <c r="IA2" s="7">
        <v>1700</v>
      </c>
      <c r="IB2" s="7">
        <v>33</v>
      </c>
      <c r="IC2" s="7">
        <v>33</v>
      </c>
      <c r="ID2" s="7">
        <v>23</v>
      </c>
      <c r="IE2" s="7">
        <v>49</v>
      </c>
      <c r="IF2" s="7">
        <v>7.8</v>
      </c>
      <c r="IG2" s="7">
        <v>17</v>
      </c>
      <c r="IH2" s="7">
        <v>33</v>
      </c>
      <c r="II2" s="7">
        <v>33</v>
      </c>
      <c r="IJ2" s="7">
        <v>2</v>
      </c>
      <c r="IK2" s="7">
        <v>540</v>
      </c>
      <c r="IL2" s="7">
        <v>79</v>
      </c>
      <c r="IM2" s="7">
        <v>130</v>
      </c>
      <c r="IN2" s="7">
        <v>79</v>
      </c>
    </row>
    <row r="3" spans="1:248" s="1" customFormat="1" x14ac:dyDescent="0.15">
      <c r="B3" s="13">
        <v>51</v>
      </c>
      <c r="C3" s="12"/>
      <c r="D3" s="3">
        <v>23</v>
      </c>
      <c r="E3" s="3"/>
      <c r="F3" s="3">
        <v>7.8</v>
      </c>
      <c r="G3" s="3">
        <v>4.5</v>
      </c>
      <c r="H3" s="3">
        <v>23</v>
      </c>
      <c r="I3" s="3">
        <v>170</v>
      </c>
      <c r="J3" s="3">
        <v>2</v>
      </c>
      <c r="K3" s="3">
        <v>70</v>
      </c>
      <c r="L3" s="3">
        <v>13</v>
      </c>
      <c r="M3" s="3">
        <v>240</v>
      </c>
      <c r="N3" s="3">
        <v>23</v>
      </c>
      <c r="O3" s="3">
        <v>4.5</v>
      </c>
      <c r="P3" s="3">
        <v>23</v>
      </c>
      <c r="Q3" s="3">
        <v>4</v>
      </c>
      <c r="R3" s="3">
        <v>6.8</v>
      </c>
      <c r="S3" s="3">
        <v>2</v>
      </c>
      <c r="T3" s="3"/>
      <c r="U3" s="3">
        <v>2</v>
      </c>
      <c r="V3" s="3"/>
      <c r="W3" s="3"/>
      <c r="X3" s="3">
        <v>1.7</v>
      </c>
      <c r="Y3" s="3">
        <v>22</v>
      </c>
      <c r="Z3" s="3"/>
      <c r="AA3" s="3"/>
      <c r="AB3" s="3">
        <v>7.8</v>
      </c>
      <c r="AC3" s="3">
        <v>79</v>
      </c>
      <c r="AD3" s="3">
        <v>13</v>
      </c>
      <c r="AE3" s="3">
        <v>17</v>
      </c>
      <c r="AF3" s="3">
        <v>7.8</v>
      </c>
      <c r="AG3" s="3">
        <v>110</v>
      </c>
      <c r="AH3" s="3">
        <v>13</v>
      </c>
      <c r="AI3" s="3">
        <v>130</v>
      </c>
      <c r="AJ3" s="3">
        <v>49</v>
      </c>
      <c r="AK3" s="3">
        <v>2</v>
      </c>
      <c r="AL3" s="3">
        <v>11</v>
      </c>
      <c r="AM3" s="3">
        <v>130</v>
      </c>
      <c r="AN3" s="3">
        <v>33</v>
      </c>
      <c r="AO3" s="3">
        <v>110</v>
      </c>
      <c r="AP3" s="3">
        <v>4.5</v>
      </c>
      <c r="AQ3" s="3">
        <v>14</v>
      </c>
      <c r="AR3" s="3">
        <v>1.7</v>
      </c>
      <c r="AS3" s="3">
        <v>7.8</v>
      </c>
      <c r="AT3" s="3">
        <v>6.8</v>
      </c>
      <c r="AU3" s="3">
        <v>1.7</v>
      </c>
      <c r="AV3" s="3">
        <v>2</v>
      </c>
      <c r="AW3" s="3">
        <v>240</v>
      </c>
      <c r="AX3" s="3">
        <v>33</v>
      </c>
      <c r="AY3" s="3"/>
      <c r="AZ3" s="3"/>
      <c r="BA3" s="3"/>
      <c r="BB3" s="3">
        <v>240</v>
      </c>
      <c r="BC3" s="3">
        <v>17</v>
      </c>
      <c r="BD3" s="3">
        <v>4.8</v>
      </c>
      <c r="BE3" s="3">
        <v>350</v>
      </c>
      <c r="BF3" s="3">
        <v>7.8</v>
      </c>
      <c r="BG3" s="3">
        <v>11</v>
      </c>
      <c r="BH3" s="3">
        <v>31</v>
      </c>
      <c r="BI3" s="3">
        <v>23</v>
      </c>
      <c r="BJ3" s="3"/>
      <c r="BK3" s="3"/>
      <c r="BL3" s="3">
        <v>2</v>
      </c>
      <c r="BM3" s="3"/>
      <c r="BN3" s="3">
        <v>130</v>
      </c>
      <c r="BO3" s="3">
        <v>4</v>
      </c>
      <c r="BP3" s="3"/>
      <c r="BQ3" s="3">
        <v>79</v>
      </c>
      <c r="BR3" s="3">
        <v>13</v>
      </c>
      <c r="BS3" s="3"/>
      <c r="BT3" s="3">
        <v>240</v>
      </c>
      <c r="BU3" s="3">
        <v>22</v>
      </c>
      <c r="BV3" s="3">
        <v>33</v>
      </c>
      <c r="BW3" s="3">
        <v>11</v>
      </c>
      <c r="BX3" s="3">
        <v>17</v>
      </c>
      <c r="BY3" s="3">
        <v>7.8</v>
      </c>
      <c r="BZ3" s="3">
        <v>4.5</v>
      </c>
      <c r="CA3" s="3"/>
      <c r="CB3" s="3">
        <v>33</v>
      </c>
      <c r="CC3" s="3">
        <v>4</v>
      </c>
      <c r="CD3" s="3">
        <v>1.7</v>
      </c>
      <c r="CE3" s="3"/>
      <c r="CF3" s="3">
        <v>2</v>
      </c>
      <c r="CG3" s="3">
        <v>110</v>
      </c>
      <c r="CH3" s="3">
        <v>33</v>
      </c>
      <c r="CI3" s="3"/>
      <c r="CJ3" s="3">
        <v>2</v>
      </c>
      <c r="CK3" s="3"/>
      <c r="CL3" s="3">
        <v>33</v>
      </c>
      <c r="CM3" s="3">
        <v>33</v>
      </c>
      <c r="CN3" s="3">
        <v>7.8</v>
      </c>
      <c r="CO3" s="3"/>
      <c r="CP3" s="3">
        <v>13</v>
      </c>
      <c r="CQ3" s="3">
        <v>4.5</v>
      </c>
      <c r="CR3" s="3">
        <v>17</v>
      </c>
      <c r="CS3" s="3">
        <v>540</v>
      </c>
      <c r="CT3" s="3">
        <v>2</v>
      </c>
      <c r="CU3" s="3"/>
      <c r="CV3" s="3">
        <v>49</v>
      </c>
      <c r="CW3" s="3"/>
      <c r="CX3" s="3">
        <v>7.8</v>
      </c>
      <c r="CY3" s="3"/>
      <c r="CZ3" s="3"/>
      <c r="DA3" s="3">
        <v>110</v>
      </c>
      <c r="DB3" s="3">
        <v>7.8</v>
      </c>
      <c r="DC3" s="3">
        <v>33</v>
      </c>
      <c r="DD3" s="3">
        <v>6.8</v>
      </c>
      <c r="DE3" s="3"/>
      <c r="DF3" s="3">
        <v>2</v>
      </c>
      <c r="DG3" s="3">
        <v>170</v>
      </c>
      <c r="DH3" s="3">
        <v>13</v>
      </c>
      <c r="DI3" s="3"/>
      <c r="DJ3" s="3"/>
      <c r="DK3" s="3">
        <v>49</v>
      </c>
      <c r="DL3" s="3"/>
      <c r="DM3" s="3">
        <v>79</v>
      </c>
      <c r="DN3" s="3">
        <v>4.5</v>
      </c>
      <c r="DO3" s="3"/>
      <c r="DP3" s="3">
        <v>350</v>
      </c>
      <c r="DQ3" s="3">
        <v>7.8</v>
      </c>
      <c r="DR3" s="3">
        <v>70</v>
      </c>
      <c r="DS3" s="3">
        <v>140</v>
      </c>
      <c r="DT3" s="3">
        <v>49</v>
      </c>
      <c r="DU3" s="3">
        <v>7.8</v>
      </c>
      <c r="DV3" s="3">
        <v>540</v>
      </c>
      <c r="DW3" s="3"/>
      <c r="DX3" s="3">
        <v>4.5</v>
      </c>
      <c r="DY3" s="3">
        <v>6.8</v>
      </c>
      <c r="DZ3" s="3"/>
      <c r="EA3" s="3">
        <v>1.7</v>
      </c>
      <c r="EB3" s="3">
        <v>4.5</v>
      </c>
      <c r="EC3" s="3"/>
      <c r="ED3" s="3">
        <v>1.7</v>
      </c>
      <c r="EE3" s="3"/>
      <c r="EF3" s="3"/>
      <c r="EG3" s="3">
        <v>1.7</v>
      </c>
      <c r="EH3" s="1">
        <v>79</v>
      </c>
      <c r="EI3" s="1">
        <v>2</v>
      </c>
      <c r="EJ3" s="3">
        <v>79</v>
      </c>
      <c r="EK3" s="3">
        <v>2</v>
      </c>
      <c r="EL3" s="3"/>
      <c r="EM3" s="3"/>
      <c r="EN3" s="3"/>
      <c r="EO3" s="3"/>
      <c r="EP3" s="3"/>
      <c r="EQ3" s="3"/>
      <c r="ER3" s="3">
        <v>13</v>
      </c>
      <c r="ES3" s="3"/>
      <c r="ET3" s="3"/>
      <c r="EU3" s="3"/>
      <c r="EV3" s="3"/>
      <c r="EW3" s="3"/>
      <c r="EX3" s="3"/>
      <c r="EY3" s="3">
        <v>79</v>
      </c>
      <c r="EZ3" s="3"/>
      <c r="FA3" s="3"/>
      <c r="FB3" s="3"/>
      <c r="FC3" s="3"/>
      <c r="FD3" s="3"/>
      <c r="FE3" s="3"/>
      <c r="FF3" s="3">
        <v>7.8</v>
      </c>
      <c r="FG3" s="3">
        <v>70</v>
      </c>
      <c r="FH3" s="3">
        <v>11</v>
      </c>
      <c r="FI3" s="3">
        <v>13</v>
      </c>
      <c r="FJ3" s="3"/>
      <c r="FK3" s="3">
        <v>79</v>
      </c>
      <c r="FL3" s="3">
        <v>22</v>
      </c>
      <c r="FM3" s="3">
        <v>79</v>
      </c>
      <c r="FN3" s="3">
        <v>4.5</v>
      </c>
      <c r="FO3" s="3">
        <v>33</v>
      </c>
      <c r="FP3" s="3"/>
      <c r="FQ3" s="3">
        <v>7.8</v>
      </c>
      <c r="FR3" s="3"/>
      <c r="FS3" s="3"/>
      <c r="FT3" s="3">
        <v>33</v>
      </c>
      <c r="FU3" s="3">
        <v>7.8</v>
      </c>
      <c r="FV3" s="8">
        <v>33</v>
      </c>
      <c r="FW3" s="8">
        <v>6.1</v>
      </c>
      <c r="FX3" s="8">
        <v>130</v>
      </c>
      <c r="FY3" s="8">
        <v>33</v>
      </c>
      <c r="FZ3" s="8">
        <v>2</v>
      </c>
      <c r="GA3" s="8">
        <v>23</v>
      </c>
      <c r="GB3" s="8">
        <v>1.7</v>
      </c>
      <c r="GC3" s="8">
        <v>17</v>
      </c>
      <c r="GD3" s="7">
        <v>17</v>
      </c>
      <c r="GE3" s="7">
        <v>280</v>
      </c>
      <c r="GF3" s="7">
        <v>2</v>
      </c>
      <c r="GG3" s="7">
        <v>4.5</v>
      </c>
      <c r="GH3" s="7">
        <v>13</v>
      </c>
      <c r="GI3" s="7">
        <v>79</v>
      </c>
      <c r="GJ3" s="7">
        <v>2</v>
      </c>
      <c r="GK3" s="7">
        <v>79</v>
      </c>
      <c r="GL3" s="7">
        <v>1.7</v>
      </c>
      <c r="GM3" s="7"/>
      <c r="GN3" s="7">
        <v>6.1</v>
      </c>
      <c r="GO3" s="7"/>
      <c r="GP3" s="7">
        <v>6.8</v>
      </c>
      <c r="GQ3" s="7"/>
      <c r="GR3" s="7">
        <v>1.7</v>
      </c>
      <c r="GS3" s="7"/>
      <c r="GT3" s="7">
        <v>4.5</v>
      </c>
      <c r="GU3" s="7">
        <v>48</v>
      </c>
      <c r="GV3" s="7">
        <v>540</v>
      </c>
      <c r="GW3" s="7">
        <v>1.7</v>
      </c>
      <c r="GX3" s="7">
        <v>7.8</v>
      </c>
      <c r="GY3" s="7"/>
      <c r="GZ3" s="7"/>
      <c r="HA3" s="7">
        <v>4</v>
      </c>
      <c r="HB3" s="7"/>
      <c r="HC3" s="7">
        <v>49</v>
      </c>
      <c r="HD3" s="7">
        <v>13</v>
      </c>
      <c r="HE3" s="7">
        <v>17</v>
      </c>
      <c r="HF3" s="7">
        <v>95</v>
      </c>
      <c r="HG3" s="7">
        <v>2</v>
      </c>
      <c r="HH3" s="7">
        <v>4.5</v>
      </c>
      <c r="HI3" s="7"/>
      <c r="HJ3" s="7">
        <v>4.5</v>
      </c>
      <c r="HK3" s="7"/>
      <c r="HL3" s="7"/>
      <c r="HM3" s="7"/>
      <c r="HN3" s="7">
        <v>4.5</v>
      </c>
      <c r="HO3" s="7">
        <v>1.7</v>
      </c>
      <c r="HP3" s="7">
        <v>7.8</v>
      </c>
      <c r="HQ3" s="7">
        <v>11</v>
      </c>
      <c r="HR3" s="7">
        <v>110</v>
      </c>
      <c r="HS3" s="7">
        <v>13</v>
      </c>
      <c r="HT3" s="7">
        <v>4.5</v>
      </c>
      <c r="HU3" s="7"/>
      <c r="HV3" s="7">
        <v>2</v>
      </c>
      <c r="HW3" s="7">
        <v>1.7</v>
      </c>
      <c r="HX3" s="7">
        <v>49</v>
      </c>
      <c r="HY3" s="7">
        <v>4.5</v>
      </c>
      <c r="HZ3" s="7"/>
      <c r="IA3" s="7">
        <v>1700</v>
      </c>
      <c r="IB3" s="7">
        <v>79</v>
      </c>
      <c r="IC3" s="7">
        <v>9.3000000000000007</v>
      </c>
      <c r="ID3" s="7"/>
      <c r="IE3" s="7">
        <v>13</v>
      </c>
      <c r="IF3" s="7">
        <v>7.8</v>
      </c>
      <c r="IG3" s="7">
        <v>49</v>
      </c>
      <c r="IH3" s="7">
        <v>7.8</v>
      </c>
      <c r="II3" s="7">
        <v>33</v>
      </c>
      <c r="IJ3" s="7"/>
      <c r="IK3" s="7">
        <v>350</v>
      </c>
      <c r="IL3" s="7">
        <v>79</v>
      </c>
      <c r="IM3" s="7">
        <v>240</v>
      </c>
      <c r="IN3" s="7">
        <v>46</v>
      </c>
    </row>
    <row r="4" spans="1:248" s="1" customFormat="1" x14ac:dyDescent="0.15">
      <c r="B4" s="13">
        <v>52</v>
      </c>
      <c r="C4" s="12"/>
      <c r="D4" s="3">
        <v>17</v>
      </c>
      <c r="E4" s="3"/>
      <c r="F4" s="3">
        <v>1.7</v>
      </c>
      <c r="G4" s="3">
        <v>79</v>
      </c>
      <c r="H4" s="3">
        <v>17</v>
      </c>
      <c r="I4" s="3">
        <v>49</v>
      </c>
      <c r="J4" s="3">
        <v>33</v>
      </c>
      <c r="K4" s="3">
        <v>79</v>
      </c>
      <c r="L4" s="3">
        <v>2</v>
      </c>
      <c r="M4" s="3">
        <v>240</v>
      </c>
      <c r="N4" s="3">
        <v>79</v>
      </c>
      <c r="O4" s="3">
        <v>7.8</v>
      </c>
      <c r="P4" s="3">
        <v>17</v>
      </c>
      <c r="Q4" s="3">
        <v>2</v>
      </c>
      <c r="R4" s="3">
        <v>6.8</v>
      </c>
      <c r="S4" s="3">
        <v>1.7</v>
      </c>
      <c r="T4" s="3"/>
      <c r="U4" s="3">
        <v>1.7</v>
      </c>
      <c r="V4" s="3"/>
      <c r="W4" s="3"/>
      <c r="X4" s="3">
        <v>1.8</v>
      </c>
      <c r="Y4" s="3">
        <v>27</v>
      </c>
      <c r="Z4" s="3"/>
      <c r="AA4" s="3"/>
      <c r="AB4" s="3">
        <v>6.8</v>
      </c>
      <c r="AC4" s="3">
        <v>79</v>
      </c>
      <c r="AD4" s="3">
        <v>33</v>
      </c>
      <c r="AE4" s="3">
        <v>49</v>
      </c>
      <c r="AF4" s="3">
        <v>4.5</v>
      </c>
      <c r="AG4" s="3">
        <v>70</v>
      </c>
      <c r="AH4" s="3">
        <v>9.3000000000000007</v>
      </c>
      <c r="AI4" s="3">
        <v>170</v>
      </c>
      <c r="AJ4" s="3">
        <v>1.8</v>
      </c>
      <c r="AK4" s="3">
        <v>6.1</v>
      </c>
      <c r="AL4" s="3">
        <v>2</v>
      </c>
      <c r="AM4" s="3">
        <v>33</v>
      </c>
      <c r="AN4" s="3">
        <v>17</v>
      </c>
      <c r="AO4" s="3">
        <v>52</v>
      </c>
      <c r="AP4" s="3">
        <v>13</v>
      </c>
      <c r="AQ4" s="3">
        <v>70</v>
      </c>
      <c r="AR4" s="3">
        <v>2</v>
      </c>
      <c r="AS4" s="3">
        <v>2</v>
      </c>
      <c r="AT4" s="3">
        <v>2</v>
      </c>
      <c r="AU4" s="3">
        <v>2</v>
      </c>
      <c r="AV4" s="3">
        <v>1.7</v>
      </c>
      <c r="AW4" s="3">
        <v>79</v>
      </c>
      <c r="AX4" s="3">
        <v>17</v>
      </c>
      <c r="AY4" s="3">
        <v>2</v>
      </c>
      <c r="AZ4" s="3">
        <v>6.8</v>
      </c>
      <c r="BA4" s="3">
        <v>2</v>
      </c>
      <c r="BB4" s="3">
        <v>240</v>
      </c>
      <c r="BC4" s="3">
        <v>4.5</v>
      </c>
      <c r="BD4" s="3">
        <v>7.8</v>
      </c>
      <c r="BE4" s="3">
        <v>70</v>
      </c>
      <c r="BF4" s="3">
        <v>6.8</v>
      </c>
      <c r="BG4" s="3">
        <v>2</v>
      </c>
      <c r="BH4" s="3">
        <v>33</v>
      </c>
      <c r="BI4" s="3">
        <v>33</v>
      </c>
      <c r="BJ4" s="3"/>
      <c r="BK4" s="3"/>
      <c r="BL4" s="3">
        <v>1.7</v>
      </c>
      <c r="BM4" s="3">
        <v>1.7</v>
      </c>
      <c r="BN4" s="3">
        <v>6.8</v>
      </c>
      <c r="BO4" s="3">
        <v>2</v>
      </c>
      <c r="BP4" s="3"/>
      <c r="BQ4" s="3">
        <v>33</v>
      </c>
      <c r="BR4" s="3">
        <v>33</v>
      </c>
      <c r="BS4" s="3"/>
      <c r="BT4" s="3">
        <v>110</v>
      </c>
      <c r="BU4" s="3">
        <v>49</v>
      </c>
      <c r="BV4" s="3">
        <v>49</v>
      </c>
      <c r="BW4" s="3">
        <v>11</v>
      </c>
      <c r="BX4" s="3">
        <v>9.3000000000000007</v>
      </c>
      <c r="BY4" s="3">
        <v>22</v>
      </c>
      <c r="BZ4" s="3">
        <v>2</v>
      </c>
      <c r="CA4" s="3"/>
      <c r="CB4" s="3">
        <v>49</v>
      </c>
      <c r="CC4" s="3">
        <v>4.5</v>
      </c>
      <c r="CD4" s="3">
        <v>4.5</v>
      </c>
      <c r="CE4" s="3"/>
      <c r="CF4" s="3">
        <v>1.7</v>
      </c>
      <c r="CG4" s="3">
        <v>23</v>
      </c>
      <c r="CH4" s="3">
        <v>23</v>
      </c>
      <c r="CI4" s="3"/>
      <c r="CJ4" s="3">
        <v>17</v>
      </c>
      <c r="CK4" s="3"/>
      <c r="CL4" s="3"/>
      <c r="CM4" s="3">
        <v>7.8</v>
      </c>
      <c r="CN4" s="3">
        <v>17</v>
      </c>
      <c r="CO4" s="3"/>
      <c r="CP4" s="3">
        <v>46</v>
      </c>
      <c r="CQ4" s="3">
        <v>17</v>
      </c>
      <c r="CR4" s="3"/>
      <c r="CS4" s="3"/>
      <c r="CT4" s="3"/>
      <c r="CU4" s="3"/>
      <c r="CV4" s="3"/>
      <c r="CW4" s="3"/>
      <c r="CX4" s="3">
        <v>7.8</v>
      </c>
      <c r="CY4" s="3"/>
      <c r="CZ4" s="3"/>
      <c r="DA4" s="3">
        <v>220</v>
      </c>
      <c r="DB4" s="3">
        <v>1.7</v>
      </c>
      <c r="DC4" s="3">
        <v>49</v>
      </c>
      <c r="DD4" s="3">
        <v>1.8</v>
      </c>
      <c r="DE4" s="3"/>
      <c r="DF4" s="3">
        <v>7.8</v>
      </c>
      <c r="DG4" s="3">
        <v>130</v>
      </c>
      <c r="DH4" s="3">
        <v>2</v>
      </c>
      <c r="DI4" s="3"/>
      <c r="DJ4" s="3"/>
      <c r="DK4" s="3">
        <v>17</v>
      </c>
      <c r="DL4" s="3"/>
      <c r="DM4" s="3"/>
      <c r="DN4" s="3">
        <v>79</v>
      </c>
      <c r="DO4" s="3">
        <v>4.5</v>
      </c>
      <c r="DP4" s="3">
        <v>17</v>
      </c>
      <c r="DQ4" s="3"/>
      <c r="DR4" s="3">
        <v>23</v>
      </c>
      <c r="DS4" s="3">
        <v>33</v>
      </c>
      <c r="DT4" s="3">
        <v>70</v>
      </c>
      <c r="DU4" s="3">
        <v>6.8</v>
      </c>
      <c r="DV4" s="3">
        <v>23</v>
      </c>
      <c r="DW4" s="3">
        <v>13</v>
      </c>
      <c r="DX4" s="3">
        <v>170</v>
      </c>
      <c r="DY4" s="3">
        <v>33</v>
      </c>
      <c r="DZ4" s="3"/>
      <c r="EA4" s="3">
        <v>1.7</v>
      </c>
      <c r="EB4" s="3">
        <v>1.7</v>
      </c>
      <c r="EC4" s="3">
        <v>79</v>
      </c>
      <c r="ED4" s="3">
        <v>2</v>
      </c>
      <c r="EE4" s="3">
        <v>9.3000000000000007</v>
      </c>
      <c r="EF4" s="3"/>
      <c r="EH4" s="1">
        <v>240</v>
      </c>
      <c r="EI4" s="1">
        <v>1.7</v>
      </c>
      <c r="EJ4" s="3">
        <v>33</v>
      </c>
      <c r="EK4" s="3"/>
      <c r="EL4" s="3"/>
      <c r="EM4" s="3">
        <v>13</v>
      </c>
      <c r="EN4" s="3">
        <v>1.7</v>
      </c>
      <c r="EO4" s="3"/>
      <c r="EP4" s="3">
        <v>140</v>
      </c>
      <c r="EQ4" s="3">
        <v>2</v>
      </c>
      <c r="ER4" s="3"/>
      <c r="ES4" s="3"/>
      <c r="ET4" s="3">
        <v>130</v>
      </c>
      <c r="EU4" s="3">
        <v>7.8</v>
      </c>
      <c r="EV4" s="3">
        <v>79</v>
      </c>
      <c r="EW4" s="3">
        <v>79</v>
      </c>
      <c r="EX4" s="3">
        <v>13</v>
      </c>
      <c r="EY4" s="3">
        <v>33</v>
      </c>
      <c r="EZ4" s="3">
        <v>33</v>
      </c>
      <c r="FA4" s="3">
        <v>49</v>
      </c>
      <c r="FB4" s="3">
        <v>1.7</v>
      </c>
      <c r="FC4" s="3">
        <v>17</v>
      </c>
      <c r="FD4" s="3"/>
      <c r="FE4" s="3"/>
      <c r="FF4" s="3">
        <v>33</v>
      </c>
      <c r="FG4" s="3">
        <v>23</v>
      </c>
      <c r="FH4" s="3">
        <v>33</v>
      </c>
      <c r="FI4" s="3">
        <v>17</v>
      </c>
      <c r="FJ4" s="3"/>
      <c r="FK4" s="3">
        <v>33</v>
      </c>
      <c r="FL4" s="3">
        <v>23</v>
      </c>
      <c r="FM4" s="3">
        <v>170</v>
      </c>
      <c r="FN4" s="3">
        <v>4.5</v>
      </c>
      <c r="FO4" s="3">
        <v>23</v>
      </c>
      <c r="FP4" s="3"/>
      <c r="FQ4" s="3">
        <v>2</v>
      </c>
      <c r="FR4" s="3"/>
      <c r="FS4" s="3">
        <v>2</v>
      </c>
      <c r="FT4" s="3">
        <v>49</v>
      </c>
      <c r="FU4" s="3">
        <v>7.8</v>
      </c>
      <c r="FV4" s="8">
        <v>49</v>
      </c>
      <c r="FW4" s="8">
        <v>6.8</v>
      </c>
      <c r="FX4" s="8">
        <v>110</v>
      </c>
      <c r="FY4" s="8">
        <v>26</v>
      </c>
      <c r="FZ4" s="8">
        <v>2</v>
      </c>
      <c r="GA4" s="8">
        <v>7.8</v>
      </c>
      <c r="GB4" s="8">
        <v>1.7</v>
      </c>
      <c r="GC4" s="8">
        <v>2</v>
      </c>
      <c r="GD4" s="7">
        <v>6.8</v>
      </c>
      <c r="GE4" s="7">
        <v>22</v>
      </c>
      <c r="GF4" s="7">
        <v>2</v>
      </c>
      <c r="GG4" s="7">
        <v>1.7</v>
      </c>
      <c r="GH4" s="7">
        <v>4.5</v>
      </c>
      <c r="GI4" s="7">
        <v>17</v>
      </c>
      <c r="GJ4" s="7">
        <v>7.8</v>
      </c>
      <c r="GK4" s="7">
        <v>49</v>
      </c>
      <c r="GL4" s="7">
        <v>4</v>
      </c>
      <c r="GM4" s="7"/>
      <c r="GN4" s="7">
        <v>14</v>
      </c>
      <c r="GO4" s="7"/>
      <c r="GP4" s="7">
        <v>1.7</v>
      </c>
      <c r="GQ4" s="7">
        <v>23</v>
      </c>
      <c r="GR4" s="7">
        <v>1.7</v>
      </c>
      <c r="GS4" s="7"/>
      <c r="GT4" s="7">
        <v>7.8</v>
      </c>
      <c r="GU4" s="7">
        <v>2</v>
      </c>
      <c r="GV4" s="7"/>
      <c r="GW4" s="7"/>
      <c r="GX4" s="7">
        <v>4.5</v>
      </c>
      <c r="GY4" s="7"/>
      <c r="GZ4" s="7"/>
      <c r="HA4" s="7">
        <v>17</v>
      </c>
      <c r="HB4" s="7"/>
      <c r="HC4" s="7">
        <v>23</v>
      </c>
      <c r="HD4" s="7">
        <v>33</v>
      </c>
      <c r="HE4" s="7">
        <v>4.5</v>
      </c>
      <c r="HF4" s="7">
        <v>220</v>
      </c>
      <c r="HG4" s="7">
        <v>7.8</v>
      </c>
      <c r="HH4" s="7">
        <v>2</v>
      </c>
      <c r="HI4" s="7"/>
      <c r="HJ4" s="7">
        <v>7.8</v>
      </c>
      <c r="HK4" s="7"/>
      <c r="HL4" s="7">
        <v>2</v>
      </c>
      <c r="HM4" s="7"/>
      <c r="HN4" s="7">
        <v>49</v>
      </c>
      <c r="HO4" s="7">
        <v>4.5</v>
      </c>
      <c r="HP4" s="7">
        <v>13</v>
      </c>
      <c r="HQ4" s="7">
        <v>13</v>
      </c>
      <c r="HR4" s="7"/>
      <c r="HS4" s="7"/>
      <c r="HT4" s="7">
        <v>33</v>
      </c>
      <c r="HU4" s="7">
        <v>6.8</v>
      </c>
      <c r="HV4" s="7">
        <v>13</v>
      </c>
      <c r="HW4" s="7">
        <v>1.7</v>
      </c>
      <c r="HX4" s="7">
        <v>13</v>
      </c>
      <c r="HY4" s="7"/>
      <c r="HZ4" s="7"/>
      <c r="IA4" s="7">
        <v>170</v>
      </c>
      <c r="IB4" s="7">
        <v>49</v>
      </c>
      <c r="IC4" s="7">
        <v>1.8</v>
      </c>
      <c r="ID4" s="7"/>
      <c r="IE4" s="7">
        <v>70</v>
      </c>
      <c r="IF4" s="7">
        <v>2</v>
      </c>
      <c r="IG4" s="7">
        <v>540</v>
      </c>
      <c r="IH4" s="7">
        <v>7.8</v>
      </c>
      <c r="II4" s="7">
        <v>13</v>
      </c>
      <c r="IJ4" s="7"/>
      <c r="IK4" s="7">
        <v>140</v>
      </c>
      <c r="IL4" s="7">
        <v>4</v>
      </c>
      <c r="IM4" s="7">
        <v>350</v>
      </c>
      <c r="IN4" s="7">
        <v>79</v>
      </c>
    </row>
    <row r="5" spans="1:248" s="1" customFormat="1" x14ac:dyDescent="0.15">
      <c r="B5" s="13">
        <v>53</v>
      </c>
      <c r="C5" s="12"/>
      <c r="D5" s="3"/>
      <c r="E5" s="3">
        <v>49</v>
      </c>
      <c r="F5" s="3">
        <v>1.7</v>
      </c>
      <c r="G5" s="3">
        <v>13</v>
      </c>
      <c r="H5" s="3">
        <v>2</v>
      </c>
      <c r="I5" s="3">
        <v>14</v>
      </c>
      <c r="J5" s="3">
        <v>1.8</v>
      </c>
      <c r="K5" s="3">
        <v>79</v>
      </c>
      <c r="L5" s="3"/>
      <c r="M5" s="3">
        <v>130</v>
      </c>
      <c r="N5" s="3">
        <v>4</v>
      </c>
      <c r="O5" s="3">
        <v>1.8</v>
      </c>
      <c r="P5" s="3">
        <v>350</v>
      </c>
      <c r="Q5" s="3">
        <v>2</v>
      </c>
      <c r="R5" s="3">
        <v>2</v>
      </c>
      <c r="S5" s="3">
        <v>2</v>
      </c>
      <c r="T5" s="3"/>
      <c r="U5" s="3">
        <v>1.7</v>
      </c>
      <c r="V5" s="3"/>
      <c r="W5" s="3"/>
      <c r="X5" s="3">
        <v>4</v>
      </c>
      <c r="Y5" s="3">
        <v>7.8</v>
      </c>
      <c r="Z5" s="3"/>
      <c r="AA5" s="3"/>
      <c r="AB5" s="3">
        <v>33</v>
      </c>
      <c r="AC5" s="3">
        <v>13</v>
      </c>
      <c r="AD5" s="3">
        <v>2</v>
      </c>
      <c r="AE5" s="3">
        <v>33</v>
      </c>
      <c r="AF5" s="3">
        <v>11</v>
      </c>
      <c r="AG5" s="3">
        <v>11</v>
      </c>
      <c r="AH5" s="3">
        <v>2</v>
      </c>
      <c r="AI5" s="3">
        <v>17</v>
      </c>
      <c r="AJ5" s="3">
        <v>6.8</v>
      </c>
      <c r="AK5" s="3"/>
      <c r="AL5" s="3">
        <v>7.8</v>
      </c>
      <c r="AM5" s="3">
        <v>49</v>
      </c>
      <c r="AN5" s="3">
        <v>33</v>
      </c>
      <c r="AO5" s="3">
        <v>79</v>
      </c>
      <c r="AP5" s="3">
        <v>4.5</v>
      </c>
      <c r="AQ5" s="3">
        <v>4.5</v>
      </c>
      <c r="AR5" s="3">
        <v>2</v>
      </c>
      <c r="AS5" s="3">
        <v>4</v>
      </c>
      <c r="AT5" s="3">
        <v>2</v>
      </c>
      <c r="AU5" s="3">
        <v>1.7</v>
      </c>
      <c r="AV5" s="3"/>
      <c r="AW5" s="3">
        <v>23</v>
      </c>
      <c r="AX5" s="3">
        <v>1.7</v>
      </c>
      <c r="AY5" s="3">
        <v>22</v>
      </c>
      <c r="AZ5" s="3">
        <v>1.7</v>
      </c>
      <c r="BA5" s="3">
        <v>2</v>
      </c>
      <c r="BB5" s="3">
        <v>130</v>
      </c>
      <c r="BC5" s="3">
        <v>4.5</v>
      </c>
      <c r="BD5" s="3">
        <v>1.7</v>
      </c>
      <c r="BE5" s="3">
        <v>540</v>
      </c>
      <c r="BF5" s="3">
        <v>2</v>
      </c>
      <c r="BG5" s="3">
        <v>2</v>
      </c>
      <c r="BH5" s="3">
        <v>4.5</v>
      </c>
      <c r="BI5" s="3"/>
      <c r="BJ5" s="3"/>
      <c r="BK5" s="3"/>
      <c r="BL5" s="3">
        <v>1.7</v>
      </c>
      <c r="BM5" s="3"/>
      <c r="BN5" s="3"/>
      <c r="BO5" s="3">
        <v>1.7</v>
      </c>
      <c r="BP5" s="3"/>
      <c r="BQ5" s="3">
        <v>33</v>
      </c>
      <c r="BR5" s="3">
        <v>1.7</v>
      </c>
      <c r="BS5" s="3"/>
      <c r="BT5" s="3">
        <v>46</v>
      </c>
      <c r="BU5" s="3">
        <v>11</v>
      </c>
      <c r="BV5" s="3">
        <v>79</v>
      </c>
      <c r="BW5" s="3">
        <v>4.5</v>
      </c>
      <c r="BX5" s="3">
        <v>23</v>
      </c>
      <c r="BY5" s="3">
        <v>33</v>
      </c>
      <c r="BZ5" s="3">
        <v>33</v>
      </c>
      <c r="CA5" s="3">
        <v>1.7</v>
      </c>
      <c r="CB5" s="3">
        <v>70</v>
      </c>
      <c r="CC5" s="3">
        <v>2</v>
      </c>
      <c r="CD5" s="3">
        <v>4.5</v>
      </c>
      <c r="CE5" s="3"/>
      <c r="CF5" s="3">
        <v>2</v>
      </c>
      <c r="CG5" s="3">
        <v>1.7</v>
      </c>
      <c r="CH5" s="3">
        <v>1.7</v>
      </c>
      <c r="CI5" s="3"/>
      <c r="CJ5" s="3">
        <v>2</v>
      </c>
      <c r="CK5" s="3"/>
      <c r="CL5" s="3"/>
      <c r="CM5" s="3">
        <v>17</v>
      </c>
      <c r="CN5" s="3"/>
      <c r="CO5" s="3"/>
      <c r="CP5" s="3"/>
      <c r="CQ5" s="3"/>
      <c r="CR5" s="3"/>
      <c r="CS5" s="3"/>
      <c r="CT5" s="3"/>
      <c r="CU5" s="3"/>
      <c r="CV5" s="3"/>
      <c r="CW5" s="3"/>
      <c r="CX5" s="3">
        <v>4.5</v>
      </c>
      <c r="CY5" s="3"/>
      <c r="CZ5" s="3"/>
      <c r="DA5" s="3"/>
      <c r="DB5" s="3"/>
      <c r="DC5" s="3">
        <v>4</v>
      </c>
      <c r="DD5" s="3">
        <v>1.7</v>
      </c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>
        <v>49</v>
      </c>
      <c r="DU5" s="3"/>
      <c r="DV5" s="3">
        <v>49</v>
      </c>
      <c r="DW5" s="3"/>
      <c r="DX5" s="3"/>
      <c r="DY5" s="3"/>
      <c r="DZ5" s="3"/>
      <c r="EA5" s="3"/>
      <c r="EB5" s="3"/>
      <c r="EC5" s="3"/>
      <c r="ED5" s="3"/>
      <c r="EE5" s="3"/>
      <c r="EF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>
        <v>4.5</v>
      </c>
      <c r="FR5" s="3"/>
      <c r="FS5" s="3"/>
      <c r="FT5" s="3">
        <v>49</v>
      </c>
      <c r="FU5" s="3"/>
      <c r="FV5" s="8"/>
      <c r="FW5" s="8"/>
      <c r="FX5" s="8">
        <v>7.8</v>
      </c>
      <c r="FY5" s="8"/>
      <c r="FZ5" s="8"/>
      <c r="GA5" s="8"/>
      <c r="GB5" s="8">
        <v>1.7</v>
      </c>
      <c r="GC5" s="8">
        <v>1.7</v>
      </c>
      <c r="GD5" s="7"/>
      <c r="GE5" s="7">
        <v>23</v>
      </c>
      <c r="GF5" s="7">
        <v>2</v>
      </c>
      <c r="GG5" s="7">
        <v>17</v>
      </c>
      <c r="GH5" s="7"/>
      <c r="GI5" s="7">
        <v>17</v>
      </c>
      <c r="GJ5" s="7">
        <v>4.5</v>
      </c>
      <c r="GK5" s="7">
        <v>49</v>
      </c>
      <c r="GL5" s="7"/>
      <c r="GM5" s="7"/>
      <c r="GN5" s="7"/>
      <c r="GO5" s="7"/>
      <c r="GP5" s="7">
        <v>1.7</v>
      </c>
      <c r="GQ5" s="7"/>
      <c r="GR5" s="7">
        <v>2</v>
      </c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>
        <v>33</v>
      </c>
      <c r="HT5" s="7">
        <v>4.5</v>
      </c>
      <c r="HU5" s="7"/>
      <c r="HV5" s="7"/>
      <c r="HW5" s="7"/>
      <c r="HX5" s="7"/>
      <c r="HY5" s="7"/>
      <c r="HZ5" s="7"/>
      <c r="IA5" s="7">
        <v>33</v>
      </c>
      <c r="IB5" s="7">
        <v>7.8</v>
      </c>
      <c r="IC5" s="7">
        <v>7.8</v>
      </c>
      <c r="ID5" s="7"/>
      <c r="IE5" s="7">
        <v>49</v>
      </c>
      <c r="IF5" s="7">
        <v>11</v>
      </c>
      <c r="IG5" s="7">
        <v>33</v>
      </c>
      <c r="IH5" s="7">
        <v>1.7</v>
      </c>
      <c r="II5" s="7">
        <v>4.5</v>
      </c>
      <c r="IJ5" s="7"/>
      <c r="IK5" s="7">
        <v>46</v>
      </c>
      <c r="IL5" s="7">
        <v>33</v>
      </c>
      <c r="IM5" s="7">
        <v>79</v>
      </c>
      <c r="IN5" s="7">
        <v>11</v>
      </c>
    </row>
    <row r="6" spans="1:248" s="1" customFormat="1" x14ac:dyDescent="0.15">
      <c r="B6" s="13">
        <v>3</v>
      </c>
      <c r="C6" s="1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>
        <v>1.7</v>
      </c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>
        <v>22</v>
      </c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8"/>
      <c r="FW6" s="8"/>
      <c r="FX6" s="8"/>
      <c r="FY6" s="8"/>
      <c r="FZ6" s="8"/>
      <c r="GA6" s="8"/>
      <c r="GB6" s="8"/>
      <c r="GC6" s="8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>
        <v>2</v>
      </c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</row>
    <row r="7" spans="1:248" s="1" customFormat="1" x14ac:dyDescent="0.15">
      <c r="B7" s="13">
        <v>44</v>
      </c>
      <c r="C7" s="1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>
        <v>1.7</v>
      </c>
      <c r="BQ7" s="3"/>
      <c r="BR7" s="3">
        <v>7.8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>
        <v>3.7</v>
      </c>
      <c r="CF7" s="3"/>
      <c r="CG7" s="3"/>
      <c r="CH7" s="3"/>
      <c r="CI7" s="3"/>
      <c r="CJ7" s="3"/>
      <c r="CK7" s="3"/>
      <c r="CL7" s="3"/>
      <c r="CM7" s="3"/>
      <c r="CN7" s="3"/>
      <c r="CO7" s="3">
        <v>13</v>
      </c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>
        <v>14</v>
      </c>
      <c r="EA7" s="3"/>
      <c r="EB7" s="3"/>
      <c r="EC7" s="3"/>
      <c r="ED7" s="3"/>
      <c r="EE7" s="3"/>
      <c r="EF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8"/>
      <c r="FW7" s="8"/>
      <c r="FX7" s="8"/>
      <c r="FY7" s="8"/>
      <c r="FZ7" s="8"/>
      <c r="GA7" s="8"/>
      <c r="GB7" s="8"/>
      <c r="GC7" s="8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</row>
    <row r="8" spans="1:248" s="1" customFormat="1" x14ac:dyDescent="0.15">
      <c r="B8" s="13">
        <v>50</v>
      </c>
      <c r="C8" s="1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>
        <v>4.5</v>
      </c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>
        <v>33</v>
      </c>
      <c r="CM8" s="3"/>
      <c r="CN8" s="3"/>
      <c r="CO8" s="3"/>
      <c r="CP8" s="3"/>
      <c r="CQ8" s="3"/>
      <c r="CR8" s="3">
        <v>11</v>
      </c>
      <c r="CS8" s="3"/>
      <c r="CT8" s="3"/>
      <c r="CU8" s="3"/>
      <c r="CV8" s="3"/>
      <c r="CW8" s="3">
        <v>130</v>
      </c>
      <c r="CX8" s="3"/>
      <c r="CY8" s="3"/>
      <c r="CZ8" s="3"/>
      <c r="DA8" s="3"/>
      <c r="DB8" s="3"/>
      <c r="DC8" s="3"/>
      <c r="DD8" s="3"/>
      <c r="DE8" s="3">
        <v>2</v>
      </c>
      <c r="DF8" s="3"/>
      <c r="DG8" s="3"/>
      <c r="DH8" s="3"/>
      <c r="DI8" s="3"/>
      <c r="DJ8" s="3">
        <v>31</v>
      </c>
      <c r="DK8" s="3"/>
      <c r="DL8" s="3">
        <v>1601</v>
      </c>
      <c r="DM8" s="3"/>
      <c r="DN8" s="3"/>
      <c r="DO8" s="3"/>
      <c r="DP8" s="3"/>
      <c r="DQ8" s="3"/>
      <c r="DR8" s="3"/>
      <c r="DS8" s="3"/>
      <c r="DT8" s="3"/>
      <c r="DU8" s="3"/>
      <c r="DV8" s="3"/>
      <c r="DW8" s="3">
        <v>13</v>
      </c>
      <c r="DX8" s="3"/>
      <c r="DY8" s="3"/>
      <c r="DZ8" s="3"/>
      <c r="EA8" s="3"/>
      <c r="EB8" s="3"/>
      <c r="EC8" s="3"/>
      <c r="ED8" s="3"/>
      <c r="EE8" s="3"/>
      <c r="EF8" s="3">
        <v>9.3000000000000007</v>
      </c>
      <c r="EG8" s="3">
        <v>1.7</v>
      </c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8"/>
      <c r="FW8" s="8"/>
      <c r="FX8" s="8"/>
      <c r="FY8" s="8"/>
      <c r="FZ8" s="8"/>
      <c r="GA8" s="8"/>
      <c r="GB8" s="8"/>
      <c r="GC8" s="8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>
        <v>4.5</v>
      </c>
      <c r="GR8" s="7"/>
      <c r="GS8" s="7">
        <v>70</v>
      </c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</row>
    <row r="9" spans="1:248" s="1" customFormat="1" x14ac:dyDescent="0.15">
      <c r="B9" s="13">
        <v>50</v>
      </c>
      <c r="C9" s="12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8"/>
      <c r="FW9" s="8"/>
      <c r="FX9" s="8"/>
      <c r="FY9" s="8"/>
      <c r="FZ9" s="8"/>
      <c r="GA9" s="8"/>
      <c r="GB9" s="8"/>
      <c r="GC9" s="8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>
        <v>7.8</v>
      </c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</row>
    <row r="10" spans="1:248" s="1" customFormat="1" x14ac:dyDescent="0.15">
      <c r="B10" s="13">
        <v>51</v>
      </c>
      <c r="C10" s="1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8"/>
      <c r="FW10" s="8"/>
      <c r="FX10" s="8"/>
      <c r="FY10" s="8"/>
      <c r="FZ10" s="8"/>
      <c r="GA10" s="8"/>
      <c r="GB10" s="8"/>
      <c r="GC10" s="8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>
        <v>2</v>
      </c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</row>
    <row r="11" spans="1:248" s="1" customFormat="1" x14ac:dyDescent="0.15">
      <c r="B11" s="13">
        <v>1</v>
      </c>
      <c r="C11" s="1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>
        <v>7.8</v>
      </c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>
        <v>79</v>
      </c>
      <c r="FE11" s="3">
        <v>1.7</v>
      </c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8"/>
      <c r="FW11" s="8"/>
      <c r="FX11" s="8"/>
      <c r="FY11" s="8"/>
      <c r="FZ11" s="8"/>
      <c r="GA11" s="8"/>
      <c r="GB11" s="8"/>
      <c r="GC11" s="8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>
        <v>4.5</v>
      </c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</row>
    <row r="12" spans="1:248" s="1" customFormat="1" x14ac:dyDescent="0.15">
      <c r="B12" s="13">
        <v>2</v>
      </c>
      <c r="C12" s="1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>
        <v>4.5</v>
      </c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>
        <v>23</v>
      </c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>
        <v>49</v>
      </c>
      <c r="FE12" s="3">
        <v>6.8</v>
      </c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8"/>
      <c r="FW12" s="8"/>
      <c r="FX12" s="8"/>
      <c r="FY12" s="8"/>
      <c r="FZ12" s="8"/>
      <c r="GA12" s="8"/>
      <c r="GB12" s="8"/>
      <c r="GC12" s="8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</row>
    <row r="13" spans="1:248" s="1" customFormat="1" x14ac:dyDescent="0.15">
      <c r="B13" s="13">
        <v>5</v>
      </c>
      <c r="C13" s="1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J13" s="3"/>
      <c r="EK13" s="3"/>
      <c r="EL13" s="3">
        <v>13</v>
      </c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8"/>
      <c r="FW13" s="8"/>
      <c r="FX13" s="8"/>
      <c r="FY13" s="8"/>
      <c r="FZ13" s="8"/>
      <c r="GA13" s="8"/>
      <c r="GB13" s="8"/>
      <c r="GC13" s="8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</row>
    <row r="14" spans="1:248" s="1" customFormat="1" x14ac:dyDescent="0.15">
      <c r="B14" s="13">
        <v>5</v>
      </c>
      <c r="C14" s="12" t="s">
        <v>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J14" s="3"/>
      <c r="EK14" s="3"/>
      <c r="EL14" s="3">
        <v>4.5</v>
      </c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8"/>
      <c r="FW14" s="8"/>
      <c r="FX14" s="8"/>
      <c r="FY14" s="8"/>
      <c r="FZ14" s="8"/>
      <c r="GA14" s="8"/>
      <c r="GB14" s="8"/>
      <c r="GC14" s="8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</row>
    <row r="15" spans="1:248" s="1" customFormat="1" x14ac:dyDescent="0.15">
      <c r="B15" s="11" t="s">
        <v>4</v>
      </c>
      <c r="C15" s="1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>
        <v>49</v>
      </c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>
        <v>2</v>
      </c>
      <c r="FQ15" s="3"/>
      <c r="FR15" s="3"/>
      <c r="FS15" s="3"/>
      <c r="FT15" s="3"/>
      <c r="FU15" s="3"/>
      <c r="FV15" s="8"/>
      <c r="FW15" s="8"/>
      <c r="FX15" s="8"/>
      <c r="FY15" s="8"/>
      <c r="FZ15" s="8"/>
      <c r="GA15" s="8"/>
      <c r="GB15" s="8"/>
      <c r="GC15" s="8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>
        <v>79</v>
      </c>
      <c r="GW15" s="7"/>
      <c r="GX15" s="7">
        <v>1.7</v>
      </c>
      <c r="GY15" s="7"/>
      <c r="GZ15" s="7"/>
      <c r="HA15" s="7"/>
      <c r="HB15" s="7">
        <v>1.7</v>
      </c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>
        <v>17</v>
      </c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</row>
    <row r="16" spans="1:248" s="1" customFormat="1" x14ac:dyDescent="0.15">
      <c r="B16" s="11" t="s">
        <v>15</v>
      </c>
      <c r="C16" s="1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8"/>
      <c r="FW16" s="8"/>
      <c r="FX16" s="8"/>
      <c r="FY16" s="8"/>
      <c r="FZ16" s="8"/>
      <c r="GA16" s="8"/>
      <c r="GB16" s="8"/>
      <c r="GC16" s="8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>
        <v>1.7</v>
      </c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</row>
    <row r="17" spans="2:248" s="1" customFormat="1" x14ac:dyDescent="0.15">
      <c r="B17" s="11" t="s">
        <v>16</v>
      </c>
      <c r="C17" s="1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8"/>
      <c r="FW17" s="8"/>
      <c r="FX17" s="8"/>
      <c r="FY17" s="8"/>
      <c r="FZ17" s="8"/>
      <c r="GA17" s="8"/>
      <c r="GB17" s="8"/>
      <c r="GC17" s="8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>
        <v>1.7</v>
      </c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</row>
    <row r="18" spans="2:248" s="1" customFormat="1" x14ac:dyDescent="0.15">
      <c r="B18" s="11" t="s">
        <v>17</v>
      </c>
      <c r="C18" s="1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8"/>
      <c r="FW18" s="8"/>
      <c r="FX18" s="8"/>
      <c r="FY18" s="8"/>
      <c r="FZ18" s="8"/>
      <c r="GA18" s="8"/>
      <c r="GB18" s="8"/>
      <c r="GC18" s="8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>
        <v>70</v>
      </c>
      <c r="GW18" s="7">
        <v>1.7</v>
      </c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</row>
    <row r="19" spans="2:248" s="1" customFormat="1" x14ac:dyDescent="0.15">
      <c r="B19" s="11" t="s">
        <v>21</v>
      </c>
      <c r="C19" s="11"/>
      <c r="EJ19" s="3"/>
      <c r="EO19" s="3"/>
      <c r="EP19" s="3">
        <v>23</v>
      </c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8"/>
      <c r="FW19" s="8"/>
      <c r="FX19" s="8"/>
      <c r="FY19" s="8"/>
      <c r="FZ19" s="8"/>
      <c r="GA19" s="8"/>
      <c r="GB19" s="8"/>
      <c r="GC19" s="8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</row>
    <row r="20" spans="2:248" s="1" customFormat="1" x14ac:dyDescent="0.15">
      <c r="B20" s="11" t="s">
        <v>6</v>
      </c>
      <c r="C20" s="11"/>
      <c r="CK20" s="3">
        <v>2</v>
      </c>
      <c r="EJ20" s="3"/>
      <c r="EO20" s="3">
        <v>1.7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8"/>
      <c r="FW20" s="8"/>
      <c r="FX20" s="8"/>
      <c r="FY20" s="8"/>
      <c r="FZ20" s="8"/>
      <c r="GA20" s="8"/>
      <c r="GB20" s="8"/>
      <c r="GC20" s="8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</row>
    <row r="21" spans="2:248" s="1" customFormat="1" x14ac:dyDescent="0.15">
      <c r="B21" s="11" t="s">
        <v>7</v>
      </c>
      <c r="C21" s="11"/>
      <c r="EJ21" s="3"/>
      <c r="EO21" s="3">
        <v>1.7</v>
      </c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8"/>
      <c r="FW21" s="8"/>
      <c r="FX21" s="8"/>
      <c r="FY21" s="8"/>
      <c r="FZ21" s="8"/>
      <c r="GA21" s="8"/>
      <c r="GB21" s="8"/>
      <c r="GC21" s="8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>
        <v>22</v>
      </c>
      <c r="GW21" s="7">
        <v>2</v>
      </c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</row>
    <row r="22" spans="2:248" s="1" customFormat="1" x14ac:dyDescent="0.15">
      <c r="B22" s="11" t="s">
        <v>8</v>
      </c>
      <c r="C22" s="11"/>
      <c r="EJ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>
        <v>4</v>
      </c>
      <c r="FE22" s="3">
        <v>1.8</v>
      </c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8"/>
      <c r="FW22" s="8"/>
      <c r="FX22" s="8"/>
      <c r="FY22" s="8"/>
      <c r="FZ22" s="8"/>
      <c r="GA22" s="8"/>
      <c r="GB22" s="8"/>
      <c r="GC22" s="8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</row>
    <row r="23" spans="2:248" s="1" customFormat="1" x14ac:dyDescent="0.15">
      <c r="B23" s="11" t="s">
        <v>9</v>
      </c>
      <c r="C23" s="11"/>
      <c r="EJ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>
        <v>1.7</v>
      </c>
      <c r="FQ23" s="3"/>
      <c r="FR23" s="3"/>
      <c r="FS23" s="3"/>
      <c r="FT23" s="3"/>
      <c r="FU23" s="3"/>
      <c r="FV23" s="8"/>
      <c r="FW23" s="8"/>
      <c r="FX23" s="8"/>
      <c r="FY23" s="8"/>
      <c r="FZ23" s="8"/>
      <c r="GA23" s="8"/>
      <c r="GB23" s="8"/>
      <c r="GC23" s="8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</row>
    <row r="24" spans="2:248" s="1" customFormat="1" x14ac:dyDescent="0.15">
      <c r="B24" s="11" t="s">
        <v>10</v>
      </c>
      <c r="C24" s="11"/>
      <c r="EJ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>
        <v>11</v>
      </c>
      <c r="FS24" s="3"/>
      <c r="FT24" s="3"/>
      <c r="FU24" s="3"/>
      <c r="FV24" s="8"/>
      <c r="FW24" s="8"/>
      <c r="FX24" s="8"/>
      <c r="FY24" s="8"/>
      <c r="FZ24" s="8"/>
      <c r="GA24" s="8"/>
      <c r="GB24" s="8"/>
      <c r="GC24" s="8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>
        <v>1.7</v>
      </c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>
        <v>4.5</v>
      </c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</row>
    <row r="25" spans="2:248" s="1" customFormat="1" x14ac:dyDescent="0.15">
      <c r="B25" s="11" t="s">
        <v>11</v>
      </c>
      <c r="C25" s="11"/>
      <c r="EJ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>
        <v>2</v>
      </c>
      <c r="FS25" s="3"/>
      <c r="FT25" s="3"/>
      <c r="FU25" s="3"/>
      <c r="FV25" s="8"/>
      <c r="FW25" s="8"/>
      <c r="FX25" s="8"/>
      <c r="FY25" s="8"/>
      <c r="FZ25" s="8"/>
      <c r="GA25" s="8"/>
      <c r="GB25" s="8"/>
      <c r="GC25" s="8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</row>
    <row r="26" spans="2:248" s="1" customFormat="1" x14ac:dyDescent="0.15">
      <c r="B26" s="11" t="s">
        <v>12</v>
      </c>
      <c r="C26" s="11"/>
      <c r="EJ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>
        <v>2</v>
      </c>
      <c r="FS26" s="3"/>
      <c r="FT26" s="3"/>
      <c r="FU26" s="3"/>
      <c r="FV26" s="8"/>
      <c r="FW26" s="8"/>
      <c r="FX26" s="8"/>
      <c r="FY26" s="8"/>
      <c r="FZ26" s="8"/>
      <c r="GA26" s="8"/>
      <c r="GB26" s="8"/>
      <c r="GC26" s="8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>
        <v>1.7</v>
      </c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</row>
    <row r="27" spans="2:248" s="1" customFormat="1" x14ac:dyDescent="0.15">
      <c r="B27" s="11" t="s">
        <v>13</v>
      </c>
      <c r="C27" s="11"/>
      <c r="EJ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8"/>
      <c r="FW27" s="8"/>
      <c r="FX27" s="8"/>
      <c r="FY27" s="8"/>
      <c r="FZ27" s="8"/>
      <c r="GA27" s="8"/>
      <c r="GB27" s="8"/>
      <c r="GC27" s="8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>
        <v>1.7</v>
      </c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</row>
    <row r="28" spans="2:248" s="1" customFormat="1" x14ac:dyDescent="0.15">
      <c r="B28" s="13">
        <v>65</v>
      </c>
      <c r="C28" s="11"/>
      <c r="EJ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>
        <v>7.8</v>
      </c>
      <c r="FT28" s="3"/>
      <c r="FU28" s="3"/>
      <c r="FV28" s="8"/>
      <c r="FW28" s="8"/>
      <c r="FX28" s="8"/>
      <c r="FY28" s="8"/>
      <c r="FZ28" s="8"/>
      <c r="GA28" s="8"/>
      <c r="GB28" s="8"/>
      <c r="GC28" s="8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</row>
    <row r="29" spans="2:248" s="1" customFormat="1" x14ac:dyDescent="0.15">
      <c r="B29" s="13">
        <v>49</v>
      </c>
      <c r="C29" s="11"/>
      <c r="EJ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>
        <v>7.8</v>
      </c>
      <c r="FT29" s="3"/>
      <c r="FU29" s="3"/>
      <c r="FV29" s="8"/>
      <c r="FW29" s="8"/>
      <c r="FX29" s="8"/>
      <c r="FY29" s="8"/>
      <c r="FZ29" s="8"/>
      <c r="GA29" s="8"/>
      <c r="GB29" s="8"/>
      <c r="GC29" s="8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</row>
    <row r="30" spans="2:248" x14ac:dyDescent="0.15">
      <c r="B30" s="11" t="s">
        <v>19</v>
      </c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</row>
    <row r="31" spans="2:248" x14ac:dyDescent="0.15">
      <c r="B31" s="11" t="s">
        <v>20</v>
      </c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</row>
    <row r="32" spans="2:248" x14ac:dyDescent="0.15">
      <c r="B32" s="11"/>
      <c r="GD32" s="6"/>
    </row>
    <row r="33" spans="2:186" x14ac:dyDescent="0.15">
      <c r="B33" s="11"/>
      <c r="GD33" s="6"/>
    </row>
    <row r="34" spans="2:186" x14ac:dyDescent="0.15">
      <c r="B34" s="11"/>
      <c r="GD34" s="6"/>
    </row>
    <row r="35" spans="2:186" x14ac:dyDescent="0.15">
      <c r="B35" s="11"/>
      <c r="GD35" s="6"/>
    </row>
    <row r="36" spans="2:186" x14ac:dyDescent="0.15">
      <c r="B36" s="11"/>
      <c r="GD36" s="6"/>
    </row>
    <row r="37" spans="2:186" x14ac:dyDescent="0.15">
      <c r="B37" s="11"/>
      <c r="GD37" s="6"/>
    </row>
    <row r="38" spans="2:186" x14ac:dyDescent="0.15">
      <c r="B38" s="11"/>
      <c r="GD38" s="6"/>
    </row>
    <row r="39" spans="2:186" x14ac:dyDescent="0.15">
      <c r="B39" s="11"/>
      <c r="GD39" s="6"/>
    </row>
    <row r="40" spans="2:186" x14ac:dyDescent="0.15">
      <c r="GD40" s="6"/>
    </row>
    <row r="41" spans="2:186" x14ac:dyDescent="0.15">
      <c r="GD41" s="6"/>
    </row>
    <row r="42" spans="2:186" x14ac:dyDescent="0.15">
      <c r="GD42" s="6"/>
    </row>
    <row r="43" spans="2:186" x14ac:dyDescent="0.15">
      <c r="GD43" s="6"/>
    </row>
    <row r="44" spans="2:186" x14ac:dyDescent="0.15">
      <c r="GD44" s="6"/>
    </row>
    <row r="45" spans="2:186" x14ac:dyDescent="0.15">
      <c r="GD45" s="6"/>
    </row>
    <row r="46" spans="2:186" x14ac:dyDescent="0.15">
      <c r="GD46" s="6"/>
    </row>
    <row r="47" spans="2:186" x14ac:dyDescent="0.15">
      <c r="GD47" s="6"/>
    </row>
    <row r="48" spans="2:186" x14ac:dyDescent="0.15">
      <c r="GD48" s="6"/>
    </row>
    <row r="49" spans="186:186" x14ac:dyDescent="0.15">
      <c r="GD49" s="6"/>
    </row>
    <row r="50" spans="186:186" x14ac:dyDescent="0.15">
      <c r="GD50" s="6"/>
    </row>
    <row r="51" spans="186:186" x14ac:dyDescent="0.15">
      <c r="GD51" s="6"/>
    </row>
    <row r="52" spans="186:186" x14ac:dyDescent="0.15">
      <c r="GD52" s="6"/>
    </row>
    <row r="53" spans="186:186" x14ac:dyDescent="0.15">
      <c r="GD53" s="6"/>
    </row>
    <row r="54" spans="186:186" x14ac:dyDescent="0.15">
      <c r="GD54" s="6"/>
    </row>
    <row r="55" spans="186:186" x14ac:dyDescent="0.15">
      <c r="GD55" s="6"/>
    </row>
    <row r="56" spans="186:186" x14ac:dyDescent="0.15">
      <c r="GD56" s="6"/>
    </row>
    <row r="57" spans="186:186" x14ac:dyDescent="0.15">
      <c r="GD57" s="6"/>
    </row>
    <row r="58" spans="186:186" x14ac:dyDescent="0.15">
      <c r="GD58" s="6"/>
    </row>
    <row r="59" spans="186:186" x14ac:dyDescent="0.15">
      <c r="GD59" s="6"/>
    </row>
    <row r="60" spans="186:186" x14ac:dyDescent="0.15">
      <c r="GD60" s="6"/>
    </row>
    <row r="61" spans="186:186" x14ac:dyDescent="0.15">
      <c r="GD61" s="6"/>
    </row>
    <row r="62" spans="186:186" x14ac:dyDescent="0.15">
      <c r="GD62" s="6"/>
    </row>
    <row r="63" spans="186:186" x14ac:dyDescent="0.15">
      <c r="GD63" s="6"/>
    </row>
    <row r="64" spans="186:186" x14ac:dyDescent="0.15">
      <c r="GD64" s="6"/>
    </row>
    <row r="65" spans="186:186" x14ac:dyDescent="0.15">
      <c r="GD65" s="6"/>
    </row>
    <row r="66" spans="186:186" x14ac:dyDescent="0.15">
      <c r="GD66" s="6"/>
    </row>
    <row r="67" spans="186:186" x14ac:dyDescent="0.15">
      <c r="GD67" s="6"/>
    </row>
    <row r="68" spans="186:186" x14ac:dyDescent="0.15">
      <c r="GD68" s="6"/>
    </row>
    <row r="69" spans="186:186" x14ac:dyDescent="0.15">
      <c r="GD69" s="6"/>
    </row>
    <row r="70" spans="186:186" x14ac:dyDescent="0.15">
      <c r="GD70" s="6"/>
    </row>
    <row r="71" spans="186:186" x14ac:dyDescent="0.15">
      <c r="GD71" s="6"/>
    </row>
    <row r="72" spans="186:186" x14ac:dyDescent="0.15">
      <c r="GD72" s="6"/>
    </row>
    <row r="73" spans="186:186" x14ac:dyDescent="0.15">
      <c r="GD73" s="6"/>
    </row>
    <row r="74" spans="186:186" x14ac:dyDescent="0.15">
      <c r="GD74" s="6"/>
    </row>
    <row r="75" spans="186:186" x14ac:dyDescent="0.15">
      <c r="GD75" s="6"/>
    </row>
    <row r="76" spans="186:186" x14ac:dyDescent="0.15">
      <c r="GD76" s="6"/>
    </row>
    <row r="77" spans="186:186" x14ac:dyDescent="0.15">
      <c r="GD77" s="6"/>
    </row>
    <row r="78" spans="186:186" x14ac:dyDescent="0.15">
      <c r="GD78" s="6"/>
    </row>
    <row r="79" spans="186:186" x14ac:dyDescent="0.15">
      <c r="GD79" s="6"/>
    </row>
    <row r="80" spans="186:186" x14ac:dyDescent="0.15">
      <c r="GD80" s="6"/>
    </row>
    <row r="81" spans="186:186" x14ac:dyDescent="0.15">
      <c r="GD81" s="6"/>
    </row>
    <row r="82" spans="186:186" x14ac:dyDescent="0.15">
      <c r="GD82" s="6"/>
    </row>
    <row r="83" spans="186:186" x14ac:dyDescent="0.15">
      <c r="GD83" s="6"/>
    </row>
    <row r="84" spans="186:186" x14ac:dyDescent="0.15">
      <c r="GD84" s="6"/>
    </row>
    <row r="85" spans="186:186" x14ac:dyDescent="0.15">
      <c r="GD85" s="6"/>
    </row>
    <row r="86" spans="186:186" x14ac:dyDescent="0.15">
      <c r="GD86" s="6"/>
    </row>
    <row r="87" spans="186:186" x14ac:dyDescent="0.15">
      <c r="GD87" s="6"/>
    </row>
    <row r="88" spans="186:186" x14ac:dyDescent="0.15">
      <c r="GD88" s="6"/>
    </row>
    <row r="89" spans="186:186" x14ac:dyDescent="0.15">
      <c r="GD89" s="6"/>
    </row>
    <row r="90" spans="186:186" x14ac:dyDescent="0.15">
      <c r="GD90" s="6"/>
    </row>
    <row r="91" spans="186:186" x14ac:dyDescent="0.15">
      <c r="GD91" s="6"/>
    </row>
    <row r="92" spans="186:186" x14ac:dyDescent="0.15">
      <c r="GD92" s="6"/>
    </row>
    <row r="93" spans="186:186" x14ac:dyDescent="0.15">
      <c r="GD93" s="6"/>
    </row>
    <row r="94" spans="186:186" x14ac:dyDescent="0.15">
      <c r="GD94" s="6"/>
    </row>
    <row r="95" spans="186:186" x14ac:dyDescent="0.15">
      <c r="GD95" s="6"/>
    </row>
    <row r="96" spans="186:186" x14ac:dyDescent="0.15">
      <c r="GD96" s="6"/>
    </row>
    <row r="97" spans="186:186" x14ac:dyDescent="0.15">
      <c r="GD97" s="6"/>
    </row>
    <row r="98" spans="186:186" x14ac:dyDescent="0.15">
      <c r="GD98" s="6"/>
    </row>
    <row r="99" spans="186:186" x14ac:dyDescent="0.15">
      <c r="GD99" s="6"/>
    </row>
    <row r="100" spans="186:186" x14ac:dyDescent="0.15">
      <c r="GD100" s="6"/>
    </row>
    <row r="101" spans="186:186" x14ac:dyDescent="0.15">
      <c r="GD101" s="6"/>
    </row>
    <row r="102" spans="186:186" x14ac:dyDescent="0.15">
      <c r="GD102" s="6"/>
    </row>
    <row r="103" spans="186:186" x14ac:dyDescent="0.15">
      <c r="GD103" s="6"/>
    </row>
    <row r="104" spans="186:186" x14ac:dyDescent="0.15">
      <c r="GD104" s="6"/>
    </row>
    <row r="105" spans="186:186" x14ac:dyDescent="0.15">
      <c r="GD105" s="6"/>
    </row>
    <row r="106" spans="186:186" x14ac:dyDescent="0.15">
      <c r="GD106" s="6"/>
    </row>
    <row r="107" spans="186:186" x14ac:dyDescent="0.15">
      <c r="GD107" s="6"/>
    </row>
    <row r="108" spans="186:186" x14ac:dyDescent="0.15">
      <c r="GD108" s="6"/>
    </row>
    <row r="109" spans="186:186" x14ac:dyDescent="0.15">
      <c r="GD109" s="6"/>
    </row>
    <row r="110" spans="186:186" x14ac:dyDescent="0.15">
      <c r="GD110" s="6"/>
    </row>
    <row r="111" spans="186:186" x14ac:dyDescent="0.15">
      <c r="GD111" s="6"/>
    </row>
    <row r="112" spans="186:186" x14ac:dyDescent="0.15">
      <c r="GD112" s="6"/>
    </row>
    <row r="113" spans="186:186" x14ac:dyDescent="0.15">
      <c r="GD113" s="6"/>
    </row>
    <row r="114" spans="186:186" x14ac:dyDescent="0.15">
      <c r="GD114" s="6"/>
    </row>
    <row r="115" spans="186:186" x14ac:dyDescent="0.15">
      <c r="GD115" s="6"/>
    </row>
    <row r="116" spans="186:186" x14ac:dyDescent="0.15">
      <c r="GD116" s="6"/>
    </row>
    <row r="117" spans="186:186" x14ac:dyDescent="0.15">
      <c r="GD117" s="6"/>
    </row>
    <row r="118" spans="186:186" x14ac:dyDescent="0.15">
      <c r="GD118" s="6"/>
    </row>
    <row r="119" spans="186:186" x14ac:dyDescent="0.15">
      <c r="GD119" s="6"/>
    </row>
    <row r="120" spans="186:186" x14ac:dyDescent="0.15">
      <c r="GD120" s="6"/>
    </row>
    <row r="121" spans="186:186" x14ac:dyDescent="0.15">
      <c r="GD121" s="6"/>
    </row>
    <row r="122" spans="186:186" x14ac:dyDescent="0.15">
      <c r="GD122" s="6"/>
    </row>
    <row r="123" spans="186:186" x14ac:dyDescent="0.15">
      <c r="GD123" s="6"/>
    </row>
    <row r="124" spans="186:186" x14ac:dyDescent="0.15">
      <c r="GD124" s="6"/>
    </row>
    <row r="125" spans="186:186" x14ac:dyDescent="0.15">
      <c r="GD125" s="6"/>
    </row>
    <row r="126" spans="186:186" x14ac:dyDescent="0.15">
      <c r="GD126" s="6"/>
    </row>
    <row r="127" spans="186:186" x14ac:dyDescent="0.15">
      <c r="GD127" s="6"/>
    </row>
    <row r="128" spans="186:186" x14ac:dyDescent="0.15">
      <c r="GD128" s="6"/>
    </row>
    <row r="129" spans="186:186" x14ac:dyDescent="0.15">
      <c r="GD129" s="6"/>
    </row>
    <row r="130" spans="186:186" x14ac:dyDescent="0.15">
      <c r="GD130" s="6"/>
    </row>
    <row r="131" spans="186:186" x14ac:dyDescent="0.15">
      <c r="GD131" s="6"/>
    </row>
    <row r="132" spans="186:186" x14ac:dyDescent="0.15">
      <c r="GD132" s="6"/>
    </row>
    <row r="133" spans="186:186" x14ac:dyDescent="0.15">
      <c r="GD133" s="6"/>
    </row>
    <row r="134" spans="186:186" x14ac:dyDescent="0.15">
      <c r="GD134" s="6"/>
    </row>
  </sheetData>
  <phoneticPr fontId="0" type="noConversion"/>
  <printOptions horizontalCentered="1" verticalCentered="1" gridLines="1"/>
  <pageMargins left="0.5" right="0.5" top="1" bottom="0.75" header="0.5" footer="0.5"/>
  <pageSetup scale="78" fitToWidth="15" orientation="landscape" blackAndWhite="1" horizontalDpi="300" verticalDpi="300" r:id="rId1"/>
  <headerFooter alignWithMargins="0">
    <oddHeader>&amp;L&amp;"Tahoma,Bold"&amp;14E8 - JARRETT BAY AREA&amp;C&amp;"Tahoma,Bold"&amp;14CONDITIONAL SAMPLING&amp;R&amp;"Tahoma,Bold"&amp;14FECAL COLIFORM MPN/100 ML</oddHeader>
    <oddFooter>&amp;L&amp;10&amp;Z&amp;F&amp;R&amp;10&amp;D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44"/>
  <sheetViews>
    <sheetView tabSelected="1" zoomScaleNormal="100" workbookViewId="0">
      <pane xSplit="3" topLeftCell="FG1" activePane="topRight" state="frozen"/>
      <selection pane="topRight" activeCell="B8" sqref="B8:B9"/>
    </sheetView>
  </sheetViews>
  <sheetFormatPr baseColWidth="10" defaultColWidth="8.85546875" defaultRowHeight="13" x14ac:dyDescent="0.15"/>
  <cols>
    <col min="1" max="1" width="10.5703125" style="23" bestFit="1" customWidth="1"/>
    <col min="2" max="2" width="14.140625" style="30" customWidth="1"/>
    <col min="3" max="3" width="8.28515625" style="30" customWidth="1"/>
    <col min="4" max="4" width="8.42578125" style="23" bestFit="1" customWidth="1"/>
    <col min="5" max="6" width="8.28515625" style="23" customWidth="1"/>
    <col min="7" max="12" width="8.42578125" style="23" bestFit="1" customWidth="1"/>
    <col min="13" max="14" width="8.85546875" style="23"/>
    <col min="15" max="15" width="8.7109375" style="31" customWidth="1"/>
    <col min="16" max="31" width="8.85546875" style="23"/>
    <col min="32" max="32" width="9.5703125" style="31" bestFit="1" customWidth="1"/>
    <col min="33" max="33" width="8.85546875" style="31"/>
    <col min="34" max="42" width="8.85546875" style="23"/>
    <col min="43" max="43" width="10.5703125" style="31" bestFit="1" customWidth="1"/>
    <col min="44" max="101" width="8.85546875" style="23"/>
    <col min="102" max="102" width="8.85546875" style="38"/>
    <col min="103" max="105" width="8.85546875" style="23"/>
    <col min="106" max="106" width="8.85546875" style="31"/>
    <col min="107" max="134" width="8.85546875" style="23"/>
    <col min="135" max="135" width="8.85546875" style="29"/>
    <col min="136" max="148" width="8.85546875" style="23"/>
    <col min="149" max="152" width="8.85546875" style="29"/>
    <col min="153" max="155" width="8.85546875" style="23"/>
    <col min="156" max="156" width="8.85546875" style="29"/>
    <col min="157" max="158" width="8.85546875" style="23"/>
    <col min="159" max="159" width="8.85546875" style="29"/>
    <col min="160" max="160" width="8.85546875" style="23"/>
    <col min="161" max="161" width="8.85546875" style="31"/>
    <col min="162" max="166" width="8.85546875" style="23"/>
    <col min="167" max="167" width="8.85546875" style="29"/>
    <col min="168" max="171" width="8.85546875" style="23"/>
    <col min="172" max="172" width="8.85546875" style="41"/>
    <col min="173" max="176" width="8.85546875" style="23"/>
    <col min="177" max="16384" width="8.85546875" style="29"/>
  </cols>
  <sheetData>
    <row r="1" spans="1:176" x14ac:dyDescent="0.15">
      <c r="A1" s="23" t="s">
        <v>30</v>
      </c>
      <c r="B1" s="37" t="s">
        <v>0</v>
      </c>
      <c r="C1" s="25" t="s">
        <v>1</v>
      </c>
      <c r="D1" s="24">
        <v>39449</v>
      </c>
      <c r="E1" s="24">
        <v>39546</v>
      </c>
      <c r="F1" s="24">
        <v>39548</v>
      </c>
      <c r="G1" s="24">
        <v>39552</v>
      </c>
      <c r="H1" s="24">
        <v>39562</v>
      </c>
      <c r="I1" s="24">
        <v>39567</v>
      </c>
      <c r="J1" s="24">
        <v>39637</v>
      </c>
      <c r="K1" s="24">
        <v>39720</v>
      </c>
      <c r="L1" s="24">
        <v>39759</v>
      </c>
      <c r="M1" s="24">
        <v>39761</v>
      </c>
      <c r="N1" s="24">
        <v>39771</v>
      </c>
      <c r="O1" s="26">
        <v>39796</v>
      </c>
      <c r="P1" s="24">
        <v>39799</v>
      </c>
      <c r="Q1" s="24">
        <v>40042</v>
      </c>
      <c r="R1" s="24">
        <v>40044</v>
      </c>
      <c r="S1" s="24">
        <v>40056</v>
      </c>
      <c r="T1" s="24">
        <v>40065</v>
      </c>
      <c r="U1" s="24">
        <v>40067</v>
      </c>
      <c r="V1" s="24">
        <v>40070</v>
      </c>
      <c r="W1" s="24">
        <v>40133</v>
      </c>
      <c r="X1" s="24">
        <v>40134</v>
      </c>
      <c r="Y1" s="24">
        <v>40197</v>
      </c>
      <c r="Z1" s="24">
        <v>40198</v>
      </c>
      <c r="AA1" s="24">
        <v>40205</v>
      </c>
      <c r="AB1" s="24">
        <v>40207</v>
      </c>
      <c r="AC1" s="24">
        <v>40210</v>
      </c>
      <c r="AD1" s="24">
        <v>40268</v>
      </c>
      <c r="AE1" s="24">
        <v>40273</v>
      </c>
      <c r="AF1" s="24">
        <v>40416</v>
      </c>
      <c r="AG1" s="24">
        <v>40435</v>
      </c>
      <c r="AH1" s="24">
        <v>40456</v>
      </c>
      <c r="AI1" s="24">
        <v>40457</v>
      </c>
      <c r="AJ1" s="24">
        <v>40458</v>
      </c>
      <c r="AK1" s="24">
        <v>40563</v>
      </c>
      <c r="AL1" s="24">
        <v>40570</v>
      </c>
      <c r="AM1" s="24">
        <v>40573</v>
      </c>
      <c r="AN1" s="24">
        <v>40785</v>
      </c>
      <c r="AO1" s="24">
        <v>40787</v>
      </c>
      <c r="AP1" s="24">
        <v>40814</v>
      </c>
      <c r="AQ1" s="27">
        <v>40840</v>
      </c>
      <c r="AR1" s="24">
        <v>40841</v>
      </c>
      <c r="AS1" s="24">
        <v>41148</v>
      </c>
      <c r="AT1" s="24">
        <v>41213</v>
      </c>
      <c r="AU1" s="24">
        <v>41215</v>
      </c>
      <c r="AV1" s="24">
        <v>41218</v>
      </c>
      <c r="AW1" s="24">
        <v>41241</v>
      </c>
      <c r="AX1" s="24">
        <v>41276</v>
      </c>
      <c r="AY1" s="24">
        <v>41318</v>
      </c>
      <c r="AZ1" s="24">
        <v>41333</v>
      </c>
      <c r="BA1" s="24">
        <v>41388</v>
      </c>
      <c r="BB1" s="24">
        <v>41389</v>
      </c>
      <c r="BC1" s="24">
        <v>41470</v>
      </c>
      <c r="BD1" s="24">
        <v>41486</v>
      </c>
      <c r="BE1" s="24">
        <v>41488</v>
      </c>
      <c r="BF1" s="24">
        <v>41541</v>
      </c>
      <c r="BG1" s="24">
        <v>41558</v>
      </c>
      <c r="BH1" s="24">
        <v>41561</v>
      </c>
      <c r="BI1" s="24">
        <v>41562</v>
      </c>
      <c r="BJ1" s="24">
        <v>41564</v>
      </c>
      <c r="BK1" s="24">
        <v>41565</v>
      </c>
      <c r="BL1" s="24">
        <v>41609</v>
      </c>
      <c r="BM1" s="24">
        <v>41625</v>
      </c>
      <c r="BN1" s="24">
        <v>41656</v>
      </c>
      <c r="BO1" s="24">
        <v>41660</v>
      </c>
      <c r="BP1" s="24">
        <v>41751</v>
      </c>
      <c r="BQ1" s="24">
        <v>41753</v>
      </c>
      <c r="BR1" s="24">
        <v>41799</v>
      </c>
      <c r="BS1" s="24">
        <v>41827</v>
      </c>
      <c r="BT1" s="24">
        <v>41848</v>
      </c>
      <c r="BU1" s="24">
        <v>41858</v>
      </c>
      <c r="BV1" s="24">
        <v>41863</v>
      </c>
      <c r="BW1" s="24">
        <v>41864</v>
      </c>
      <c r="BX1" s="24">
        <v>41893</v>
      </c>
      <c r="BY1" s="24">
        <v>41897</v>
      </c>
      <c r="BZ1" s="24">
        <v>41899</v>
      </c>
      <c r="CA1" s="24">
        <v>41912</v>
      </c>
      <c r="CB1" s="24">
        <v>42031</v>
      </c>
      <c r="CC1" s="24">
        <v>42138</v>
      </c>
      <c r="CD1" s="24">
        <v>42139</v>
      </c>
      <c r="CE1" s="24">
        <v>42163</v>
      </c>
      <c r="CF1" s="24">
        <v>42222</v>
      </c>
      <c r="CG1" s="24">
        <v>42229</v>
      </c>
      <c r="CH1" s="24">
        <v>42230</v>
      </c>
      <c r="CI1" s="24">
        <v>42277</v>
      </c>
      <c r="CJ1" s="24">
        <v>42289</v>
      </c>
      <c r="CK1" s="24">
        <v>42290</v>
      </c>
      <c r="CL1" s="24">
        <v>42320</v>
      </c>
      <c r="CM1" s="24">
        <v>42321</v>
      </c>
      <c r="CN1" s="24">
        <v>42331</v>
      </c>
      <c r="CO1" s="24">
        <v>42332</v>
      </c>
      <c r="CP1" s="24">
        <v>42336</v>
      </c>
      <c r="CQ1" s="24">
        <v>42338</v>
      </c>
      <c r="CR1" s="24">
        <v>42394</v>
      </c>
      <c r="CS1" s="24">
        <v>42395</v>
      </c>
      <c r="CT1" s="24">
        <v>42397</v>
      </c>
      <c r="CU1" s="24">
        <v>42408</v>
      </c>
      <c r="CV1" s="24">
        <v>42410</v>
      </c>
      <c r="CW1" s="24">
        <v>42411</v>
      </c>
      <c r="CX1" s="28">
        <v>42513</v>
      </c>
      <c r="CY1" s="24">
        <v>42515</v>
      </c>
      <c r="CZ1" s="24">
        <v>42524</v>
      </c>
      <c r="DA1" s="24">
        <v>42530</v>
      </c>
      <c r="DB1" s="24">
        <v>42541</v>
      </c>
      <c r="DC1" s="24">
        <v>42580</v>
      </c>
      <c r="DD1" s="24">
        <v>42620</v>
      </c>
      <c r="DE1" s="24">
        <v>42622</v>
      </c>
      <c r="DF1" s="24">
        <v>42635</v>
      </c>
      <c r="DG1" s="24">
        <v>42639</v>
      </c>
      <c r="DH1" s="24">
        <v>42641</v>
      </c>
      <c r="DI1" s="24">
        <v>42646</v>
      </c>
      <c r="DJ1" s="24">
        <v>42654</v>
      </c>
      <c r="DK1" s="24">
        <v>42660</v>
      </c>
      <c r="DL1" s="24">
        <v>42835</v>
      </c>
      <c r="DM1" s="24">
        <v>42852</v>
      </c>
      <c r="DN1" s="24">
        <v>42833</v>
      </c>
      <c r="DO1" s="24">
        <v>42978</v>
      </c>
      <c r="DP1" s="24">
        <v>42983</v>
      </c>
      <c r="DQ1" s="24">
        <v>42985</v>
      </c>
      <c r="DR1" s="24">
        <v>42991</v>
      </c>
      <c r="DS1" s="24">
        <v>42992</v>
      </c>
      <c r="DT1" s="24">
        <v>43034</v>
      </c>
      <c r="DU1" s="24">
        <v>43132</v>
      </c>
      <c r="DV1" s="24">
        <v>43137</v>
      </c>
      <c r="DW1" s="24">
        <v>43228</v>
      </c>
      <c r="DX1" s="24">
        <v>43230</v>
      </c>
      <c r="DY1" s="24">
        <v>43251</v>
      </c>
      <c r="DZ1" s="24">
        <v>43271</v>
      </c>
      <c r="EA1" s="24">
        <v>43311</v>
      </c>
      <c r="EB1" s="24">
        <v>43314</v>
      </c>
      <c r="EC1" s="24">
        <v>43319</v>
      </c>
      <c r="ED1" s="24">
        <v>43374</v>
      </c>
      <c r="EE1" s="24">
        <v>43375</v>
      </c>
      <c r="EF1" s="24">
        <v>43418</v>
      </c>
      <c r="EG1" s="24">
        <v>43421</v>
      </c>
      <c r="EH1" s="24">
        <v>43423</v>
      </c>
      <c r="EI1" s="24">
        <v>43424</v>
      </c>
      <c r="EJ1" s="24">
        <v>43432</v>
      </c>
      <c r="EK1" s="24">
        <v>43446</v>
      </c>
      <c r="EL1" s="24">
        <v>43451</v>
      </c>
      <c r="EM1" s="24">
        <v>43452</v>
      </c>
      <c r="EN1" s="24">
        <v>43453</v>
      </c>
      <c r="EO1" s="24">
        <v>43501</v>
      </c>
      <c r="EP1" s="24">
        <v>43502</v>
      </c>
      <c r="EQ1" s="24">
        <v>43504</v>
      </c>
      <c r="ER1" s="24">
        <v>43559</v>
      </c>
      <c r="ES1" s="24">
        <v>43563</v>
      </c>
      <c r="ET1" s="24">
        <v>43565</v>
      </c>
      <c r="EU1" s="24">
        <v>43698</v>
      </c>
      <c r="EV1" s="24">
        <v>43717</v>
      </c>
      <c r="EW1" s="24">
        <v>43719</v>
      </c>
      <c r="EX1" s="24">
        <v>43720</v>
      </c>
      <c r="EY1" s="24">
        <v>43755</v>
      </c>
      <c r="EZ1" s="39">
        <v>43760</v>
      </c>
      <c r="FA1" s="27">
        <v>43871</v>
      </c>
      <c r="FB1" s="27">
        <v>43873</v>
      </c>
      <c r="FC1" s="39">
        <v>43978</v>
      </c>
      <c r="FD1" s="27">
        <v>44004</v>
      </c>
      <c r="FE1" s="27">
        <v>44006</v>
      </c>
      <c r="FF1" s="27">
        <v>44061</v>
      </c>
      <c r="FG1" s="27">
        <v>44063</v>
      </c>
      <c r="FH1" s="27">
        <v>44069</v>
      </c>
      <c r="FI1" s="27">
        <v>44097</v>
      </c>
      <c r="FJ1" s="27">
        <v>44102</v>
      </c>
      <c r="FK1" s="27">
        <v>44151</v>
      </c>
      <c r="FL1" s="27">
        <v>44152</v>
      </c>
      <c r="FM1" s="27">
        <v>44159</v>
      </c>
      <c r="FN1" s="27">
        <v>44168</v>
      </c>
      <c r="FO1" s="27">
        <v>44172</v>
      </c>
      <c r="FP1" s="40">
        <v>44174</v>
      </c>
      <c r="FQ1" s="40">
        <v>44176</v>
      </c>
      <c r="FR1" s="40">
        <v>44194</v>
      </c>
      <c r="FS1" s="40">
        <v>44230</v>
      </c>
      <c r="FT1" s="27">
        <v>44235</v>
      </c>
    </row>
    <row r="2" spans="1:176" x14ac:dyDescent="0.15">
      <c r="A2" s="23" t="s">
        <v>36</v>
      </c>
      <c r="B2" s="37" t="s">
        <v>37</v>
      </c>
      <c r="C2" s="25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6"/>
      <c r="P2" s="24"/>
      <c r="Q2" s="24"/>
      <c r="R2" s="24"/>
      <c r="S2" s="24"/>
      <c r="T2" s="23">
        <v>130</v>
      </c>
      <c r="U2" s="31">
        <v>17</v>
      </c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31">
        <v>2</v>
      </c>
      <c r="AO2" s="24"/>
      <c r="AP2" s="24"/>
      <c r="AQ2" s="31">
        <v>1.8</v>
      </c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31">
        <v>110</v>
      </c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8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>
        <v>1.7</v>
      </c>
      <c r="EE2" s="24"/>
      <c r="EF2" s="24"/>
      <c r="EG2" s="24"/>
      <c r="EH2" s="24"/>
      <c r="EI2" s="24"/>
      <c r="EJ2" s="24"/>
      <c r="EK2" s="24"/>
      <c r="EN2" s="31"/>
      <c r="EO2" s="23">
        <v>17</v>
      </c>
      <c r="EP2" s="31">
        <v>79</v>
      </c>
      <c r="EQ2" s="31"/>
      <c r="ES2" s="31"/>
      <c r="ET2" s="31"/>
      <c r="EU2" s="31"/>
      <c r="EV2" s="31">
        <v>1.7</v>
      </c>
      <c r="EW2" s="31"/>
      <c r="FA2" s="31"/>
      <c r="FG2" s="31"/>
      <c r="FK2" s="31"/>
    </row>
    <row r="3" spans="1:176" x14ac:dyDescent="0.15">
      <c r="A3" s="23" t="s">
        <v>31</v>
      </c>
      <c r="B3" s="30" t="s">
        <v>23</v>
      </c>
      <c r="D3" s="31"/>
      <c r="E3" s="31"/>
      <c r="F3" s="31"/>
      <c r="G3" s="31"/>
      <c r="H3" s="31"/>
      <c r="I3" s="31"/>
      <c r="J3" s="31"/>
      <c r="K3" s="31"/>
      <c r="L3" s="31"/>
      <c r="R3" s="31"/>
      <c r="U3" s="31">
        <v>4</v>
      </c>
      <c r="V3" s="31"/>
      <c r="W3" s="31"/>
      <c r="X3" s="31"/>
      <c r="Z3" s="31"/>
      <c r="AG3" s="31">
        <v>1.7</v>
      </c>
      <c r="AK3" s="31"/>
      <c r="AL3" s="31"/>
      <c r="AM3" s="31"/>
      <c r="AN3" s="31"/>
      <c r="AO3" s="31"/>
      <c r="AR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CG3" s="31"/>
      <c r="CH3" s="31"/>
      <c r="CI3" s="31"/>
      <c r="CJ3" s="31"/>
      <c r="CK3" s="31"/>
      <c r="CL3" s="31"/>
      <c r="CM3" s="31"/>
      <c r="CN3" s="31">
        <v>79</v>
      </c>
      <c r="CO3" s="31">
        <v>11</v>
      </c>
      <c r="CP3" s="31"/>
      <c r="DD3" s="31">
        <v>1.8</v>
      </c>
      <c r="DF3" s="31">
        <v>1.7</v>
      </c>
      <c r="DO3" s="31">
        <v>1.7</v>
      </c>
      <c r="EB3" s="31"/>
      <c r="EC3" s="31"/>
      <c r="ED3" s="31">
        <v>1.7</v>
      </c>
      <c r="EE3" s="31"/>
      <c r="EN3" s="31"/>
      <c r="EO3" s="23">
        <v>17</v>
      </c>
      <c r="EP3" s="31">
        <v>4.5</v>
      </c>
      <c r="EQ3" s="31"/>
      <c r="ES3" s="31"/>
      <c r="ET3" s="31"/>
      <c r="EU3" s="31"/>
      <c r="EV3" s="31">
        <v>1.7</v>
      </c>
      <c r="EW3" s="31"/>
      <c r="FA3" s="31"/>
      <c r="FG3" s="31"/>
      <c r="FK3" s="31"/>
    </row>
    <row r="4" spans="1:176" x14ac:dyDescent="0.15">
      <c r="A4" s="23" t="s">
        <v>32</v>
      </c>
      <c r="B4" s="23" t="s">
        <v>32</v>
      </c>
      <c r="AK4" s="31"/>
      <c r="CH4" s="31"/>
      <c r="EB4" s="31"/>
      <c r="EC4" s="31"/>
      <c r="ED4" s="31">
        <v>1.7</v>
      </c>
      <c r="EE4" s="31"/>
      <c r="EK4" s="31"/>
      <c r="EN4" s="31"/>
      <c r="EO4" s="23">
        <v>23</v>
      </c>
      <c r="EP4" s="31">
        <v>13</v>
      </c>
      <c r="EQ4" s="31"/>
      <c r="ES4" s="31"/>
      <c r="ET4" s="31"/>
      <c r="EU4" s="31"/>
      <c r="EV4" s="31">
        <v>1.7</v>
      </c>
      <c r="EW4" s="31"/>
      <c r="FA4" s="31"/>
      <c r="FG4" s="31"/>
      <c r="FK4" s="31"/>
      <c r="FP4" s="31"/>
    </row>
    <row r="5" spans="1:176" x14ac:dyDescent="0.15">
      <c r="A5" s="23" t="s">
        <v>33</v>
      </c>
      <c r="B5" s="23" t="s">
        <v>33</v>
      </c>
      <c r="AK5" s="31"/>
      <c r="CH5" s="31"/>
      <c r="EA5" s="23">
        <v>49</v>
      </c>
      <c r="EB5" s="31">
        <v>13</v>
      </c>
      <c r="EC5" s="31">
        <v>6.8</v>
      </c>
      <c r="ED5" s="31"/>
      <c r="EE5" s="31">
        <v>4.5</v>
      </c>
      <c r="EG5" s="23">
        <v>110</v>
      </c>
      <c r="EH5" s="23">
        <v>11</v>
      </c>
      <c r="EK5" s="31">
        <v>49</v>
      </c>
      <c r="EL5" s="23">
        <v>130</v>
      </c>
      <c r="EM5" s="31">
        <v>11</v>
      </c>
      <c r="EN5" s="31"/>
      <c r="EP5" s="31">
        <v>130</v>
      </c>
      <c r="EQ5" s="31">
        <v>4.5</v>
      </c>
      <c r="ER5" s="23">
        <v>130</v>
      </c>
      <c r="ES5" s="31">
        <v>1.7</v>
      </c>
      <c r="ET5" s="31"/>
      <c r="EU5" s="31">
        <v>11</v>
      </c>
      <c r="EV5" s="31"/>
      <c r="EW5" s="31">
        <v>7.8</v>
      </c>
      <c r="EY5" s="31">
        <v>13</v>
      </c>
      <c r="FA5" s="31">
        <v>33</v>
      </c>
      <c r="FB5" s="31">
        <v>2</v>
      </c>
      <c r="FC5" s="31">
        <v>17</v>
      </c>
      <c r="FD5" s="31">
        <v>11</v>
      </c>
      <c r="FF5" s="23">
        <v>23</v>
      </c>
      <c r="FG5" s="31">
        <v>33</v>
      </c>
      <c r="FH5" s="23">
        <v>4</v>
      </c>
      <c r="FI5" s="23">
        <v>7.8</v>
      </c>
      <c r="FJ5" s="31">
        <v>1.7</v>
      </c>
      <c r="FK5" s="31">
        <v>1.7</v>
      </c>
      <c r="FM5" s="23">
        <v>79</v>
      </c>
      <c r="FN5" s="23">
        <v>240</v>
      </c>
      <c r="FO5" s="23">
        <v>49</v>
      </c>
      <c r="FP5" s="31">
        <v>11</v>
      </c>
      <c r="FR5" s="31">
        <v>2</v>
      </c>
      <c r="FS5" s="23">
        <v>23</v>
      </c>
      <c r="FT5" s="31">
        <v>4.5</v>
      </c>
    </row>
    <row r="6" spans="1:176" x14ac:dyDescent="0.15">
      <c r="A6" s="23" t="s">
        <v>34</v>
      </c>
      <c r="B6" s="30">
        <v>51</v>
      </c>
      <c r="C6" s="32"/>
      <c r="D6" s="31">
        <v>17</v>
      </c>
      <c r="E6" s="31">
        <v>23</v>
      </c>
      <c r="F6" s="31">
        <v>31</v>
      </c>
      <c r="G6" s="31">
        <v>1.7</v>
      </c>
      <c r="H6" s="31"/>
      <c r="I6" s="31">
        <v>17</v>
      </c>
      <c r="J6" s="31">
        <v>1.7</v>
      </c>
      <c r="K6" s="31">
        <v>1.8</v>
      </c>
      <c r="L6" s="31">
        <v>13</v>
      </c>
      <c r="M6" s="31">
        <v>17</v>
      </c>
      <c r="N6" s="31">
        <v>11</v>
      </c>
      <c r="O6" s="31">
        <v>140</v>
      </c>
      <c r="P6" s="31">
        <v>6.1</v>
      </c>
      <c r="Q6" s="31">
        <v>31</v>
      </c>
      <c r="R6" s="31">
        <v>1.7</v>
      </c>
      <c r="S6" s="31">
        <v>6.1</v>
      </c>
      <c r="T6" s="31"/>
      <c r="U6" s="31"/>
      <c r="V6" s="31"/>
      <c r="W6" s="31"/>
      <c r="X6" s="31">
        <v>11</v>
      </c>
      <c r="Y6" s="31">
        <v>23</v>
      </c>
      <c r="Z6" s="31">
        <v>7.8</v>
      </c>
      <c r="AA6" s="31">
        <v>70</v>
      </c>
      <c r="AB6" s="31">
        <v>1.7</v>
      </c>
      <c r="AC6" s="31">
        <v>2</v>
      </c>
      <c r="AD6" s="31">
        <v>2</v>
      </c>
      <c r="AE6" s="31">
        <v>1.7</v>
      </c>
      <c r="AF6" s="31">
        <v>4.5</v>
      </c>
      <c r="AG6" s="31">
        <v>1.7</v>
      </c>
      <c r="AH6" s="31">
        <v>33</v>
      </c>
      <c r="AI6" s="31">
        <v>7.8</v>
      </c>
      <c r="AK6" s="31"/>
      <c r="AL6" s="31">
        <v>23</v>
      </c>
      <c r="AM6" s="31">
        <v>1.7</v>
      </c>
      <c r="AN6" s="31"/>
      <c r="AO6" s="31">
        <v>2</v>
      </c>
      <c r="AP6" s="31">
        <v>13</v>
      </c>
      <c r="AR6" s="31">
        <v>2</v>
      </c>
      <c r="AS6" s="31">
        <v>11</v>
      </c>
      <c r="AT6" s="31">
        <v>49</v>
      </c>
      <c r="AU6" s="33">
        <v>17</v>
      </c>
      <c r="AV6" s="31">
        <v>1.7</v>
      </c>
      <c r="AW6" s="31">
        <v>33</v>
      </c>
      <c r="AX6" s="31">
        <v>7.8</v>
      </c>
      <c r="AY6" s="31">
        <v>1.7</v>
      </c>
      <c r="AZ6" s="31">
        <v>4.5</v>
      </c>
      <c r="BA6" s="31">
        <v>17</v>
      </c>
      <c r="BB6" s="31">
        <v>6.8</v>
      </c>
      <c r="BC6" s="31">
        <v>1.7</v>
      </c>
      <c r="BD6" s="31">
        <v>33</v>
      </c>
      <c r="BE6" s="31">
        <v>1.7</v>
      </c>
      <c r="BF6" s="31">
        <v>13</v>
      </c>
      <c r="BG6" s="31"/>
      <c r="BH6" s="31">
        <v>4</v>
      </c>
      <c r="BI6" s="31"/>
      <c r="BJ6" s="31"/>
      <c r="BK6" s="31"/>
      <c r="BL6" s="31">
        <v>1.7</v>
      </c>
      <c r="BM6" s="31">
        <v>4.5</v>
      </c>
      <c r="BN6" s="31">
        <v>23</v>
      </c>
      <c r="BO6" s="31">
        <v>1.7</v>
      </c>
      <c r="BP6" s="31">
        <v>33</v>
      </c>
      <c r="BQ6" s="31">
        <v>23</v>
      </c>
      <c r="BR6" s="31">
        <v>1.7</v>
      </c>
      <c r="BS6" s="31">
        <v>2</v>
      </c>
      <c r="BT6" s="31">
        <v>2</v>
      </c>
      <c r="BU6" s="31">
        <v>33</v>
      </c>
      <c r="BV6" s="31">
        <v>1.7</v>
      </c>
      <c r="BX6" s="31">
        <v>17</v>
      </c>
      <c r="BY6" s="31">
        <v>79</v>
      </c>
      <c r="BZ6" s="31">
        <v>7.8</v>
      </c>
      <c r="CA6" s="31">
        <v>4.5</v>
      </c>
      <c r="CB6" s="31">
        <v>2</v>
      </c>
      <c r="CC6" s="31">
        <v>1.7</v>
      </c>
      <c r="CE6" s="31">
        <v>1.7</v>
      </c>
      <c r="CF6" s="31">
        <v>1.7</v>
      </c>
      <c r="CG6" s="31">
        <v>17</v>
      </c>
      <c r="CH6" s="31"/>
      <c r="CJ6" s="31">
        <v>33</v>
      </c>
      <c r="CK6" s="31">
        <v>7.8</v>
      </c>
      <c r="CL6" s="31">
        <v>23</v>
      </c>
      <c r="CM6" s="31">
        <v>11</v>
      </c>
      <c r="CN6" s="31">
        <v>130</v>
      </c>
      <c r="CO6" s="31">
        <v>110</v>
      </c>
      <c r="CP6" s="31">
        <v>11</v>
      </c>
      <c r="CQ6" s="31">
        <v>1.7</v>
      </c>
      <c r="CR6" s="31">
        <v>23</v>
      </c>
      <c r="CS6" s="31">
        <v>22</v>
      </c>
      <c r="CT6" s="31">
        <v>4.5</v>
      </c>
      <c r="CV6" s="31">
        <v>26</v>
      </c>
      <c r="CW6" s="31">
        <v>13</v>
      </c>
      <c r="CX6" s="34">
        <v>1.7</v>
      </c>
      <c r="CY6" s="31">
        <v>2</v>
      </c>
      <c r="CZ6" s="31">
        <v>22</v>
      </c>
      <c r="DA6" s="31">
        <v>13</v>
      </c>
      <c r="DB6" s="31">
        <v>2</v>
      </c>
      <c r="DC6" s="31">
        <v>2</v>
      </c>
      <c r="DD6" s="31"/>
      <c r="DE6" s="31">
        <v>1.7</v>
      </c>
      <c r="DG6" s="31">
        <v>7.8</v>
      </c>
      <c r="DH6" s="31">
        <v>1.7</v>
      </c>
      <c r="DI6" s="31">
        <v>1.7</v>
      </c>
      <c r="DJ6" s="31">
        <v>33</v>
      </c>
      <c r="DK6" s="31">
        <v>7.8</v>
      </c>
      <c r="DL6" s="31">
        <v>1.7</v>
      </c>
      <c r="DM6" s="31">
        <v>1.8</v>
      </c>
      <c r="DN6" s="31">
        <v>1.7</v>
      </c>
      <c r="DO6" s="31">
        <v>17</v>
      </c>
      <c r="DP6" s="31">
        <v>1.7</v>
      </c>
      <c r="DQ6" s="31">
        <v>27</v>
      </c>
      <c r="DR6" s="31">
        <v>21</v>
      </c>
      <c r="DS6" s="31">
        <v>1.7</v>
      </c>
      <c r="DT6" s="31">
        <v>11</v>
      </c>
      <c r="DU6" s="31">
        <v>11</v>
      </c>
      <c r="DV6" s="31">
        <v>4.5</v>
      </c>
      <c r="DW6" s="31">
        <v>14</v>
      </c>
      <c r="DX6" s="31">
        <v>7.8</v>
      </c>
      <c r="DY6" s="31">
        <v>4.5</v>
      </c>
      <c r="DZ6" s="31">
        <v>2</v>
      </c>
      <c r="EA6" s="23">
        <v>49</v>
      </c>
      <c r="EB6" s="31">
        <v>4.5</v>
      </c>
      <c r="EC6" s="31">
        <v>7.8</v>
      </c>
      <c r="ED6" s="31"/>
      <c r="EE6" s="31">
        <v>4</v>
      </c>
      <c r="EF6" s="23">
        <v>540</v>
      </c>
      <c r="EG6" s="23">
        <v>140</v>
      </c>
      <c r="EH6" s="23">
        <v>13</v>
      </c>
      <c r="EK6" s="31">
        <v>240</v>
      </c>
      <c r="EL6" s="23">
        <v>79</v>
      </c>
      <c r="EM6" s="31">
        <v>23</v>
      </c>
      <c r="EN6" s="31">
        <v>4.5</v>
      </c>
      <c r="EP6" s="31">
        <v>49</v>
      </c>
      <c r="EQ6" s="31">
        <v>4.5</v>
      </c>
      <c r="ER6" s="23">
        <v>23</v>
      </c>
      <c r="ES6" s="31">
        <v>1.7</v>
      </c>
      <c r="ET6" s="31"/>
      <c r="EU6" s="31">
        <v>1.7</v>
      </c>
      <c r="EV6" s="31"/>
      <c r="EW6" s="31">
        <v>31</v>
      </c>
      <c r="EX6" s="23">
        <v>14</v>
      </c>
      <c r="EY6" s="31">
        <v>11</v>
      </c>
      <c r="FA6" s="31">
        <v>2</v>
      </c>
      <c r="FB6" s="31">
        <v>1.7</v>
      </c>
      <c r="FC6" s="31">
        <v>4</v>
      </c>
      <c r="FD6" s="31">
        <v>2</v>
      </c>
      <c r="FF6" s="23">
        <v>79</v>
      </c>
      <c r="FG6" s="31">
        <v>7.8</v>
      </c>
      <c r="FI6" s="23">
        <v>17</v>
      </c>
      <c r="FJ6" s="31">
        <v>4.5</v>
      </c>
      <c r="FK6" s="31">
        <v>1.7</v>
      </c>
      <c r="FM6" s="23">
        <v>130</v>
      </c>
      <c r="FN6" s="23">
        <v>240</v>
      </c>
      <c r="FO6" s="23">
        <v>49</v>
      </c>
      <c r="FP6" s="31">
        <v>7.8</v>
      </c>
      <c r="FR6" s="31">
        <v>1.7</v>
      </c>
      <c r="FS6" s="23">
        <v>22</v>
      </c>
      <c r="FT6" s="31">
        <v>4.5</v>
      </c>
    </row>
    <row r="7" spans="1:176" x14ac:dyDescent="0.15">
      <c r="A7" s="23" t="s">
        <v>35</v>
      </c>
      <c r="B7" s="30">
        <v>52</v>
      </c>
      <c r="C7" s="32"/>
      <c r="D7" s="31">
        <v>12</v>
      </c>
      <c r="E7" s="31">
        <v>350</v>
      </c>
      <c r="F7" s="31">
        <v>23</v>
      </c>
      <c r="G7" s="31">
        <v>2</v>
      </c>
      <c r="H7" s="31">
        <v>22</v>
      </c>
      <c r="I7" s="31">
        <v>7.8</v>
      </c>
      <c r="J7" s="31">
        <v>1.7</v>
      </c>
      <c r="K7" s="31">
        <v>1.7</v>
      </c>
      <c r="L7" s="31">
        <v>23</v>
      </c>
      <c r="M7" s="31">
        <v>13</v>
      </c>
      <c r="N7" s="31">
        <v>13</v>
      </c>
      <c r="O7" s="31">
        <v>79</v>
      </c>
      <c r="P7" s="31">
        <v>11</v>
      </c>
      <c r="Q7" s="31">
        <v>31</v>
      </c>
      <c r="R7" s="31">
        <v>7.8</v>
      </c>
      <c r="S7" s="31">
        <v>13</v>
      </c>
      <c r="T7" s="31"/>
      <c r="U7" s="31"/>
      <c r="V7" s="31">
        <v>17</v>
      </c>
      <c r="W7" s="31"/>
      <c r="X7" s="31">
        <v>17</v>
      </c>
      <c r="Y7" s="31">
        <v>23</v>
      </c>
      <c r="Z7" s="31">
        <v>7.8</v>
      </c>
      <c r="AA7" s="31">
        <v>33</v>
      </c>
      <c r="AB7" s="31">
        <v>7.8</v>
      </c>
      <c r="AC7" s="31">
        <v>2</v>
      </c>
      <c r="AD7" s="31">
        <v>46</v>
      </c>
      <c r="AE7" s="31">
        <v>1.7</v>
      </c>
      <c r="AF7" s="31">
        <v>4.5</v>
      </c>
      <c r="AG7" s="31">
        <v>4.5</v>
      </c>
      <c r="AH7" s="31">
        <v>49</v>
      </c>
      <c r="AI7" s="31">
        <v>70</v>
      </c>
      <c r="AJ7" s="31">
        <v>1.7</v>
      </c>
      <c r="AK7" s="31"/>
      <c r="AL7" s="31">
        <v>17</v>
      </c>
      <c r="AM7" s="31">
        <v>4.5</v>
      </c>
      <c r="AN7" s="31"/>
      <c r="AO7" s="31">
        <v>2</v>
      </c>
      <c r="AP7" s="31">
        <v>1.7</v>
      </c>
      <c r="AR7" s="31">
        <v>2</v>
      </c>
      <c r="AS7" s="31">
        <v>14</v>
      </c>
      <c r="AT7" s="31">
        <v>33</v>
      </c>
      <c r="AU7" s="31">
        <v>9.1999999999999993</v>
      </c>
      <c r="AV7" s="31">
        <v>1.7</v>
      </c>
      <c r="AW7" s="31">
        <v>79</v>
      </c>
      <c r="AX7" s="31">
        <v>11</v>
      </c>
      <c r="AY7" s="31">
        <v>1.7</v>
      </c>
      <c r="AZ7" s="31">
        <v>4.5</v>
      </c>
      <c r="BA7" s="31">
        <v>23</v>
      </c>
      <c r="BB7" s="31">
        <v>13</v>
      </c>
      <c r="BC7" s="31">
        <v>7.8</v>
      </c>
      <c r="BD7" s="31">
        <v>9.1999999999999993</v>
      </c>
      <c r="BE7" s="31">
        <v>2</v>
      </c>
      <c r="BF7" s="31">
        <v>7.8</v>
      </c>
      <c r="BG7" s="31"/>
      <c r="BH7" s="31">
        <v>79</v>
      </c>
      <c r="BI7" s="31">
        <v>79</v>
      </c>
      <c r="BJ7" s="31">
        <v>17</v>
      </c>
      <c r="BK7" s="31">
        <v>1.7</v>
      </c>
      <c r="BL7" s="31">
        <v>7.8</v>
      </c>
      <c r="BM7" s="31">
        <v>11</v>
      </c>
      <c r="BN7" s="31">
        <v>7.8</v>
      </c>
      <c r="BO7" s="31"/>
      <c r="BP7" s="31">
        <v>130</v>
      </c>
      <c r="BQ7" s="31">
        <v>4.5</v>
      </c>
      <c r="BR7" s="31">
        <v>1.7</v>
      </c>
      <c r="BS7" s="31">
        <v>1.7</v>
      </c>
      <c r="BT7" s="31">
        <v>1.7</v>
      </c>
      <c r="BU7" s="31">
        <v>21</v>
      </c>
      <c r="BV7" s="31">
        <v>49</v>
      </c>
      <c r="BW7" s="31">
        <v>2</v>
      </c>
      <c r="BX7" s="31">
        <v>240</v>
      </c>
      <c r="BY7" s="31">
        <v>11</v>
      </c>
      <c r="BZ7" s="31">
        <v>7.8</v>
      </c>
      <c r="CA7" s="31">
        <v>7.8</v>
      </c>
      <c r="CB7" s="31">
        <v>1.8</v>
      </c>
      <c r="CC7" s="31">
        <v>70</v>
      </c>
      <c r="CD7" s="31">
        <v>11</v>
      </c>
      <c r="CE7" s="31">
        <v>1.7</v>
      </c>
      <c r="CF7" s="31">
        <v>1.7</v>
      </c>
      <c r="CG7" s="31">
        <v>11</v>
      </c>
      <c r="CH7" s="31"/>
      <c r="CJ7" s="31">
        <v>79</v>
      </c>
      <c r="CK7" s="31">
        <v>4.5</v>
      </c>
      <c r="CL7" s="31">
        <v>70</v>
      </c>
      <c r="CM7" s="31">
        <v>1.7</v>
      </c>
      <c r="CN7" s="31">
        <v>110</v>
      </c>
      <c r="CO7" s="31">
        <v>46</v>
      </c>
      <c r="CP7" s="31">
        <v>23</v>
      </c>
      <c r="CQ7" s="31">
        <v>2</v>
      </c>
      <c r="CR7" s="31">
        <v>46</v>
      </c>
      <c r="CS7" s="31">
        <v>46</v>
      </c>
      <c r="CT7" s="31">
        <v>13</v>
      </c>
      <c r="CV7" s="31">
        <v>31</v>
      </c>
      <c r="CW7" s="31">
        <v>6.8</v>
      </c>
      <c r="CX7" s="34">
        <v>23</v>
      </c>
      <c r="CY7" s="31">
        <v>2</v>
      </c>
      <c r="CZ7" s="31">
        <v>11</v>
      </c>
      <c r="DA7" s="31">
        <v>14</v>
      </c>
      <c r="DB7" s="31">
        <v>11</v>
      </c>
      <c r="DC7" s="31">
        <v>17</v>
      </c>
      <c r="DD7" s="31"/>
      <c r="DE7" s="31">
        <v>2</v>
      </c>
      <c r="DG7" s="31">
        <v>33</v>
      </c>
      <c r="DH7" s="31">
        <v>33</v>
      </c>
      <c r="DI7" s="31">
        <v>13</v>
      </c>
      <c r="DJ7" s="31">
        <v>220</v>
      </c>
      <c r="DK7" s="31">
        <v>1.8</v>
      </c>
      <c r="DL7" s="31">
        <v>1.7</v>
      </c>
      <c r="DM7" s="31">
        <v>1.7</v>
      </c>
      <c r="DN7" s="31">
        <v>4</v>
      </c>
      <c r="DO7" s="31">
        <v>23</v>
      </c>
      <c r="DP7" s="31">
        <v>22</v>
      </c>
      <c r="DQ7" s="31">
        <v>130</v>
      </c>
      <c r="DR7" s="31">
        <v>13</v>
      </c>
      <c r="DT7" s="31">
        <v>13</v>
      </c>
      <c r="DU7" s="31">
        <v>33</v>
      </c>
      <c r="DV7" s="31">
        <v>1.8</v>
      </c>
      <c r="DW7" s="31">
        <v>49</v>
      </c>
      <c r="DX7" s="31">
        <v>4.5</v>
      </c>
      <c r="DY7" s="31">
        <v>11</v>
      </c>
      <c r="DZ7" s="31">
        <v>1.8</v>
      </c>
      <c r="EA7" s="23">
        <v>920</v>
      </c>
      <c r="EB7" s="31">
        <v>33</v>
      </c>
      <c r="EC7" s="31">
        <v>11</v>
      </c>
      <c r="ED7" s="31"/>
      <c r="EE7" s="31">
        <v>7.8</v>
      </c>
      <c r="EF7" s="23">
        <v>540</v>
      </c>
      <c r="EG7" s="23">
        <v>140</v>
      </c>
      <c r="EH7" s="23">
        <v>240</v>
      </c>
      <c r="EI7" s="23">
        <v>23</v>
      </c>
      <c r="EJ7" s="31">
        <v>9.3000000000000007</v>
      </c>
      <c r="EK7" s="31">
        <v>240</v>
      </c>
      <c r="EL7" s="23">
        <v>110</v>
      </c>
      <c r="EM7" s="31">
        <v>79</v>
      </c>
      <c r="EN7" s="31">
        <v>7.8</v>
      </c>
      <c r="EP7" s="31">
        <v>130</v>
      </c>
      <c r="EQ7" s="31">
        <v>17</v>
      </c>
      <c r="ER7" s="23">
        <v>540</v>
      </c>
      <c r="ES7" s="31">
        <v>49</v>
      </c>
      <c r="ET7" s="31">
        <v>4.5</v>
      </c>
      <c r="EU7" s="31">
        <v>4.5</v>
      </c>
      <c r="EV7" s="31"/>
      <c r="EW7" s="31">
        <v>4.5</v>
      </c>
      <c r="EY7" s="31">
        <v>79</v>
      </c>
      <c r="EZ7" s="29">
        <v>13</v>
      </c>
      <c r="FA7" s="31">
        <v>4.5</v>
      </c>
      <c r="FB7" s="31">
        <v>11</v>
      </c>
      <c r="FC7" s="31">
        <v>13</v>
      </c>
      <c r="FD7" s="31">
        <v>70</v>
      </c>
      <c r="FE7" s="31">
        <v>1.7</v>
      </c>
      <c r="FF7" s="23">
        <v>49</v>
      </c>
      <c r="FG7" s="31">
        <v>6.8</v>
      </c>
      <c r="FI7" s="23">
        <v>33</v>
      </c>
      <c r="FJ7" s="31">
        <v>1.7</v>
      </c>
      <c r="FK7" s="31">
        <v>49</v>
      </c>
      <c r="FL7" s="23">
        <v>23</v>
      </c>
      <c r="FM7" s="23">
        <v>540</v>
      </c>
      <c r="FN7" s="23">
        <v>49</v>
      </c>
      <c r="FO7" s="23">
        <v>49</v>
      </c>
      <c r="FP7" s="31">
        <v>21</v>
      </c>
      <c r="FQ7" s="23">
        <v>4</v>
      </c>
      <c r="FR7" s="31">
        <v>6</v>
      </c>
      <c r="FS7" s="23">
        <v>49</v>
      </c>
      <c r="FT7" s="31">
        <v>4.5</v>
      </c>
    </row>
    <row r="8" spans="1:176" x14ac:dyDescent="0.15">
      <c r="A8" s="23" t="s">
        <v>38</v>
      </c>
      <c r="B8" s="23" t="s">
        <v>38</v>
      </c>
      <c r="C8" s="32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H8" s="31"/>
      <c r="AI8" s="31"/>
      <c r="AJ8" s="31"/>
      <c r="AK8" s="31"/>
      <c r="AL8" s="31"/>
      <c r="AM8" s="31"/>
      <c r="AN8" s="31"/>
      <c r="AO8" s="31"/>
      <c r="AP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V8" s="31"/>
      <c r="CW8" s="31"/>
      <c r="CX8" s="34"/>
      <c r="CY8" s="31"/>
      <c r="CZ8" s="31"/>
      <c r="DA8" s="31"/>
      <c r="DC8" s="31"/>
      <c r="DD8" s="31"/>
      <c r="DE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T8" s="31"/>
      <c r="DU8" s="31"/>
      <c r="DV8" s="31"/>
      <c r="DW8" s="31"/>
      <c r="DX8" s="31"/>
      <c r="DY8" s="31"/>
      <c r="DZ8" s="31"/>
      <c r="EB8" s="31"/>
      <c r="EC8" s="31"/>
      <c r="ED8" s="31"/>
      <c r="EE8" s="31"/>
      <c r="EJ8" s="31"/>
      <c r="EK8" s="31"/>
      <c r="EM8" s="31"/>
      <c r="EN8" s="31"/>
      <c r="EP8" s="31">
        <v>79</v>
      </c>
      <c r="EQ8" s="31">
        <v>4.5</v>
      </c>
      <c r="ER8" s="23">
        <v>70</v>
      </c>
      <c r="ES8" s="31">
        <v>1.7</v>
      </c>
      <c r="ET8" s="31"/>
      <c r="EU8" s="31">
        <v>2</v>
      </c>
      <c r="EV8" s="31"/>
      <c r="EW8" s="31">
        <v>1.7</v>
      </c>
      <c r="EY8" s="31">
        <v>4.5</v>
      </c>
      <c r="FA8" s="31">
        <v>1.7</v>
      </c>
      <c r="FB8" s="31">
        <v>1.7</v>
      </c>
      <c r="FC8" s="31">
        <v>6.8</v>
      </c>
      <c r="FD8" s="31">
        <v>2</v>
      </c>
      <c r="FF8" s="23">
        <v>17</v>
      </c>
      <c r="FG8" s="31">
        <v>1.8</v>
      </c>
      <c r="FI8" s="23">
        <v>4.5</v>
      </c>
      <c r="FJ8" s="31">
        <v>4.5</v>
      </c>
      <c r="FK8" s="31">
        <v>7.8</v>
      </c>
      <c r="FM8" s="23">
        <v>13</v>
      </c>
      <c r="FN8" s="23">
        <v>130</v>
      </c>
      <c r="FO8" s="23">
        <v>23</v>
      </c>
      <c r="FP8" s="31">
        <v>7.8</v>
      </c>
      <c r="FR8" s="31">
        <v>1.7</v>
      </c>
      <c r="FS8" s="23">
        <v>23</v>
      </c>
      <c r="FT8" s="31">
        <v>2</v>
      </c>
    </row>
    <row r="9" spans="1:176" x14ac:dyDescent="0.15">
      <c r="A9" s="23" t="s">
        <v>29</v>
      </c>
      <c r="B9" s="23" t="s">
        <v>29</v>
      </c>
      <c r="AK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CH9" s="31"/>
      <c r="DY9" s="23">
        <v>2</v>
      </c>
      <c r="EA9" s="23">
        <v>350</v>
      </c>
      <c r="EB9" s="31">
        <v>1.7</v>
      </c>
      <c r="EC9" s="31"/>
      <c r="ED9" s="31"/>
      <c r="EE9" s="31">
        <v>1.8</v>
      </c>
      <c r="EF9" s="23">
        <v>280</v>
      </c>
      <c r="EG9" s="23">
        <v>33</v>
      </c>
      <c r="EH9" s="31">
        <v>1.7</v>
      </c>
      <c r="EK9" s="31">
        <v>4.5</v>
      </c>
      <c r="EL9" s="23">
        <v>130</v>
      </c>
      <c r="EM9" s="31">
        <v>4.5</v>
      </c>
      <c r="EN9" s="31"/>
      <c r="EP9" s="31">
        <v>23</v>
      </c>
      <c r="EQ9" s="31">
        <v>13</v>
      </c>
      <c r="ER9" s="23">
        <v>70</v>
      </c>
      <c r="ES9" s="31">
        <v>1.7</v>
      </c>
      <c r="ET9" s="31"/>
      <c r="EU9" s="31">
        <v>1.7</v>
      </c>
      <c r="EV9" s="31"/>
      <c r="EW9" s="31">
        <v>2</v>
      </c>
      <c r="EY9" s="31">
        <v>1.7</v>
      </c>
      <c r="FA9" s="31">
        <v>2</v>
      </c>
      <c r="FB9" s="31"/>
      <c r="FC9" s="31">
        <v>4.5</v>
      </c>
      <c r="FD9" s="31">
        <v>1.7</v>
      </c>
      <c r="FF9" s="23">
        <v>6.8</v>
      </c>
      <c r="FI9" s="23">
        <v>23</v>
      </c>
      <c r="FJ9" s="31">
        <v>2</v>
      </c>
      <c r="FK9" s="31">
        <v>4.5</v>
      </c>
      <c r="FM9" s="23">
        <v>110</v>
      </c>
      <c r="FN9" s="23">
        <v>33</v>
      </c>
      <c r="FO9" s="23">
        <v>33</v>
      </c>
      <c r="FP9" s="31">
        <v>2</v>
      </c>
      <c r="FR9" s="31">
        <v>4.5</v>
      </c>
      <c r="FS9" s="31">
        <v>1.7</v>
      </c>
      <c r="FT9" s="31"/>
    </row>
    <row r="10" spans="1:176" x14ac:dyDescent="0.15">
      <c r="B10" s="30">
        <v>48</v>
      </c>
      <c r="C10" s="32"/>
      <c r="D10" s="31">
        <v>17</v>
      </c>
      <c r="E10" s="31"/>
      <c r="F10" s="31">
        <v>70</v>
      </c>
      <c r="G10" s="31">
        <v>2</v>
      </c>
      <c r="H10" s="31"/>
      <c r="I10" s="31">
        <v>2</v>
      </c>
      <c r="J10" s="31"/>
      <c r="K10" s="31"/>
      <c r="L10" s="31"/>
      <c r="N10" s="31">
        <v>11</v>
      </c>
      <c r="O10" s="31">
        <v>130</v>
      </c>
      <c r="R10" s="31">
        <v>1.7</v>
      </c>
      <c r="U10" s="31"/>
      <c r="V10" s="31"/>
      <c r="W10" s="31"/>
      <c r="X10" s="31">
        <v>7.8</v>
      </c>
      <c r="Y10" s="31"/>
      <c r="Z10" s="31"/>
      <c r="AK10" s="31"/>
      <c r="AL10" s="31"/>
      <c r="AM10" s="31"/>
      <c r="AN10" s="31"/>
      <c r="AO10" s="31"/>
      <c r="AR10" s="31"/>
      <c r="AU10" s="23">
        <v>23</v>
      </c>
      <c r="AV10" s="35">
        <v>2</v>
      </c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CH10" s="31"/>
      <c r="DD10" s="31"/>
      <c r="EB10" s="31"/>
      <c r="EC10" s="31"/>
      <c r="ED10" s="31"/>
      <c r="EE10" s="31"/>
      <c r="EK10" s="31"/>
      <c r="EM10" s="31"/>
      <c r="EP10" s="31"/>
      <c r="EQ10" s="31"/>
      <c r="ES10" s="31"/>
      <c r="ET10" s="31"/>
      <c r="EU10" s="31"/>
      <c r="EV10" s="31"/>
      <c r="EW10" s="31"/>
      <c r="FA10" s="31"/>
      <c r="FK10" s="31"/>
      <c r="FP10" s="31"/>
    </row>
    <row r="11" spans="1:176" x14ac:dyDescent="0.15">
      <c r="B11" s="30">
        <v>53</v>
      </c>
      <c r="C11" s="32"/>
      <c r="D11" s="31">
        <v>1.7</v>
      </c>
      <c r="E11" s="31">
        <v>33</v>
      </c>
      <c r="F11" s="31">
        <v>17</v>
      </c>
      <c r="G11" s="31">
        <v>1.7</v>
      </c>
      <c r="H11" s="31">
        <v>1.7</v>
      </c>
      <c r="I11" s="31">
        <v>2</v>
      </c>
      <c r="J11" s="31">
        <v>1.7</v>
      </c>
      <c r="K11" s="31">
        <v>2</v>
      </c>
      <c r="L11" s="31">
        <v>23</v>
      </c>
      <c r="M11" s="31">
        <v>1.7</v>
      </c>
      <c r="N11" s="31">
        <v>1.7</v>
      </c>
      <c r="O11" s="31">
        <v>6.1</v>
      </c>
      <c r="P11" s="31">
        <v>6.1</v>
      </c>
      <c r="Q11" s="31">
        <v>1.7</v>
      </c>
      <c r="R11" s="31"/>
      <c r="S11" s="31">
        <v>1.7</v>
      </c>
      <c r="T11" s="31"/>
      <c r="U11" s="31"/>
      <c r="V11" s="31">
        <v>4.5</v>
      </c>
      <c r="W11" s="31"/>
      <c r="X11" s="31">
        <v>7.8</v>
      </c>
      <c r="Y11" s="31"/>
      <c r="Z11" s="31"/>
      <c r="AE11" s="31">
        <v>1.7</v>
      </c>
      <c r="AF11" s="31">
        <v>4</v>
      </c>
      <c r="AG11" s="31">
        <v>2</v>
      </c>
      <c r="AI11" s="31">
        <v>2</v>
      </c>
      <c r="AK11" s="31"/>
      <c r="AL11" s="31">
        <v>1.7</v>
      </c>
      <c r="AM11" s="31">
        <v>1.7</v>
      </c>
      <c r="AN11" s="31"/>
      <c r="AO11" s="31"/>
      <c r="AP11" s="31">
        <v>4.5</v>
      </c>
      <c r="AR11" s="31">
        <v>4.5</v>
      </c>
      <c r="AS11" s="23">
        <v>13</v>
      </c>
      <c r="AT11" s="31">
        <v>17</v>
      </c>
      <c r="AW11" s="31">
        <v>7.8</v>
      </c>
      <c r="AX11" s="31">
        <v>1.7</v>
      </c>
      <c r="AY11" s="31">
        <v>2</v>
      </c>
      <c r="AZ11" s="31">
        <v>4.5</v>
      </c>
      <c r="BA11" s="31">
        <v>1.7</v>
      </c>
      <c r="BB11" s="31"/>
      <c r="BC11" s="31">
        <v>2</v>
      </c>
      <c r="BD11" s="31">
        <v>2</v>
      </c>
      <c r="BE11" s="31">
        <v>1.7</v>
      </c>
      <c r="BF11" s="31">
        <v>2</v>
      </c>
      <c r="BG11" s="31"/>
      <c r="BH11" s="31">
        <v>11</v>
      </c>
      <c r="BI11" s="31"/>
      <c r="BJ11" s="31"/>
      <c r="BK11" s="31"/>
      <c r="BL11" s="31">
        <v>1.7</v>
      </c>
      <c r="BM11" s="31">
        <v>13</v>
      </c>
      <c r="BN11" s="31">
        <v>4.5</v>
      </c>
      <c r="BO11" s="31"/>
      <c r="BP11" s="31">
        <v>4.5</v>
      </c>
      <c r="BQ11" s="31">
        <v>2</v>
      </c>
      <c r="BR11" s="31">
        <v>1.7</v>
      </c>
      <c r="BS11" s="31">
        <v>1.7</v>
      </c>
      <c r="BT11" s="31">
        <v>1.7</v>
      </c>
      <c r="BU11" s="31">
        <v>4.5</v>
      </c>
      <c r="BV11" s="31">
        <v>4</v>
      </c>
      <c r="BY11" s="36">
        <v>4.5</v>
      </c>
      <c r="CA11" s="31">
        <v>4.5</v>
      </c>
      <c r="CB11" s="31">
        <v>1.7</v>
      </c>
      <c r="CC11" s="23">
        <v>2</v>
      </c>
      <c r="CE11" s="31">
        <v>1.7</v>
      </c>
      <c r="CF11" s="31">
        <v>1.7</v>
      </c>
      <c r="CG11" s="31">
        <v>7.8</v>
      </c>
      <c r="CH11" s="31"/>
      <c r="CJ11" s="31">
        <v>11</v>
      </c>
      <c r="CK11" s="31">
        <v>2</v>
      </c>
      <c r="CL11" s="31">
        <v>17</v>
      </c>
      <c r="CM11" s="31">
        <v>1.7</v>
      </c>
      <c r="CN11" s="31">
        <v>31</v>
      </c>
      <c r="CO11" s="31">
        <v>7.8</v>
      </c>
      <c r="CR11" s="31">
        <v>1.7</v>
      </c>
      <c r="CV11" s="31">
        <v>7.8</v>
      </c>
      <c r="CX11" s="34">
        <v>4.5</v>
      </c>
      <c r="CZ11" s="31">
        <v>1.7</v>
      </c>
      <c r="DA11" s="31">
        <v>4.5</v>
      </c>
      <c r="DB11" s="31">
        <v>1.7</v>
      </c>
      <c r="DC11" s="31">
        <v>1.7</v>
      </c>
      <c r="DD11" s="31"/>
      <c r="DE11" s="31">
        <v>1.7</v>
      </c>
      <c r="DG11" s="31">
        <v>4.5</v>
      </c>
      <c r="DH11" s="31">
        <v>4.5</v>
      </c>
      <c r="DJ11" s="31">
        <v>23</v>
      </c>
      <c r="DK11" s="31">
        <v>13</v>
      </c>
      <c r="DL11" s="31">
        <v>1.7</v>
      </c>
      <c r="DM11" s="31">
        <v>2</v>
      </c>
      <c r="DN11" s="31">
        <v>2</v>
      </c>
      <c r="DO11" s="31">
        <v>2</v>
      </c>
      <c r="DP11" s="31">
        <v>1.7</v>
      </c>
      <c r="DQ11" s="31">
        <v>23</v>
      </c>
      <c r="DR11" s="31">
        <v>4</v>
      </c>
      <c r="DT11" s="31">
        <v>1.7</v>
      </c>
      <c r="DU11" s="31">
        <v>2</v>
      </c>
      <c r="DW11" s="31">
        <v>22</v>
      </c>
      <c r="DX11" s="31">
        <v>2</v>
      </c>
      <c r="DZ11" s="31">
        <v>1.7</v>
      </c>
      <c r="EB11" s="31"/>
      <c r="EC11" s="31"/>
      <c r="ED11" s="31"/>
      <c r="EE11" s="31"/>
      <c r="EM11" s="31"/>
      <c r="EP11" s="31"/>
      <c r="EQ11" s="31"/>
      <c r="ET11" s="31"/>
      <c r="EU11" s="31"/>
      <c r="EV11" s="31"/>
      <c r="EW11" s="31"/>
      <c r="FA11" s="31"/>
      <c r="FK11" s="31"/>
    </row>
    <row r="12" spans="1:176" x14ac:dyDescent="0.15">
      <c r="B12" s="30">
        <v>3</v>
      </c>
      <c r="C12" s="32"/>
      <c r="D12" s="31"/>
      <c r="E12" s="31"/>
      <c r="F12" s="31"/>
      <c r="G12" s="31"/>
      <c r="H12" s="31"/>
      <c r="I12" s="31"/>
      <c r="J12" s="31"/>
      <c r="K12" s="31"/>
      <c r="L12" s="31"/>
      <c r="R12" s="31"/>
      <c r="U12" s="31"/>
      <c r="V12" s="31"/>
      <c r="W12" s="31"/>
      <c r="X12" s="31"/>
      <c r="Y12" s="31"/>
      <c r="Z12" s="31"/>
      <c r="AK12" s="31"/>
      <c r="AL12" s="31"/>
      <c r="AM12" s="31"/>
      <c r="AN12" s="31"/>
      <c r="AO12" s="31"/>
      <c r="AR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CH12" s="31"/>
      <c r="DD12" s="31"/>
      <c r="EB12" s="31"/>
      <c r="EC12" s="31"/>
      <c r="EE12" s="31"/>
      <c r="EQ12" s="31"/>
      <c r="ET12" s="31"/>
      <c r="EU12" s="31"/>
      <c r="EV12" s="31"/>
      <c r="EW12" s="31"/>
      <c r="FK12" s="31"/>
    </row>
    <row r="13" spans="1:176" x14ac:dyDescent="0.15">
      <c r="B13" s="30">
        <v>44</v>
      </c>
      <c r="C13" s="32"/>
      <c r="D13" s="31"/>
      <c r="E13" s="31"/>
      <c r="F13" s="31"/>
      <c r="G13" s="31"/>
      <c r="H13" s="31"/>
      <c r="I13" s="31"/>
      <c r="J13" s="31"/>
      <c r="K13" s="31"/>
      <c r="L13" s="31"/>
      <c r="R13" s="31"/>
      <c r="U13" s="31"/>
      <c r="V13" s="31"/>
      <c r="W13" s="31"/>
      <c r="X13" s="31"/>
      <c r="Y13" s="31"/>
      <c r="Z13" s="31"/>
      <c r="AK13" s="31"/>
      <c r="AL13" s="31"/>
      <c r="AM13" s="31"/>
      <c r="AN13" s="31"/>
      <c r="AO13" s="31"/>
      <c r="AR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CH13" s="31"/>
      <c r="DD13" s="31"/>
      <c r="EB13" s="31"/>
      <c r="EC13" s="31"/>
      <c r="EE13" s="31"/>
      <c r="EQ13" s="31"/>
      <c r="ET13" s="31"/>
      <c r="EU13" s="31"/>
      <c r="EV13" s="31"/>
      <c r="FK13" s="31"/>
    </row>
    <row r="14" spans="1:176" x14ac:dyDescent="0.15">
      <c r="B14" s="30">
        <v>50</v>
      </c>
      <c r="C14" s="32"/>
      <c r="D14" s="31"/>
      <c r="E14" s="31"/>
      <c r="F14" s="31"/>
      <c r="G14" s="31"/>
      <c r="H14" s="31"/>
      <c r="I14" s="31"/>
      <c r="J14" s="31"/>
      <c r="K14" s="31"/>
      <c r="L14" s="31"/>
      <c r="R14" s="31"/>
      <c r="U14" s="31"/>
      <c r="V14" s="31"/>
      <c r="W14" s="31"/>
      <c r="X14" s="31"/>
      <c r="Z14" s="31"/>
      <c r="AK14" s="31"/>
      <c r="AL14" s="31"/>
      <c r="AM14" s="31"/>
      <c r="AN14" s="31"/>
      <c r="AO14" s="31"/>
      <c r="AR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CH14" s="31"/>
      <c r="DD14" s="31"/>
      <c r="EB14" s="31"/>
      <c r="EC14" s="31"/>
      <c r="EE14" s="31"/>
      <c r="EQ14" s="31"/>
      <c r="ET14" s="31"/>
      <c r="EU14" s="31"/>
      <c r="EV14" s="31"/>
    </row>
    <row r="15" spans="1:176" x14ac:dyDescent="0.15">
      <c r="B15" s="30">
        <v>50</v>
      </c>
      <c r="C15" s="32" t="s">
        <v>18</v>
      </c>
      <c r="D15" s="31"/>
      <c r="E15" s="31"/>
      <c r="F15" s="31"/>
      <c r="G15" s="31"/>
      <c r="H15" s="31"/>
      <c r="I15" s="31"/>
      <c r="J15" s="31"/>
      <c r="K15" s="31"/>
      <c r="L15" s="31"/>
      <c r="R15" s="31"/>
      <c r="U15" s="31"/>
      <c r="V15" s="31"/>
      <c r="W15" s="31"/>
      <c r="X15" s="31"/>
      <c r="Z15" s="31"/>
      <c r="AK15" s="31"/>
      <c r="AL15" s="31"/>
      <c r="AM15" s="31"/>
      <c r="AN15" s="31"/>
      <c r="AO15" s="31"/>
      <c r="AR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CH15" s="31"/>
      <c r="DD15" s="31"/>
      <c r="EB15" s="31"/>
      <c r="EC15" s="31"/>
      <c r="EE15" s="31"/>
      <c r="ET15" s="31"/>
      <c r="EU15" s="31"/>
      <c r="EV15" s="31"/>
    </row>
    <row r="16" spans="1:176" x14ac:dyDescent="0.15">
      <c r="B16" s="30">
        <v>51</v>
      </c>
      <c r="C16" s="32"/>
      <c r="D16" s="31"/>
      <c r="E16" s="31"/>
      <c r="F16" s="31"/>
      <c r="G16" s="31"/>
      <c r="H16" s="31">
        <v>33</v>
      </c>
      <c r="I16" s="31"/>
      <c r="J16" s="31"/>
      <c r="K16" s="31"/>
      <c r="L16" s="31"/>
      <c r="R16" s="31"/>
      <c r="U16" s="31"/>
      <c r="V16" s="31">
        <v>11</v>
      </c>
      <c r="W16" s="31"/>
      <c r="X16" s="31"/>
      <c r="Z16" s="31"/>
      <c r="AK16" s="31"/>
      <c r="AL16" s="31"/>
      <c r="AM16" s="31"/>
      <c r="AN16" s="31"/>
      <c r="AO16" s="31"/>
      <c r="AR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CH16" s="31"/>
      <c r="DD16" s="31"/>
      <c r="EB16" s="31"/>
      <c r="EC16" s="31"/>
      <c r="EE16" s="31"/>
      <c r="ET16" s="31"/>
      <c r="EU16" s="31"/>
      <c r="EV16" s="31"/>
    </row>
    <row r="17" spans="1:176" x14ac:dyDescent="0.15">
      <c r="B17" s="30">
        <v>1</v>
      </c>
      <c r="C17" s="32"/>
      <c r="D17" s="31"/>
      <c r="E17" s="31"/>
      <c r="F17" s="31"/>
      <c r="G17" s="31"/>
      <c r="H17" s="31"/>
      <c r="I17" s="31"/>
      <c r="J17" s="31"/>
      <c r="K17" s="31"/>
      <c r="L17" s="31"/>
      <c r="R17" s="31"/>
      <c r="U17" s="31"/>
      <c r="V17" s="31"/>
      <c r="W17" s="31"/>
      <c r="X17" s="31"/>
      <c r="Z17" s="31"/>
      <c r="AK17" s="31"/>
      <c r="AL17" s="31"/>
      <c r="AM17" s="31"/>
      <c r="AN17" s="31"/>
      <c r="AO17" s="31"/>
      <c r="AR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CH17" s="31"/>
      <c r="CU17" s="31">
        <v>6.8</v>
      </c>
      <c r="DD17" s="31"/>
      <c r="EB17" s="31"/>
      <c r="EC17" s="31"/>
      <c r="EE17" s="31"/>
      <c r="ET17" s="31"/>
      <c r="EU17" s="31"/>
      <c r="EV17" s="31"/>
    </row>
    <row r="18" spans="1:176" x14ac:dyDescent="0.15">
      <c r="B18" s="30">
        <v>2</v>
      </c>
      <c r="C18" s="32"/>
      <c r="D18" s="31"/>
      <c r="E18" s="31"/>
      <c r="F18" s="31"/>
      <c r="G18" s="31"/>
      <c r="H18" s="31"/>
      <c r="I18" s="31"/>
      <c r="J18" s="31"/>
      <c r="K18" s="31"/>
      <c r="L18" s="31"/>
      <c r="R18" s="31"/>
      <c r="U18" s="31"/>
      <c r="V18" s="31"/>
      <c r="W18" s="31"/>
      <c r="X18" s="31"/>
      <c r="Z18" s="31"/>
      <c r="AK18" s="31"/>
      <c r="AL18" s="31"/>
      <c r="AM18" s="31"/>
      <c r="AN18" s="31"/>
      <c r="AO18" s="31"/>
      <c r="AR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CH18" s="31"/>
      <c r="DD18" s="31"/>
      <c r="EB18" s="31"/>
      <c r="EC18" s="31"/>
      <c r="EE18" s="31"/>
    </row>
    <row r="19" spans="1:176" x14ac:dyDescent="0.15">
      <c r="B19" s="30">
        <v>5</v>
      </c>
      <c r="C19" s="32"/>
      <c r="D19" s="31"/>
      <c r="E19" s="31"/>
      <c r="F19" s="31"/>
      <c r="G19" s="31"/>
      <c r="H19" s="31"/>
      <c r="I19" s="31"/>
      <c r="J19" s="31"/>
      <c r="K19" s="31"/>
      <c r="L19" s="31"/>
      <c r="R19" s="31"/>
      <c r="U19" s="31"/>
      <c r="V19" s="31"/>
      <c r="W19" s="31"/>
      <c r="X19" s="31"/>
      <c r="Z19" s="31"/>
      <c r="AK19" s="31"/>
      <c r="AL19" s="31"/>
      <c r="AM19" s="31"/>
      <c r="AN19" s="31"/>
      <c r="AO19" s="31"/>
      <c r="AR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CH19" s="31"/>
      <c r="DD19" s="31"/>
      <c r="EB19" s="31"/>
      <c r="EC19" s="31"/>
      <c r="EE19" s="31"/>
    </row>
    <row r="20" spans="1:176" x14ac:dyDescent="0.15">
      <c r="B20" s="30">
        <v>5</v>
      </c>
      <c r="C20" s="32" t="s">
        <v>2</v>
      </c>
      <c r="D20" s="31"/>
      <c r="E20" s="31"/>
      <c r="F20" s="31"/>
      <c r="G20" s="31"/>
      <c r="H20" s="31"/>
      <c r="I20" s="31"/>
      <c r="J20" s="31"/>
      <c r="K20" s="31"/>
      <c r="L20" s="31"/>
      <c r="R20" s="31"/>
      <c r="U20" s="31"/>
      <c r="V20" s="31"/>
      <c r="W20" s="31"/>
      <c r="X20" s="31"/>
      <c r="Z20" s="31"/>
      <c r="AK20" s="31"/>
      <c r="AL20" s="31"/>
      <c r="AM20" s="31"/>
      <c r="AN20" s="31"/>
      <c r="AO20" s="31"/>
      <c r="AR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CH20" s="31"/>
      <c r="DD20" s="31"/>
      <c r="EB20" s="31"/>
      <c r="EC20" s="31"/>
      <c r="EE20" s="31"/>
    </row>
    <row r="21" spans="1:176" x14ac:dyDescent="0.15">
      <c r="B21" s="30">
        <v>9</v>
      </c>
      <c r="C21" s="32"/>
      <c r="D21" s="31"/>
      <c r="E21" s="31"/>
      <c r="F21" s="31"/>
      <c r="G21" s="31"/>
      <c r="H21" s="31"/>
      <c r="I21" s="31"/>
      <c r="J21" s="31"/>
      <c r="K21" s="31"/>
      <c r="L21" s="31"/>
      <c r="R21" s="31"/>
      <c r="U21" s="31"/>
      <c r="V21" s="31"/>
      <c r="W21" s="31"/>
      <c r="X21" s="31"/>
      <c r="Z21" s="31"/>
      <c r="AK21" s="31"/>
      <c r="AL21" s="31"/>
      <c r="AM21" s="31"/>
      <c r="AN21" s="31"/>
      <c r="AO21" s="31"/>
      <c r="AR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CG21" s="31">
        <v>79</v>
      </c>
      <c r="CH21" s="31">
        <v>4.5</v>
      </c>
      <c r="CI21" s="31"/>
      <c r="CJ21" s="31"/>
      <c r="CK21" s="31"/>
      <c r="CL21" s="31"/>
      <c r="CM21" s="31"/>
      <c r="CN21" s="31">
        <v>7.8</v>
      </c>
      <c r="CO21" s="31"/>
      <c r="CP21" s="31"/>
      <c r="DD21" s="31">
        <v>2</v>
      </c>
      <c r="EB21" s="31"/>
      <c r="EC21" s="31"/>
      <c r="EE21" s="31"/>
    </row>
    <row r="22" spans="1:176" x14ac:dyDescent="0.15">
      <c r="B22" s="30" t="s">
        <v>4</v>
      </c>
      <c r="C22" s="32"/>
      <c r="D22" s="31"/>
      <c r="E22" s="31"/>
      <c r="F22" s="31"/>
      <c r="G22" s="31"/>
      <c r="H22" s="31"/>
      <c r="I22" s="31"/>
      <c r="J22" s="31"/>
      <c r="K22" s="31"/>
      <c r="L22" s="31"/>
      <c r="R22" s="31"/>
      <c r="U22" s="31"/>
      <c r="V22" s="31"/>
      <c r="W22" s="31"/>
      <c r="X22" s="31"/>
      <c r="Z22" s="31"/>
      <c r="AK22" s="31"/>
      <c r="AL22" s="31"/>
      <c r="AM22" s="31"/>
      <c r="AN22" s="31"/>
      <c r="AO22" s="31"/>
      <c r="AQ22" s="31">
        <v>2</v>
      </c>
      <c r="AR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DD22" s="31"/>
      <c r="EB22" s="31"/>
    </row>
    <row r="23" spans="1:176" x14ac:dyDescent="0.15">
      <c r="B23" s="30" t="s">
        <v>15</v>
      </c>
      <c r="C23" s="32"/>
      <c r="D23" s="31"/>
      <c r="E23" s="31"/>
      <c r="F23" s="31"/>
      <c r="G23" s="31"/>
      <c r="H23" s="31"/>
      <c r="I23" s="31"/>
      <c r="J23" s="31"/>
      <c r="K23" s="31"/>
      <c r="L23" s="31"/>
      <c r="R23" s="31"/>
      <c r="U23" s="31"/>
      <c r="V23" s="31"/>
      <c r="W23" s="31"/>
      <c r="X23" s="31"/>
      <c r="Z23" s="31"/>
      <c r="AK23" s="31"/>
      <c r="AL23" s="31"/>
      <c r="AM23" s="31"/>
      <c r="AN23" s="31"/>
      <c r="AO23" s="31"/>
      <c r="AR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DD23" s="31"/>
      <c r="EB23" s="31"/>
    </row>
    <row r="24" spans="1:176" x14ac:dyDescent="0.15">
      <c r="B24" s="30" t="s">
        <v>16</v>
      </c>
      <c r="C24" s="32"/>
      <c r="D24" s="31"/>
      <c r="E24" s="31"/>
      <c r="F24" s="31"/>
      <c r="G24" s="31"/>
      <c r="H24" s="31"/>
      <c r="I24" s="31"/>
      <c r="J24" s="31"/>
      <c r="K24" s="31"/>
      <c r="L24" s="31"/>
      <c r="R24" s="31"/>
      <c r="U24" s="31"/>
      <c r="V24" s="31"/>
      <c r="W24" s="31"/>
      <c r="X24" s="31"/>
      <c r="Z24" s="31"/>
      <c r="AK24" s="31"/>
      <c r="AL24" s="31"/>
      <c r="AM24" s="31"/>
      <c r="AN24" s="31"/>
      <c r="AO24" s="31"/>
      <c r="AR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DD24" s="31"/>
      <c r="EB24" s="31"/>
    </row>
    <row r="25" spans="1:176" x14ac:dyDescent="0.15">
      <c r="B25" s="30" t="s">
        <v>21</v>
      </c>
      <c r="D25" s="31"/>
      <c r="E25" s="31"/>
      <c r="F25" s="31"/>
      <c r="G25" s="31"/>
      <c r="H25" s="31"/>
      <c r="I25" s="31">
        <v>7.8</v>
      </c>
      <c r="J25" s="31"/>
      <c r="K25" s="31"/>
      <c r="L25" s="31"/>
      <c r="R25" s="31"/>
      <c r="U25" s="31"/>
      <c r="V25" s="31"/>
      <c r="W25" s="31"/>
      <c r="X25" s="31"/>
      <c r="Z25" s="31"/>
      <c r="AK25" s="31"/>
      <c r="AL25" s="31"/>
      <c r="AM25" s="31"/>
      <c r="AN25" s="31"/>
      <c r="AO25" s="31"/>
      <c r="AR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DD25" s="31"/>
      <c r="EB25" s="31"/>
    </row>
    <row r="26" spans="1:176" x14ac:dyDescent="0.15">
      <c r="B26" s="30" t="s">
        <v>6</v>
      </c>
      <c r="D26" s="31"/>
      <c r="E26" s="31"/>
      <c r="F26" s="31"/>
      <c r="G26" s="31"/>
      <c r="H26" s="31"/>
      <c r="I26" s="31"/>
      <c r="J26" s="31"/>
      <c r="K26" s="31"/>
      <c r="L26" s="31"/>
      <c r="R26" s="31"/>
      <c r="U26" s="31">
        <v>79</v>
      </c>
      <c r="V26" s="31"/>
      <c r="W26" s="31"/>
      <c r="X26" s="31"/>
      <c r="Z26" s="31"/>
      <c r="AK26" s="31"/>
      <c r="AL26" s="31"/>
      <c r="AM26" s="31"/>
      <c r="AN26" s="31">
        <v>17</v>
      </c>
      <c r="AO26" s="31"/>
      <c r="AR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DD26" s="31"/>
      <c r="EB26" s="31"/>
    </row>
    <row r="27" spans="1:176" x14ac:dyDescent="0.15">
      <c r="B27" s="30" t="s">
        <v>22</v>
      </c>
      <c r="D27" s="31"/>
      <c r="E27" s="31"/>
      <c r="F27" s="31"/>
      <c r="G27" s="31"/>
      <c r="H27" s="31"/>
      <c r="I27" s="31"/>
      <c r="J27" s="31"/>
      <c r="K27" s="31"/>
      <c r="L27" s="31"/>
      <c r="R27" s="31"/>
      <c r="U27" s="31">
        <v>6.8</v>
      </c>
      <c r="V27" s="31"/>
      <c r="W27" s="31">
        <v>6.8</v>
      </c>
      <c r="X27" s="31"/>
      <c r="Z27" s="31"/>
      <c r="AK27" s="31">
        <v>11</v>
      </c>
      <c r="AL27" s="31"/>
      <c r="AM27" s="31"/>
      <c r="AN27" s="31">
        <v>1.7</v>
      </c>
      <c r="AO27" s="31"/>
      <c r="AQ27" s="31">
        <v>1.7</v>
      </c>
      <c r="AR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DD27" s="31"/>
    </row>
    <row r="28" spans="1:176" x14ac:dyDescent="0.15">
      <c r="B28" s="30" t="s">
        <v>8</v>
      </c>
      <c r="D28" s="31"/>
      <c r="E28" s="31"/>
      <c r="F28" s="31"/>
      <c r="G28" s="31"/>
      <c r="H28" s="31"/>
      <c r="I28" s="31"/>
      <c r="J28" s="31"/>
      <c r="K28" s="31"/>
      <c r="L28" s="31"/>
      <c r="R28" s="31"/>
      <c r="U28" s="31"/>
      <c r="V28" s="31"/>
      <c r="W28" s="31"/>
      <c r="X28" s="31"/>
      <c r="Z28" s="31"/>
      <c r="AK28" s="31"/>
      <c r="AL28" s="31"/>
      <c r="AM28" s="31"/>
      <c r="AN28" s="31"/>
      <c r="AO28" s="31"/>
      <c r="AR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CG28" s="31">
        <v>2</v>
      </c>
      <c r="CH28" s="31"/>
      <c r="CI28" s="31">
        <v>4.5</v>
      </c>
      <c r="CJ28" s="31"/>
      <c r="CK28" s="31"/>
      <c r="CL28" s="31"/>
      <c r="CM28" s="31"/>
      <c r="CN28" s="31"/>
      <c r="CO28" s="31"/>
      <c r="CP28" s="31"/>
      <c r="DD28" s="31"/>
    </row>
    <row r="29" spans="1:176" x14ac:dyDescent="0.15">
      <c r="B29" s="30" t="s">
        <v>9</v>
      </c>
      <c r="D29" s="31"/>
      <c r="E29" s="31"/>
      <c r="F29" s="31"/>
      <c r="G29" s="31"/>
      <c r="H29" s="31"/>
      <c r="I29" s="31"/>
      <c r="J29" s="31"/>
      <c r="K29" s="31"/>
      <c r="L29" s="31"/>
      <c r="R29" s="31"/>
      <c r="U29" s="31"/>
      <c r="V29" s="31"/>
      <c r="W29" s="31"/>
      <c r="X29" s="31"/>
      <c r="Z29" s="31"/>
      <c r="AK29" s="31"/>
      <c r="AL29" s="31"/>
      <c r="AM29" s="31"/>
      <c r="AN29" s="31"/>
      <c r="AO29" s="31"/>
      <c r="AR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DD29" s="31"/>
    </row>
    <row r="30" spans="1:176" x14ac:dyDescent="0.15">
      <c r="B30" s="30" t="s">
        <v>10</v>
      </c>
      <c r="D30" s="31"/>
      <c r="E30" s="31"/>
      <c r="F30" s="31"/>
      <c r="G30" s="31"/>
      <c r="H30" s="31"/>
      <c r="I30" s="31"/>
      <c r="J30" s="31"/>
      <c r="K30" s="31"/>
      <c r="L30" s="31"/>
      <c r="R30" s="31"/>
      <c r="U30" s="31"/>
      <c r="V30" s="31"/>
      <c r="W30" s="31"/>
      <c r="X30" s="31"/>
      <c r="Z30" s="31"/>
      <c r="AK30" s="31"/>
      <c r="AL30" s="31"/>
      <c r="AM30" s="31"/>
      <c r="AN30" s="31"/>
      <c r="AO30" s="31"/>
      <c r="AR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DD30" s="31"/>
    </row>
    <row r="31" spans="1:176" s="30" customFormat="1" x14ac:dyDescent="0.15">
      <c r="A31" s="23"/>
      <c r="B31" s="30" t="s">
        <v>11</v>
      </c>
      <c r="D31" s="31"/>
      <c r="E31" s="31"/>
      <c r="F31" s="31"/>
      <c r="G31" s="31"/>
      <c r="H31" s="31"/>
      <c r="I31" s="31"/>
      <c r="J31" s="31"/>
      <c r="K31" s="31"/>
      <c r="L31" s="31"/>
      <c r="M31" s="23"/>
      <c r="N31" s="23"/>
      <c r="O31" s="31"/>
      <c r="P31" s="23"/>
      <c r="Q31" s="23"/>
      <c r="R31" s="31"/>
      <c r="S31" s="23"/>
      <c r="T31" s="23"/>
      <c r="U31" s="31"/>
      <c r="V31" s="31"/>
      <c r="W31" s="31"/>
      <c r="X31" s="31"/>
      <c r="Y31" s="23"/>
      <c r="Z31" s="31"/>
      <c r="AA31" s="23"/>
      <c r="AB31" s="23"/>
      <c r="AC31" s="23"/>
      <c r="AD31" s="23"/>
      <c r="AE31" s="23"/>
      <c r="AF31" s="31"/>
      <c r="AG31" s="31"/>
      <c r="AH31" s="23"/>
      <c r="AI31" s="23"/>
      <c r="AJ31" s="23"/>
      <c r="AK31" s="31"/>
      <c r="AL31" s="31"/>
      <c r="AM31" s="31"/>
      <c r="AN31" s="31"/>
      <c r="AO31" s="31"/>
      <c r="AP31" s="23"/>
      <c r="AQ31" s="31"/>
      <c r="AR31" s="31"/>
      <c r="AS31" s="23"/>
      <c r="AT31" s="23"/>
      <c r="AU31" s="23"/>
      <c r="AV31" s="23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23"/>
      <c r="CR31" s="23"/>
      <c r="CS31" s="23"/>
      <c r="CT31" s="23"/>
      <c r="CU31" s="23"/>
      <c r="CV31" s="23"/>
      <c r="CW31" s="23"/>
      <c r="CX31" s="38"/>
      <c r="CY31" s="23"/>
      <c r="CZ31" s="23"/>
      <c r="DA31" s="23"/>
      <c r="DB31" s="31"/>
      <c r="DC31" s="23"/>
      <c r="DD31" s="31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W31" s="23"/>
      <c r="EX31" s="23"/>
      <c r="EY31" s="23"/>
      <c r="FA31" s="23"/>
      <c r="FB31" s="23"/>
      <c r="FD31" s="23"/>
      <c r="FE31" s="31"/>
      <c r="FF31" s="23"/>
      <c r="FG31" s="23"/>
      <c r="FH31" s="23"/>
      <c r="FI31" s="23"/>
      <c r="FJ31" s="23"/>
      <c r="FL31" s="23"/>
      <c r="FM31" s="23"/>
      <c r="FN31" s="23"/>
      <c r="FO31" s="23"/>
      <c r="FP31" s="41"/>
      <c r="FQ31" s="23"/>
      <c r="FR31" s="23"/>
      <c r="FS31" s="23"/>
      <c r="FT31" s="23"/>
    </row>
    <row r="32" spans="1:176" x14ac:dyDescent="0.15">
      <c r="B32" s="30" t="s">
        <v>12</v>
      </c>
      <c r="D32" s="31"/>
      <c r="E32" s="31"/>
      <c r="F32" s="31"/>
      <c r="G32" s="31"/>
      <c r="H32" s="31"/>
      <c r="I32" s="31"/>
      <c r="J32" s="31"/>
      <c r="K32" s="31"/>
      <c r="L32" s="31"/>
      <c r="R32" s="31"/>
      <c r="U32" s="31"/>
      <c r="V32" s="31"/>
      <c r="W32" s="31">
        <v>2</v>
      </c>
      <c r="X32" s="31"/>
      <c r="Z32" s="31"/>
      <c r="AK32" s="31"/>
      <c r="AL32" s="31"/>
      <c r="AM32" s="31"/>
      <c r="AN32" s="31"/>
      <c r="AO32" s="31"/>
      <c r="AR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DD32" s="31"/>
    </row>
    <row r="33" spans="2:108" x14ac:dyDescent="0.15">
      <c r="B33" s="30">
        <v>49</v>
      </c>
      <c r="D33" s="31"/>
      <c r="E33" s="31"/>
      <c r="F33" s="31"/>
      <c r="G33" s="31"/>
      <c r="H33" s="31"/>
      <c r="I33" s="31"/>
      <c r="J33" s="31"/>
      <c r="K33" s="31"/>
      <c r="L33" s="31"/>
      <c r="R33" s="31"/>
      <c r="U33" s="31"/>
      <c r="V33" s="31"/>
      <c r="W33" s="31"/>
      <c r="X33" s="31"/>
      <c r="Z33" s="31"/>
      <c r="AK33" s="31"/>
      <c r="AL33" s="31"/>
      <c r="AM33" s="31"/>
      <c r="AN33" s="31"/>
      <c r="AO33" s="31"/>
      <c r="AR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DD33" s="31"/>
    </row>
    <row r="34" spans="2:108" x14ac:dyDescent="0.15">
      <c r="B34" s="30" t="s">
        <v>19</v>
      </c>
      <c r="D34" s="31"/>
      <c r="E34" s="31">
        <v>130</v>
      </c>
      <c r="F34" s="31">
        <v>49</v>
      </c>
      <c r="G34" s="31">
        <v>1.8</v>
      </c>
      <c r="H34" s="31">
        <v>49</v>
      </c>
      <c r="I34" s="31">
        <v>13</v>
      </c>
      <c r="J34" s="31"/>
      <c r="K34" s="31"/>
      <c r="L34" s="31"/>
      <c r="R34" s="31"/>
      <c r="U34" s="31"/>
      <c r="V34" s="31"/>
      <c r="W34" s="31"/>
      <c r="X34" s="31"/>
      <c r="Z34" s="31"/>
      <c r="AK34" s="31"/>
      <c r="AL34" s="31"/>
      <c r="AM34" s="31"/>
      <c r="AN34" s="31"/>
      <c r="AO34" s="31"/>
      <c r="AR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DD34" s="31"/>
    </row>
    <row r="35" spans="2:108" x14ac:dyDescent="0.15">
      <c r="B35" s="30" t="s">
        <v>20</v>
      </c>
      <c r="D35" s="31"/>
      <c r="E35" s="31">
        <v>130</v>
      </c>
      <c r="F35" s="31">
        <v>79</v>
      </c>
      <c r="G35" s="31">
        <v>4.5</v>
      </c>
      <c r="H35" s="31">
        <v>49</v>
      </c>
      <c r="I35" s="31">
        <v>7.8</v>
      </c>
      <c r="J35" s="31"/>
      <c r="K35" s="31"/>
      <c r="L35" s="31"/>
      <c r="R35" s="31"/>
      <c r="U35" s="31"/>
      <c r="V35" s="31"/>
      <c r="W35" s="31"/>
      <c r="X35" s="31"/>
      <c r="Z35" s="31"/>
      <c r="AK35" s="31"/>
      <c r="AL35" s="31"/>
      <c r="AM35" s="31"/>
      <c r="AN35" s="31"/>
      <c r="AO35" s="31"/>
      <c r="AR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CH35" s="31"/>
      <c r="CI35" s="31"/>
      <c r="DD35" s="31"/>
    </row>
    <row r="36" spans="2:108" x14ac:dyDescent="0.15">
      <c r="B36" s="30" t="s">
        <v>24</v>
      </c>
      <c r="AK36" s="31">
        <v>13</v>
      </c>
      <c r="AL36" s="31"/>
      <c r="AM36" s="31"/>
      <c r="AN36" s="31"/>
      <c r="AO36" s="31"/>
      <c r="AR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>
        <v>22</v>
      </c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CH36" s="31"/>
      <c r="CI36" s="31"/>
      <c r="DD36" s="31"/>
    </row>
    <row r="37" spans="2:108" x14ac:dyDescent="0.15">
      <c r="B37" s="30" t="s">
        <v>25</v>
      </c>
      <c r="AK37" s="31"/>
      <c r="AL37" s="31"/>
      <c r="AM37" s="31"/>
      <c r="AN37" s="31"/>
      <c r="AO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>
        <v>220</v>
      </c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CH37" s="31"/>
      <c r="CI37" s="31"/>
      <c r="DD37" s="31"/>
    </row>
    <row r="38" spans="2:108" x14ac:dyDescent="0.15">
      <c r="B38" s="30" t="s">
        <v>26</v>
      </c>
      <c r="AK38" s="31"/>
      <c r="AL38" s="31"/>
      <c r="AM38" s="31"/>
      <c r="AN38" s="31"/>
      <c r="AO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CG38" s="23">
        <v>1.7</v>
      </c>
      <c r="CH38" s="31"/>
      <c r="CI38" s="31"/>
      <c r="DD38" s="31"/>
    </row>
    <row r="39" spans="2:108" x14ac:dyDescent="0.15">
      <c r="B39" s="30" t="s">
        <v>27</v>
      </c>
      <c r="AK39" s="31"/>
      <c r="AL39" s="31"/>
      <c r="AM39" s="31"/>
      <c r="AN39" s="31"/>
      <c r="AO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CH39" s="31"/>
      <c r="CI39" s="31">
        <v>2</v>
      </c>
      <c r="DD39" s="31"/>
    </row>
    <row r="40" spans="2:108" x14ac:dyDescent="0.15">
      <c r="B40" s="30" t="s">
        <v>28</v>
      </c>
      <c r="AK40" s="31"/>
      <c r="AL40" s="31"/>
      <c r="AM40" s="31"/>
      <c r="AN40" s="31"/>
      <c r="AO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CH40" s="31"/>
      <c r="DD40" s="31">
        <v>1.7</v>
      </c>
    </row>
    <row r="41" spans="2:108" x14ac:dyDescent="0.15">
      <c r="AK41" s="31"/>
      <c r="CH41" s="31"/>
    </row>
    <row r="42" spans="2:108" x14ac:dyDescent="0.15">
      <c r="AK42" s="31"/>
    </row>
    <row r="43" spans="2:108" x14ac:dyDescent="0.15">
      <c r="AK43" s="31"/>
    </row>
    <row r="44" spans="2:108" x14ac:dyDescent="0.15">
      <c r="AK44" s="31"/>
    </row>
  </sheetData>
  <sortState xmlns:xlrd2="http://schemas.microsoft.com/office/spreadsheetml/2017/richdata2" ref="A2:DZ44">
    <sortCondition ref="A2:A44"/>
  </sortState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to print</vt:lpstr>
      <vt:lpstr>Sorted</vt:lpstr>
      <vt:lpstr>COND FC til 2007</vt:lpstr>
      <vt:lpstr>COND FC 2008</vt:lpstr>
      <vt:lpstr>'COND FC til 2007'!Print_Area</vt:lpstr>
      <vt:lpstr>Sorted!Print_Area</vt:lpstr>
      <vt:lpstr>'to print'!Print_Area</vt:lpstr>
      <vt:lpstr>'COND FC til 2007'!Print_Titles</vt:lpstr>
      <vt:lpstr>Sorted!Print_Titles</vt:lpstr>
      <vt:lpstr>'to print'!Print_Titles</vt:lpstr>
      <vt:lpstr>'COND FC til 2007'!Print_Titles_MI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2007-01-23T17:34:23Z</cp:lastPrinted>
  <dcterms:created xsi:type="dcterms:W3CDTF">2003-07-18T14:37:55Z</dcterms:created>
  <dcterms:modified xsi:type="dcterms:W3CDTF">2021-04-05T15:44:11Z</dcterms:modified>
</cp:coreProperties>
</file>