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gancarr/Documents/400_data_analytics/shellbase_bal/data/nc/conditional_sampling_ncdmf/datasheets/"/>
    </mc:Choice>
  </mc:AlternateContent>
  <xr:revisionPtr revIDLastSave="0" documentId="13_ncr:1_{1367EEC8-2C2D-394C-AC2A-7C9097E17310}" xr6:coauthVersionLast="46" xr6:coauthVersionMax="46" xr10:uidLastSave="{00000000-0000-0000-0000-000000000000}"/>
  <bookViews>
    <workbookView xWindow="0" yWindow="500" windowWidth="28800" windowHeight="15840" xr2:uid="{00000000-000D-0000-FFFF-FFFF00000000}"/>
  </bookViews>
  <sheets>
    <sheet name="Sorted" sheetId="2" r:id="rId1"/>
    <sheet name="CONDITIONAL" sheetId="1" r:id="rId2"/>
  </sheets>
  <definedNames>
    <definedName name="_Dist_Bin" hidden="1">CONDITIONAL!$H$38:$H$39</definedName>
    <definedName name="_Dist_Values" hidden="1">CONDITIONAL!$F$2:$F$32</definedName>
    <definedName name="_Key1" hidden="1">CONDITIONAL!$A$894</definedName>
    <definedName name="_Key2" hidden="1">CONDITIONAL!$B$894</definedName>
    <definedName name="_Order1" hidden="1">0</definedName>
    <definedName name="_Order2" hidden="1">255</definedName>
    <definedName name="_Sort" hidden="1">CONDITIONAL!$A$2:$G$920</definedName>
    <definedName name="_xlnm.Print_Area" localSheetId="1">CONDITIONAL!$FO$1:$GM$22</definedName>
    <definedName name="_xlnm.Print_Area" localSheetId="0">Sorted!$D$1:$GO$22</definedName>
    <definedName name="_xlnm.Print_Titles" localSheetId="1">CONDITIONAL!$A:$B</definedName>
    <definedName name="_xlnm.Print_Titles" localSheetId="0">Sorted!$B:$C</definedName>
    <definedName name="Print_Titles_MI" localSheetId="1">CONDITIONAL!$A:$B</definedName>
  </definedNames>
  <calcPr calcId="191029"/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DC1" i="2"/>
  <c r="DD1" i="2"/>
  <c r="DE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</calcChain>
</file>

<file path=xl/sharedStrings.xml><?xml version="1.0" encoding="utf-8"?>
<sst xmlns="http://schemas.openxmlformats.org/spreadsheetml/2006/main" count="55" uniqueCount="39">
  <si>
    <t>STATION</t>
  </si>
  <si>
    <t>NO.</t>
  </si>
  <si>
    <t>Off Atlantic (3 or 66A)</t>
  </si>
  <si>
    <t>C75 (Drum Inlet-N)</t>
  </si>
  <si>
    <t>Fl. B. 33</t>
  </si>
  <si>
    <t>Fl. B. 28</t>
  </si>
  <si>
    <t>Mkr. 3</t>
  </si>
  <si>
    <t>Mkr. 28</t>
  </si>
  <si>
    <t>Mkr. 25</t>
  </si>
  <si>
    <t>Mkr. 33 off Oyster Ck</t>
  </si>
  <si>
    <t>Mkr 22</t>
  </si>
  <si>
    <t>mouth Nelson Bay</t>
  </si>
  <si>
    <t>Off Nelson Bay (Sta. 2?)</t>
  </si>
  <si>
    <t>C76 (White Pt./ White Shoal)</t>
  </si>
  <si>
    <t>Oys.Ck</t>
  </si>
  <si>
    <t>Marker 24</t>
  </si>
  <si>
    <t>Brett</t>
  </si>
  <si>
    <t>Mkr 22 (off Atlantic)</t>
  </si>
  <si>
    <t>Marker #23</t>
  </si>
  <si>
    <t>Off Styron Bay</t>
  </si>
  <si>
    <t>Off Nelson Bay</t>
  </si>
  <si>
    <t>Off Oyster Crk</t>
  </si>
  <si>
    <t>Off Davis Shore</t>
  </si>
  <si>
    <t>44A</t>
  </si>
  <si>
    <t>mouth Oyster Crk</t>
  </si>
  <si>
    <t>Mkr. 3 Nelson Bay</t>
  </si>
  <si>
    <t>Styrons Bay</t>
  </si>
  <si>
    <t>7./8</t>
  </si>
  <si>
    <t>Marker #4 off Sealevel</t>
  </si>
  <si>
    <t>#23 - off Smith Harbor</t>
  </si>
  <si>
    <t>CS9</t>
  </si>
  <si>
    <t>CS10</t>
  </si>
  <si>
    <t>CS11</t>
  </si>
  <si>
    <t>DE1</t>
  </si>
  <si>
    <t>DE2</t>
  </si>
  <si>
    <t>DE3</t>
  </si>
  <si>
    <t>DE4</t>
  </si>
  <si>
    <t>DE5</t>
  </si>
  <si>
    <t>2018 Sta.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</si>
</sst>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0_)"/>
    <numFmt numFmtId="166" formatCode="0.0"/>
    <numFmt numFmtId="167" formatCode="mm/dd/yy;@"/>
  </numFmts>
  <fonts count="5" x14ac:knownFonts="1">
    <font>
      <sz val="12"/>
      <name val="Tahoma"/>
    </font>
    <font>
      <b/>
      <sz val="12"/>
      <name val="Tahoma"/>
      <family val="2"/>
    </font>
    <font>
      <b/>
      <sz val="10"/>
      <name val="Tahoma"/>
      <family val="2"/>
    </font>
    <font>
      <b/>
      <sz val="12"/>
      <name val="Tahoma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165" fontId="0" fillId="0" borderId="0"/>
  </cellStyleXfs>
  <cellXfs count="26">
    <xf numFmtId="165" fontId="0" fillId="0" borderId="0" xfId="0"/>
    <xf numFmtId="164" fontId="0" fillId="0" borderId="0" xfId="0" applyNumberFormat="1" applyProtection="1"/>
    <xf numFmtId="165" fontId="0" fillId="0" borderId="0" xfId="0" applyAlignment="1">
      <alignment horizontal="center"/>
    </xf>
    <xf numFmtId="164" fontId="0" fillId="0" borderId="0" xfId="0" applyNumberForma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7" fontId="0" fillId="0" borderId="0" xfId="0" applyNumberFormat="1" applyAlignment="1" applyProtection="1">
      <alignment horizontal="center"/>
    </xf>
    <xf numFmtId="167" fontId="0" fillId="0" borderId="0" xfId="0" applyNumberFormat="1" applyProtection="1"/>
    <xf numFmtId="167" fontId="0" fillId="0" borderId="0" xfId="0" applyNumberFormat="1" applyAlignment="1">
      <alignment horizontal="center"/>
    </xf>
    <xf numFmtId="167" fontId="0" fillId="0" borderId="0" xfId="0" applyNumberFormat="1"/>
    <xf numFmtId="164" fontId="3" fillId="0" borderId="0" xfId="0" applyNumberFormat="1" applyFont="1" applyAlignment="1" applyProtection="1">
      <alignment horizontal="left"/>
    </xf>
    <xf numFmtId="14" fontId="4" fillId="0" borderId="0" xfId="0" applyNumberFormat="1" applyFont="1" applyAlignment="1">
      <alignment horizontal="center"/>
    </xf>
    <xf numFmtId="14" fontId="4" fillId="0" borderId="0" xfId="0" applyNumberFormat="1" applyFont="1" applyAlignment="1" applyProtection="1">
      <alignment horizontal="center"/>
    </xf>
    <xf numFmtId="166" fontId="4" fillId="0" borderId="0" xfId="0" applyNumberFormat="1" applyFont="1" applyAlignment="1">
      <alignment horizontal="center"/>
    </xf>
    <xf numFmtId="166" fontId="4" fillId="0" borderId="0" xfId="0" applyNumberFormat="1" applyFont="1" applyAlignment="1" applyProtection="1">
      <alignment horizontal="center"/>
    </xf>
    <xf numFmtId="1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 applyProtection="1">
      <alignment horizontal="center" vertical="center"/>
    </xf>
    <xf numFmtId="167" fontId="1" fillId="0" borderId="0" xfId="0" applyNumberFormat="1" applyFont="1" applyAlignment="1" applyProtection="1">
      <alignment horizontal="left"/>
    </xf>
    <xf numFmtId="165" fontId="1" fillId="0" borderId="0" xfId="0" applyFont="1" applyAlignment="1">
      <alignment horizontal="left"/>
    </xf>
    <xf numFmtId="165" fontId="2" fillId="0" borderId="0" xfId="0" applyFont="1" applyAlignment="1">
      <alignment horizontal="left"/>
    </xf>
    <xf numFmtId="14" fontId="4" fillId="0" borderId="0" xfId="0" applyNumberFormat="1" applyFont="1" applyAlignment="1" applyProtection="1">
      <alignment horizontal="left"/>
    </xf>
    <xf numFmtId="1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 applyProtection="1">
      <alignment horizontal="center"/>
    </xf>
    <xf numFmtId="49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W34"/>
  <sheetViews>
    <sheetView tabSelected="1" workbookViewId="0">
      <pane xSplit="3" topLeftCell="PG1" activePane="topRight" state="frozen"/>
      <selection pane="topRight" activeCell="PH12" sqref="PH12"/>
    </sheetView>
  </sheetViews>
  <sheetFormatPr baseColWidth="10" defaultColWidth="8.85546875" defaultRowHeight="13" x14ac:dyDescent="0.15"/>
  <cols>
    <col min="1" max="1" width="8.85546875" style="14"/>
    <col min="2" max="2" width="10.85546875" style="16" bestFit="1" customWidth="1"/>
    <col min="3" max="3" width="5.140625" style="14" bestFit="1" customWidth="1"/>
    <col min="4" max="6" width="8.42578125" style="14" bestFit="1" customWidth="1"/>
    <col min="7" max="9" width="9.28515625" style="14" bestFit="1" customWidth="1"/>
    <col min="10" max="10" width="8.28515625" style="14" customWidth="1"/>
    <col min="11" max="11" width="9.28515625" style="14" bestFit="1" customWidth="1"/>
    <col min="12" max="13" width="8.42578125" style="14" bestFit="1" customWidth="1"/>
    <col min="14" max="14" width="9.28515625" style="14" bestFit="1" customWidth="1"/>
    <col min="15" max="25" width="8.42578125" style="14" bestFit="1" customWidth="1"/>
    <col min="26" max="27" width="9.28515625" style="14" bestFit="1" customWidth="1"/>
    <col min="28" max="36" width="8.42578125" style="14" bestFit="1" customWidth="1"/>
    <col min="37" max="38" width="9.28515625" style="14" bestFit="1" customWidth="1"/>
    <col min="39" max="41" width="8.42578125" style="14" bestFit="1" customWidth="1"/>
    <col min="42" max="42" width="8.28515625" style="14" customWidth="1"/>
    <col min="43" max="47" width="8.42578125" style="14" bestFit="1" customWidth="1"/>
    <col min="48" max="49" width="8.28515625" style="14" customWidth="1"/>
    <col min="50" max="51" width="8.42578125" style="14" bestFit="1" customWidth="1"/>
    <col min="52" max="52" width="9.28515625" style="14" bestFit="1" customWidth="1"/>
    <col min="53" max="63" width="8.42578125" style="14" bestFit="1" customWidth="1"/>
    <col min="64" max="66" width="8.28515625" style="14" customWidth="1"/>
    <col min="67" max="68" width="8.42578125" style="14" bestFit="1" customWidth="1"/>
    <col min="69" max="69" width="8.28515625" style="14" customWidth="1"/>
    <col min="70" max="80" width="8.42578125" style="14" bestFit="1" customWidth="1"/>
    <col min="81" max="82" width="8.28515625" style="14" customWidth="1"/>
    <col min="83" max="84" width="9.28515625" style="14" bestFit="1" customWidth="1"/>
    <col min="85" max="90" width="8.42578125" style="14" bestFit="1" customWidth="1"/>
    <col min="91" max="91" width="8.28515625" style="14" customWidth="1"/>
    <col min="92" max="96" width="8.42578125" style="14" bestFit="1" customWidth="1"/>
    <col min="97" max="97" width="8.28515625" style="14" customWidth="1"/>
    <col min="98" max="98" width="8.42578125" style="14" bestFit="1" customWidth="1"/>
    <col min="99" max="99" width="8.28515625" style="14" customWidth="1"/>
    <col min="100" max="102" width="8.42578125" style="14" bestFit="1" customWidth="1"/>
    <col min="103" max="104" width="9.28515625" style="14" bestFit="1" customWidth="1"/>
    <col min="105" max="105" width="8.28515625" style="14" customWidth="1"/>
    <col min="106" max="109" width="8.42578125" style="14" bestFit="1" customWidth="1"/>
    <col min="110" max="110" width="8.28515625" style="14" customWidth="1"/>
    <col min="111" max="123" width="8.42578125" style="14" bestFit="1" customWidth="1"/>
    <col min="124" max="125" width="8.28515625" style="14" customWidth="1"/>
    <col min="126" max="128" width="9.28515625" style="14" bestFit="1" customWidth="1"/>
    <col min="129" max="130" width="8.42578125" style="14" bestFit="1" customWidth="1"/>
    <col min="131" max="131" width="8.28515625" style="14" customWidth="1"/>
    <col min="132" max="137" width="8.42578125" style="14" bestFit="1" customWidth="1"/>
    <col min="138" max="138" width="8.28515625" style="14" customWidth="1"/>
    <col min="139" max="139" width="8.42578125" style="14" bestFit="1" customWidth="1"/>
    <col min="140" max="140" width="8.28515625" style="14" customWidth="1"/>
    <col min="141" max="148" width="8.42578125" style="14" bestFit="1" customWidth="1"/>
    <col min="149" max="152" width="9.28515625" style="14" bestFit="1" customWidth="1"/>
    <col min="153" max="153" width="8.42578125" style="14" bestFit="1" customWidth="1"/>
    <col min="154" max="155" width="9.28515625" style="14" bestFit="1" customWidth="1"/>
    <col min="156" max="156" width="8.28515625" style="14" customWidth="1"/>
    <col min="157" max="157" width="9.28515625" style="14" bestFit="1" customWidth="1"/>
    <col min="158" max="162" width="8.42578125" style="14" bestFit="1" customWidth="1"/>
    <col min="163" max="163" width="8.28515625" style="14" customWidth="1"/>
    <col min="164" max="171" width="8.42578125" style="14" bestFit="1" customWidth="1"/>
    <col min="172" max="172" width="8.28515625" style="14" customWidth="1"/>
    <col min="173" max="177" width="8.42578125" style="14" bestFit="1" customWidth="1"/>
    <col min="178" max="183" width="9.28515625" style="14" bestFit="1" customWidth="1"/>
    <col min="184" max="184" width="8.28515625" style="14" customWidth="1"/>
    <col min="185" max="190" width="8.42578125" style="14" bestFit="1" customWidth="1"/>
    <col min="191" max="196" width="9.28515625" style="14" bestFit="1" customWidth="1"/>
    <col min="197" max="197" width="8.42578125" style="14" bestFit="1" customWidth="1"/>
    <col min="198" max="207" width="9" style="14" bestFit="1" customWidth="1"/>
    <col min="208" max="208" width="9.28515625" style="14" bestFit="1" customWidth="1"/>
    <col min="209" max="211" width="9" style="14" bestFit="1" customWidth="1"/>
    <col min="212" max="214" width="9.28515625" style="14" bestFit="1" customWidth="1"/>
    <col min="215" max="223" width="9" style="14" bestFit="1" customWidth="1"/>
    <col min="224" max="229" width="9.28515625" style="14" bestFit="1" customWidth="1"/>
    <col min="230" max="237" width="9" style="14" bestFit="1" customWidth="1"/>
    <col min="238" max="240" width="9.28515625" style="14" bestFit="1" customWidth="1"/>
    <col min="241" max="256" width="9" style="14" bestFit="1" customWidth="1"/>
    <col min="257" max="258" width="9.28515625" style="14" bestFit="1" customWidth="1"/>
    <col min="259" max="259" width="9" style="14" bestFit="1" customWidth="1"/>
    <col min="260" max="262" width="9.42578125" style="14" bestFit="1" customWidth="1"/>
    <col min="263" max="264" width="9" style="14" bestFit="1" customWidth="1"/>
    <col min="265" max="265" width="9.28515625" style="14" bestFit="1" customWidth="1"/>
    <col min="266" max="266" width="10.28515625" style="14" customWidth="1"/>
    <col min="267" max="268" width="9.28515625" style="14" bestFit="1" customWidth="1"/>
    <col min="269" max="285" width="9" style="14" bestFit="1" customWidth="1"/>
    <col min="286" max="292" width="9.28515625" style="14" bestFit="1" customWidth="1"/>
    <col min="293" max="293" width="9.28515625" style="14" customWidth="1"/>
    <col min="294" max="295" width="9.28515625" style="14" bestFit="1" customWidth="1"/>
    <col min="296" max="313" width="9" style="14" bestFit="1" customWidth="1"/>
    <col min="314" max="322" width="8.85546875" style="14"/>
    <col min="323" max="329" width="9.28515625" style="14" bestFit="1" customWidth="1"/>
    <col min="330" max="331" width="8.85546875" style="14"/>
    <col min="332" max="333" width="9.28515625" style="14" bestFit="1" customWidth="1"/>
    <col min="334" max="358" width="8.85546875" style="14"/>
    <col min="359" max="361" width="9.28515625" style="14" bestFit="1" customWidth="1"/>
    <col min="362" max="374" width="8.85546875" style="14"/>
    <col min="375" max="376" width="9.28515625" style="14" bestFit="1" customWidth="1"/>
    <col min="377" max="16384" width="8.85546875" style="14"/>
  </cols>
  <sheetData>
    <row r="1" spans="1:439" s="12" customFormat="1" ht="15.75" customHeight="1" x14ac:dyDescent="0.15">
      <c r="A1" s="12" t="s">
        <v>38</v>
      </c>
      <c r="B1" s="22" t="s">
        <v>0</v>
      </c>
      <c r="C1" s="24" t="s">
        <v>1</v>
      </c>
      <c r="D1" s="13">
        <f>DATE(93,1,20)</f>
        <v>33989</v>
      </c>
      <c r="E1" s="13">
        <f>DATE(93,4,9)</f>
        <v>34068</v>
      </c>
      <c r="F1" s="13">
        <f>DATE(93,4,12)</f>
        <v>34071</v>
      </c>
      <c r="G1" s="13">
        <f>DATE(93,10,11)</f>
        <v>34253</v>
      </c>
      <c r="H1" s="13">
        <f>DATE(93,10,13)</f>
        <v>34255</v>
      </c>
      <c r="I1" s="13">
        <f>DATE(93,10,18)</f>
        <v>34260</v>
      </c>
      <c r="J1" s="13">
        <f>DATE(93,10,20)</f>
        <v>34262</v>
      </c>
      <c r="K1" s="13">
        <f>DATE(93,10,29)</f>
        <v>34271</v>
      </c>
      <c r="L1" s="13">
        <f>DATE(93,11,1)</f>
        <v>34274</v>
      </c>
      <c r="M1" s="13">
        <f>DATE(93,11,2)</f>
        <v>34275</v>
      </c>
      <c r="N1" s="13">
        <f>DATE(93,11,29)</f>
        <v>34302</v>
      </c>
      <c r="O1" s="13">
        <f>DATE(93,12,2)</f>
        <v>34305</v>
      </c>
      <c r="P1" s="13">
        <f>DATE(93,12,7)</f>
        <v>34310</v>
      </c>
      <c r="Q1" s="13">
        <f>DATE(94,1,18)</f>
        <v>34352</v>
      </c>
      <c r="R1" s="13">
        <f>DATE(94,1,31)</f>
        <v>34365</v>
      </c>
      <c r="S1" s="13">
        <f>DATE(94,2,3)</f>
        <v>34368</v>
      </c>
      <c r="T1" s="13">
        <f>DATE(94,3,6)</f>
        <v>34399</v>
      </c>
      <c r="U1" s="13">
        <f>DATE(94,5,31)</f>
        <v>34485</v>
      </c>
      <c r="V1" s="13">
        <f>DATE(94,6,21)</f>
        <v>34506</v>
      </c>
      <c r="W1" s="13">
        <f>DATE(94,8,16)</f>
        <v>34562</v>
      </c>
      <c r="X1" s="13">
        <f>DATE(94,9,13)</f>
        <v>34590</v>
      </c>
      <c r="Y1" s="13">
        <f>DATE(94,9,20)</f>
        <v>34597</v>
      </c>
      <c r="Z1" s="13">
        <f>DATE(95,10,16)</f>
        <v>34988</v>
      </c>
      <c r="AA1" s="13">
        <f>DATE(95,10,18)</f>
        <v>34990</v>
      </c>
      <c r="AB1" s="13">
        <f>DATE(96,1,29)</f>
        <v>35093</v>
      </c>
      <c r="AC1" s="13">
        <f>DATE(96,7,19)</f>
        <v>35265</v>
      </c>
      <c r="AD1" s="13">
        <f>DATE(96,8,5)</f>
        <v>35282</v>
      </c>
      <c r="AE1" s="13">
        <f>DATE(96,8,7)</f>
        <v>35284</v>
      </c>
      <c r="AF1" s="13">
        <f>DATE(96,9,10)</f>
        <v>35318</v>
      </c>
      <c r="AG1" s="13">
        <f>DATE(96,9,16)</f>
        <v>35324</v>
      </c>
      <c r="AH1" s="13">
        <f>DATE(96,9,18)</f>
        <v>35326</v>
      </c>
      <c r="AI1" s="13">
        <f>DATE(96,9,26)</f>
        <v>35334</v>
      </c>
      <c r="AJ1" s="13">
        <f>DATE(96,10,9)</f>
        <v>35347</v>
      </c>
      <c r="AK1" s="13">
        <f>DATE(96,10,11)</f>
        <v>35349</v>
      </c>
      <c r="AL1" s="13">
        <f>DATE(96,10,14)</f>
        <v>35352</v>
      </c>
      <c r="AM1" s="13">
        <f>DATE(97,2,18)</f>
        <v>35479</v>
      </c>
      <c r="AN1" s="13">
        <f>DATE(97,3,17)</f>
        <v>35506</v>
      </c>
      <c r="AO1" s="13">
        <f>DATE(97,4,30)</f>
        <v>35550</v>
      </c>
      <c r="AP1" s="13">
        <f>DATE(97,5,28)</f>
        <v>35578</v>
      </c>
      <c r="AQ1" s="13">
        <f>DATE(97,7,14)</f>
        <v>35625</v>
      </c>
      <c r="AR1" s="13">
        <f>DATE(97,8,4)</f>
        <v>35646</v>
      </c>
      <c r="AS1" s="13">
        <f>DATE(97,9,14)</f>
        <v>35687</v>
      </c>
      <c r="AT1" s="13">
        <f>DATE(97,9,17)</f>
        <v>35690</v>
      </c>
      <c r="AU1" s="13">
        <f>DATE(97,9,30)</f>
        <v>35703</v>
      </c>
      <c r="AV1" s="13">
        <f>DATE(97,10,2)</f>
        <v>35705</v>
      </c>
      <c r="AW1" s="13">
        <f>DATE(97,10,7)</f>
        <v>35710</v>
      </c>
      <c r="AX1" s="13">
        <f>DATE(97,11,3)</f>
        <v>35737</v>
      </c>
      <c r="AY1" s="13">
        <f>DATE(97,11,5)</f>
        <v>35739</v>
      </c>
      <c r="AZ1" s="13">
        <f>DATE(97,11,17)</f>
        <v>35751</v>
      </c>
      <c r="BA1" s="13">
        <f>DATE(97,12,2)</f>
        <v>35766</v>
      </c>
      <c r="BB1" s="13">
        <f>DATE(97,12,4)</f>
        <v>35768</v>
      </c>
      <c r="BC1" s="13">
        <f>DATE(98,1,19)</f>
        <v>35814</v>
      </c>
      <c r="BD1" s="13">
        <f>DATE(98,1,21)</f>
        <v>35816</v>
      </c>
      <c r="BE1" s="13">
        <f>DATE(98,1,26)</f>
        <v>35821</v>
      </c>
      <c r="BF1" s="13">
        <f>DATE(98,1,30)</f>
        <v>35825</v>
      </c>
      <c r="BG1" s="13">
        <f>DATE(98,2,9)</f>
        <v>35835</v>
      </c>
      <c r="BH1" s="13">
        <f>DATE(98,2,11)</f>
        <v>35837</v>
      </c>
      <c r="BI1" s="13">
        <f>DATE(98,2,19)</f>
        <v>35845</v>
      </c>
      <c r="BJ1" s="13">
        <f>DATE(98,2,22)</f>
        <v>35848</v>
      </c>
      <c r="BK1" s="13">
        <f>DATE(98,2,23)</f>
        <v>35849</v>
      </c>
      <c r="BL1" s="13">
        <f>DATE(98,2,26)</f>
        <v>35852</v>
      </c>
      <c r="BM1" s="13">
        <f>DATE(98,5,4)</f>
        <v>35919</v>
      </c>
      <c r="BN1" s="13">
        <f>DATE(98,5,6)</f>
        <v>35921</v>
      </c>
      <c r="BO1" s="13">
        <f>DATE(98,5,21)</f>
        <v>35936</v>
      </c>
      <c r="BP1" s="13">
        <f>DATE(98,7,13)</f>
        <v>35989</v>
      </c>
      <c r="BQ1" s="13">
        <f>DATE(98,8,4)</f>
        <v>36011</v>
      </c>
      <c r="BR1" s="13">
        <f>DATE(98,8,31)</f>
        <v>36038</v>
      </c>
      <c r="BS1" s="13">
        <f>DATE(98,9,2)</f>
        <v>36040</v>
      </c>
      <c r="BT1" s="13">
        <f>DATE(98,9,7)</f>
        <v>36045</v>
      </c>
      <c r="BU1" s="13">
        <f>DATE(99,5,3)</f>
        <v>36283</v>
      </c>
      <c r="BV1" s="13">
        <f>DATE(99,5,6)</f>
        <v>36286</v>
      </c>
      <c r="BW1" s="13">
        <v>36333</v>
      </c>
      <c r="BX1" s="13">
        <v>36377</v>
      </c>
      <c r="BY1" s="13">
        <v>36380</v>
      </c>
      <c r="BZ1" s="13">
        <v>36396</v>
      </c>
      <c r="CA1" s="13">
        <v>36411</v>
      </c>
      <c r="CB1" s="13">
        <v>36412</v>
      </c>
      <c r="CC1" s="13">
        <v>36439</v>
      </c>
      <c r="CD1" s="13">
        <v>36444</v>
      </c>
      <c r="CE1" s="13">
        <v>36452</v>
      </c>
      <c r="CF1" s="13">
        <v>36457</v>
      </c>
      <c r="CG1" s="13">
        <v>36552</v>
      </c>
      <c r="CH1" s="13">
        <f>DATE(2000,1,31)</f>
        <v>36556</v>
      </c>
      <c r="CI1" s="13">
        <f>DATE(2000,4,12)</f>
        <v>36628</v>
      </c>
      <c r="CJ1" s="13">
        <f>DATE(2000,4,18)</f>
        <v>36634</v>
      </c>
      <c r="CK1" s="13">
        <f>DATE(2000,4,20)</f>
        <v>36636</v>
      </c>
      <c r="CL1" s="13">
        <f>DATE(2000,4,24)</f>
        <v>36640</v>
      </c>
      <c r="CM1" s="13">
        <f>DATE(2000,5,1)</f>
        <v>36647</v>
      </c>
      <c r="CN1" s="13">
        <f>DATE(2000,6,6)</f>
        <v>36683</v>
      </c>
      <c r="CO1" s="13">
        <f>DATE(2000,6,8)</f>
        <v>36685</v>
      </c>
      <c r="CP1" s="13">
        <f>DATE(2000,7,24)</f>
        <v>36731</v>
      </c>
      <c r="CQ1" s="13">
        <f>DATE(2000,7,27)</f>
        <v>36734</v>
      </c>
      <c r="CR1" s="13">
        <f>DATE(2000,8,6)</f>
        <v>36744</v>
      </c>
      <c r="CS1" s="13">
        <f>DATE(2000,8,29)</f>
        <v>36767</v>
      </c>
      <c r="CT1" s="13">
        <f>DATE(2000,9,1)</f>
        <v>36770</v>
      </c>
      <c r="CU1" s="13">
        <f>DATE(2000,9,8)</f>
        <v>36777</v>
      </c>
      <c r="CV1" s="13">
        <f>DATE(2000,9,11)</f>
        <v>36780</v>
      </c>
      <c r="CW1" s="13">
        <f>DATE(2000,9,20)</f>
        <v>36789</v>
      </c>
      <c r="CX1" s="13">
        <f>DATE(2000,9,26)</f>
        <v>36795</v>
      </c>
      <c r="CY1" s="13">
        <f>DATE(2000,11,27)</f>
        <v>36857</v>
      </c>
      <c r="CZ1" s="13">
        <f>DATE(2000,11,29)</f>
        <v>36859</v>
      </c>
      <c r="DA1" s="13">
        <f>DATE(2001,3,14)</f>
        <v>36964</v>
      </c>
      <c r="DB1" s="13">
        <f>DATE(2001,8,15)</f>
        <v>37118</v>
      </c>
      <c r="DC1" s="13">
        <f>DATE(2001,8,17)</f>
        <v>37120</v>
      </c>
      <c r="DD1" s="13">
        <f>DATE(2001,9,27)</f>
        <v>37161</v>
      </c>
      <c r="DE1" s="13">
        <f>DATE(2001,10,1)</f>
        <v>37165</v>
      </c>
      <c r="DF1" s="13">
        <v>37195</v>
      </c>
      <c r="DG1" s="13">
        <v>37297</v>
      </c>
      <c r="DH1" s="13">
        <v>37299</v>
      </c>
      <c r="DI1" s="13">
        <v>37329</v>
      </c>
      <c r="DJ1" s="13">
        <v>37332</v>
      </c>
      <c r="DK1" s="13">
        <f>DATE(2002,9,3)</f>
        <v>37502</v>
      </c>
      <c r="DL1" s="13">
        <f>DATE(2002,9,4)</f>
        <v>37503</v>
      </c>
      <c r="DM1" s="13">
        <f>DATE(2002,9,6)</f>
        <v>37505</v>
      </c>
      <c r="DN1" s="13">
        <f>DATE(2002,9,9)</f>
        <v>37508</v>
      </c>
      <c r="DO1" s="13">
        <f>DATE(2002,9,11)</f>
        <v>37510</v>
      </c>
      <c r="DP1" s="13">
        <f>DATE(2002,9,12)</f>
        <v>37511</v>
      </c>
      <c r="DQ1" s="13">
        <f>DATE(2002,9,15)</f>
        <v>37514</v>
      </c>
      <c r="DR1" s="13">
        <f>DATE(2002,9,30)</f>
        <v>37529</v>
      </c>
      <c r="DS1" s="13">
        <f>DATE(2002,10,3)</f>
        <v>37532</v>
      </c>
      <c r="DT1" s="13">
        <f>DATE(2002,10,17)</f>
        <v>37546</v>
      </c>
      <c r="DU1" s="13">
        <f>DATE(2002,10,21)</f>
        <v>37550</v>
      </c>
      <c r="DV1" s="13">
        <f>DATE(2002,11,19)</f>
        <v>37579</v>
      </c>
      <c r="DW1" s="13">
        <f>DATE(2002,11,21)</f>
        <v>37581</v>
      </c>
      <c r="DX1" s="13">
        <f>DATE(2002,11,24)</f>
        <v>37584</v>
      </c>
      <c r="DY1" s="13">
        <f>DATE(2003,1,3)</f>
        <v>37624</v>
      </c>
      <c r="DZ1" s="13">
        <f>DATE(2003,1,6)</f>
        <v>37627</v>
      </c>
      <c r="EA1" s="13">
        <v>37689</v>
      </c>
      <c r="EB1" s="13">
        <v>37692</v>
      </c>
      <c r="EC1" s="13">
        <v>37698</v>
      </c>
      <c r="ED1" s="13">
        <v>37699</v>
      </c>
      <c r="EE1" s="13">
        <v>37703</v>
      </c>
      <c r="EF1" s="13">
        <v>37705</v>
      </c>
      <c r="EG1" s="13">
        <v>37725</v>
      </c>
      <c r="EH1" s="13">
        <v>37726</v>
      </c>
      <c r="EI1" s="13">
        <v>37739</v>
      </c>
      <c r="EJ1" s="13">
        <v>37741</v>
      </c>
      <c r="EK1" s="13">
        <v>37746</v>
      </c>
      <c r="EL1" s="13">
        <v>37761</v>
      </c>
      <c r="EM1" s="13">
        <v>37763</v>
      </c>
      <c r="EN1" s="13">
        <v>37770</v>
      </c>
      <c r="EO1" s="13">
        <v>37775</v>
      </c>
      <c r="EP1" s="13">
        <v>37818</v>
      </c>
      <c r="EQ1" s="13">
        <v>37887</v>
      </c>
      <c r="ER1" s="13">
        <v>37894</v>
      </c>
      <c r="ES1" s="13">
        <v>37906</v>
      </c>
      <c r="ET1" s="13">
        <v>37908</v>
      </c>
      <c r="EU1" s="13">
        <v>37910</v>
      </c>
      <c r="EV1" s="13">
        <v>37925</v>
      </c>
      <c r="EW1" s="13">
        <v>37928</v>
      </c>
      <c r="EX1" s="13">
        <v>37971</v>
      </c>
      <c r="EY1" s="13">
        <v>37973</v>
      </c>
      <c r="EZ1" s="12">
        <v>37975</v>
      </c>
      <c r="FA1" s="13">
        <v>37982</v>
      </c>
      <c r="FB1" s="13">
        <v>38204</v>
      </c>
      <c r="FC1" s="13">
        <v>38208</v>
      </c>
      <c r="FD1" s="12">
        <v>38217</v>
      </c>
      <c r="FE1" s="12">
        <v>38219</v>
      </c>
      <c r="FF1" s="13">
        <v>38234</v>
      </c>
      <c r="FG1" s="12">
        <v>38446</v>
      </c>
      <c r="FH1" s="12">
        <v>38448</v>
      </c>
      <c r="FI1" s="13">
        <v>38452</v>
      </c>
      <c r="FJ1" s="13">
        <v>38453</v>
      </c>
      <c r="FK1" s="13">
        <v>38460</v>
      </c>
      <c r="FL1" s="13">
        <v>38482</v>
      </c>
      <c r="FM1" s="12">
        <v>38509</v>
      </c>
      <c r="FN1" s="12">
        <v>38534</v>
      </c>
      <c r="FO1" s="13">
        <v>38550</v>
      </c>
      <c r="FP1" s="13">
        <v>38594</v>
      </c>
      <c r="FQ1" s="13">
        <v>38595</v>
      </c>
      <c r="FR1" s="13">
        <v>38614</v>
      </c>
      <c r="FS1" s="13">
        <v>38616</v>
      </c>
      <c r="FT1" s="13">
        <v>38618</v>
      </c>
      <c r="FU1" s="13">
        <v>38623</v>
      </c>
      <c r="FV1" s="13">
        <v>38638</v>
      </c>
      <c r="FW1" s="13">
        <v>38641</v>
      </c>
      <c r="FX1" s="13">
        <v>38643</v>
      </c>
      <c r="FY1" s="13">
        <v>38651</v>
      </c>
      <c r="FZ1" s="13">
        <v>38656</v>
      </c>
      <c r="GA1" s="13">
        <v>38681</v>
      </c>
      <c r="GB1" s="12">
        <v>38684</v>
      </c>
      <c r="GC1" s="13">
        <v>38896</v>
      </c>
      <c r="GD1" s="12">
        <v>38950</v>
      </c>
      <c r="GE1" s="12">
        <v>38954</v>
      </c>
      <c r="GF1" s="12">
        <v>38957</v>
      </c>
      <c r="GG1" s="12">
        <v>38966</v>
      </c>
      <c r="GH1" s="12">
        <v>38968</v>
      </c>
      <c r="GI1" s="12">
        <v>39001</v>
      </c>
      <c r="GJ1" s="12">
        <v>39020</v>
      </c>
      <c r="GK1" s="12">
        <v>39047</v>
      </c>
      <c r="GL1" s="12">
        <v>39048</v>
      </c>
      <c r="GM1" s="12">
        <v>39049</v>
      </c>
      <c r="GN1" s="12">
        <v>39050</v>
      </c>
      <c r="GO1" s="13">
        <v>39057</v>
      </c>
      <c r="GP1" s="13">
        <v>39275</v>
      </c>
      <c r="GQ1" s="13">
        <v>39295</v>
      </c>
      <c r="GR1" s="13">
        <v>39296</v>
      </c>
      <c r="GS1" s="13">
        <v>39336</v>
      </c>
      <c r="GT1" s="13">
        <v>39337</v>
      </c>
      <c r="GU1" s="13">
        <v>39339</v>
      </c>
      <c r="GV1" s="13">
        <v>39342</v>
      </c>
      <c r="GW1" s="13">
        <v>39344</v>
      </c>
      <c r="GX1" s="13">
        <v>39349</v>
      </c>
      <c r="GY1" s="13">
        <v>39351</v>
      </c>
      <c r="GZ1" s="13">
        <v>39385</v>
      </c>
      <c r="HA1" s="13">
        <v>39387</v>
      </c>
      <c r="HB1" s="12">
        <v>39391</v>
      </c>
      <c r="HC1" s="12">
        <v>39393</v>
      </c>
      <c r="HD1" s="12">
        <v>39434</v>
      </c>
      <c r="HE1" s="12">
        <v>39436</v>
      </c>
      <c r="HF1" s="12">
        <v>39443</v>
      </c>
      <c r="HG1" s="12">
        <v>39546</v>
      </c>
      <c r="HH1" s="12">
        <v>39548</v>
      </c>
      <c r="HI1" s="12">
        <v>39562</v>
      </c>
      <c r="HJ1" s="12">
        <v>39567</v>
      </c>
      <c r="HK1" s="12">
        <v>39637</v>
      </c>
      <c r="HL1" s="12">
        <v>39639</v>
      </c>
      <c r="HM1" s="12">
        <v>39720</v>
      </c>
      <c r="HN1" s="12">
        <v>39759</v>
      </c>
      <c r="HO1" s="12">
        <v>39761</v>
      </c>
      <c r="HP1" s="12">
        <v>39771</v>
      </c>
      <c r="HQ1" s="12">
        <v>39773</v>
      </c>
      <c r="HR1" s="12">
        <v>39796</v>
      </c>
      <c r="HS1" s="12">
        <v>39798</v>
      </c>
      <c r="HT1" s="12">
        <v>39799</v>
      </c>
      <c r="HU1" s="12">
        <v>39801</v>
      </c>
      <c r="HV1" s="12">
        <v>40031</v>
      </c>
      <c r="HW1" s="12">
        <v>40042</v>
      </c>
      <c r="HX1" s="12">
        <v>40044</v>
      </c>
      <c r="HY1" s="12">
        <v>40056</v>
      </c>
      <c r="HZ1" s="12">
        <v>40065</v>
      </c>
      <c r="IA1" s="12">
        <v>40067</v>
      </c>
      <c r="IB1" s="12">
        <v>40070</v>
      </c>
      <c r="IC1" s="12">
        <v>40072</v>
      </c>
      <c r="ID1" s="12">
        <v>40133</v>
      </c>
      <c r="IE1" s="12">
        <v>40134</v>
      </c>
      <c r="IF1" s="12">
        <v>40135</v>
      </c>
      <c r="IG1" s="12">
        <v>40197</v>
      </c>
      <c r="IH1" s="12">
        <v>40198</v>
      </c>
      <c r="II1" s="12">
        <v>40205</v>
      </c>
      <c r="IJ1" s="12">
        <v>40207</v>
      </c>
      <c r="IK1" s="12">
        <v>40210</v>
      </c>
      <c r="IL1" s="12">
        <v>40268</v>
      </c>
      <c r="IM1" s="12">
        <v>40273</v>
      </c>
      <c r="IN1" s="12">
        <v>40416</v>
      </c>
      <c r="IO1" s="12">
        <v>40456</v>
      </c>
      <c r="IP1" s="12">
        <v>40563</v>
      </c>
      <c r="IQ1" s="12">
        <v>40570</v>
      </c>
      <c r="IR1" s="12">
        <v>40785</v>
      </c>
      <c r="IS1" s="12">
        <v>40787</v>
      </c>
      <c r="IT1" s="12">
        <v>16322</v>
      </c>
      <c r="IU1" s="12">
        <v>40814</v>
      </c>
      <c r="IV1" s="12">
        <v>40815</v>
      </c>
      <c r="IW1" s="12">
        <v>40840</v>
      </c>
      <c r="IX1" s="12">
        <v>40841</v>
      </c>
      <c r="IY1" s="12">
        <v>41037</v>
      </c>
      <c r="IZ1" s="12">
        <v>41039</v>
      </c>
      <c r="JA1" s="12">
        <v>41045</v>
      </c>
      <c r="JB1" s="12">
        <v>41050</v>
      </c>
      <c r="JC1" s="12">
        <v>41148</v>
      </c>
      <c r="JD1" s="12">
        <v>41151</v>
      </c>
      <c r="JE1" s="12">
        <v>41213</v>
      </c>
      <c r="JF1" s="12">
        <v>41218</v>
      </c>
      <c r="JG1" s="12">
        <v>41271</v>
      </c>
      <c r="JH1" s="12">
        <v>41276</v>
      </c>
      <c r="JI1" s="12">
        <v>41281</v>
      </c>
      <c r="JJ1" s="12">
        <v>41318</v>
      </c>
      <c r="JK1" s="12">
        <v>41320</v>
      </c>
      <c r="JL1" s="12">
        <v>41333</v>
      </c>
      <c r="JM1" s="12">
        <v>41386</v>
      </c>
      <c r="JN1" s="12">
        <v>41388</v>
      </c>
      <c r="JO1" s="12">
        <v>41389</v>
      </c>
      <c r="JP1" s="12">
        <v>41395</v>
      </c>
      <c r="JQ1" s="12">
        <v>41470</v>
      </c>
      <c r="JR1" s="12">
        <v>41486</v>
      </c>
      <c r="JS1" s="12">
        <v>41488</v>
      </c>
      <c r="JT1" s="12">
        <v>41492</v>
      </c>
      <c r="JU1" s="12">
        <v>41507</v>
      </c>
      <c r="JV1" s="12">
        <v>41509</v>
      </c>
      <c r="JW1" s="12">
        <v>41513</v>
      </c>
      <c r="JX1" s="12">
        <v>41541</v>
      </c>
      <c r="JY1" s="12">
        <v>41543</v>
      </c>
      <c r="JZ1" s="12">
        <v>41561</v>
      </c>
      <c r="KA1" s="12">
        <v>41562</v>
      </c>
      <c r="KB1" s="12">
        <v>41564</v>
      </c>
      <c r="KC1" s="12">
        <v>41565</v>
      </c>
      <c r="KD1" s="12">
        <v>41609</v>
      </c>
      <c r="KE1" s="12">
        <v>41625</v>
      </c>
      <c r="KF1" s="12">
        <v>41627</v>
      </c>
      <c r="KG1" s="12">
        <v>41628</v>
      </c>
      <c r="KH1" s="12">
        <v>41638</v>
      </c>
      <c r="KI1" s="12">
        <v>41656</v>
      </c>
      <c r="KJ1" s="12">
        <v>41751</v>
      </c>
      <c r="KK1" s="12">
        <v>41753</v>
      </c>
      <c r="KL1" s="12">
        <v>41757</v>
      </c>
      <c r="KM1" s="12">
        <v>41827</v>
      </c>
      <c r="KN1" s="12">
        <v>41848</v>
      </c>
      <c r="KO1" s="12">
        <v>41850</v>
      </c>
      <c r="KP1" s="12">
        <v>41858</v>
      </c>
      <c r="KQ1" s="12">
        <v>41863</v>
      </c>
      <c r="KR1" s="12">
        <v>41864</v>
      </c>
      <c r="KS1" s="12">
        <v>41865</v>
      </c>
      <c r="KT1" s="12">
        <v>41893</v>
      </c>
      <c r="KU1" s="12">
        <v>41912</v>
      </c>
      <c r="KV1" s="12">
        <v>42019</v>
      </c>
      <c r="KW1" s="12">
        <v>42031</v>
      </c>
      <c r="KX1" s="12">
        <v>42065</v>
      </c>
      <c r="KY1" s="12">
        <v>42138</v>
      </c>
      <c r="KZ1" s="12">
        <v>42139</v>
      </c>
      <c r="LA1" s="12">
        <v>42142</v>
      </c>
      <c r="LB1" s="12">
        <v>42163</v>
      </c>
      <c r="LC1" s="12">
        <v>42212</v>
      </c>
      <c r="LD1" s="12">
        <v>42222</v>
      </c>
      <c r="LE1" s="12">
        <v>42226</v>
      </c>
      <c r="LF1" s="12">
        <v>42227</v>
      </c>
      <c r="LG1" s="12">
        <v>42229</v>
      </c>
      <c r="LH1" s="12">
        <v>42230</v>
      </c>
      <c r="LI1" s="12">
        <v>42233</v>
      </c>
      <c r="LJ1" s="12">
        <v>42277</v>
      </c>
      <c r="LK1" s="12">
        <v>42289</v>
      </c>
      <c r="LL1" s="12">
        <v>42320</v>
      </c>
      <c r="LM1" s="12">
        <v>42321</v>
      </c>
      <c r="LN1" s="12">
        <v>42331</v>
      </c>
      <c r="LO1" s="12">
        <v>42332</v>
      </c>
      <c r="LP1" s="12">
        <v>42336</v>
      </c>
      <c r="LQ1" s="12">
        <v>42338</v>
      </c>
      <c r="LR1" s="12">
        <v>42340</v>
      </c>
      <c r="LS1" s="12">
        <v>42347</v>
      </c>
      <c r="LT1" s="12">
        <v>42353</v>
      </c>
      <c r="LU1" s="12">
        <v>42354</v>
      </c>
      <c r="LV1" s="12">
        <v>42394</v>
      </c>
      <c r="LW1" s="12">
        <v>42395</v>
      </c>
      <c r="LX1" s="12">
        <v>42397</v>
      </c>
      <c r="LY1" s="12">
        <v>42408</v>
      </c>
      <c r="LZ1" s="12">
        <v>42410</v>
      </c>
      <c r="MA1" s="12">
        <v>42411</v>
      </c>
      <c r="MB1" s="12">
        <v>42455</v>
      </c>
      <c r="MC1" s="12">
        <v>42500</v>
      </c>
      <c r="MD1" s="12">
        <v>42513</v>
      </c>
      <c r="ME1" s="12">
        <v>42515</v>
      </c>
      <c r="MF1" s="12">
        <v>42524</v>
      </c>
      <c r="MG1" s="12">
        <v>42530</v>
      </c>
      <c r="MH1" s="12">
        <v>42534</v>
      </c>
      <c r="MI1" s="12">
        <v>42535</v>
      </c>
      <c r="MJ1" s="12">
        <v>42541</v>
      </c>
      <c r="MK1" s="12">
        <v>42576</v>
      </c>
      <c r="ML1" s="12">
        <v>42580</v>
      </c>
      <c r="MM1" s="12">
        <v>42584</v>
      </c>
      <c r="MN1" s="12">
        <v>42591</v>
      </c>
      <c r="MO1" s="12">
        <v>42620</v>
      </c>
      <c r="MP1" s="12">
        <v>42622</v>
      </c>
      <c r="MQ1" s="12">
        <v>42635</v>
      </c>
      <c r="MR1" s="12">
        <v>42639</v>
      </c>
      <c r="MS1" s="12">
        <v>42641</v>
      </c>
      <c r="MT1" s="12">
        <v>42646</v>
      </c>
      <c r="MU1" s="12">
        <v>42654</v>
      </c>
      <c r="MV1" s="12">
        <v>42660</v>
      </c>
      <c r="MW1" s="12">
        <v>42662</v>
      </c>
      <c r="MX1" s="12">
        <v>42810</v>
      </c>
      <c r="MY1" s="12">
        <v>42814</v>
      </c>
      <c r="MZ1" s="12">
        <v>42835</v>
      </c>
      <c r="NA1" s="12">
        <v>42852</v>
      </c>
      <c r="NB1" s="12">
        <v>42856</v>
      </c>
      <c r="NC1" s="12">
        <v>42863</v>
      </c>
      <c r="ND1" s="12">
        <v>42865</v>
      </c>
      <c r="NE1" s="12">
        <v>42962</v>
      </c>
      <c r="NF1" s="12">
        <v>42963</v>
      </c>
      <c r="NG1" s="12">
        <v>42964</v>
      </c>
      <c r="NH1" s="12">
        <v>42968</v>
      </c>
      <c r="NI1" s="12">
        <v>42978</v>
      </c>
      <c r="NJ1" s="12">
        <v>42983</v>
      </c>
      <c r="NK1" s="12">
        <v>43034</v>
      </c>
      <c r="NL1" s="12">
        <v>43039</v>
      </c>
      <c r="NM1" s="12">
        <v>43116</v>
      </c>
      <c r="NN1" s="12">
        <v>43132</v>
      </c>
      <c r="NO1" s="12">
        <v>43207</v>
      </c>
      <c r="NP1" s="12">
        <v>43208</v>
      </c>
      <c r="NQ1" s="12">
        <v>43210</v>
      </c>
      <c r="NR1" s="12">
        <v>43220</v>
      </c>
      <c r="NS1" s="12">
        <v>43228</v>
      </c>
      <c r="NT1" s="12">
        <v>43229</v>
      </c>
      <c r="NU1" s="12">
        <v>43251</v>
      </c>
      <c r="NV1" s="12">
        <v>43271</v>
      </c>
      <c r="NW1" s="12">
        <v>43272</v>
      </c>
      <c r="NX1" s="12">
        <v>43276</v>
      </c>
      <c r="NY1" s="12">
        <v>43279</v>
      </c>
      <c r="NZ1" s="12">
        <v>43283</v>
      </c>
      <c r="OA1" s="12">
        <v>43286</v>
      </c>
      <c r="OB1" s="12">
        <v>43311</v>
      </c>
      <c r="OC1" s="12">
        <v>43314</v>
      </c>
      <c r="OD1" s="12">
        <v>43374</v>
      </c>
      <c r="OE1" s="12">
        <v>43375</v>
      </c>
      <c r="OF1" s="12">
        <v>43418</v>
      </c>
      <c r="OG1" s="12">
        <v>43421</v>
      </c>
      <c r="OH1" s="12">
        <v>43423</v>
      </c>
      <c r="OI1" s="12">
        <v>43446</v>
      </c>
      <c r="OJ1" s="12">
        <v>43451</v>
      </c>
      <c r="OK1" s="12">
        <v>43452</v>
      </c>
      <c r="OL1" s="12">
        <v>43453</v>
      </c>
      <c r="OM1" s="12">
        <v>43502</v>
      </c>
      <c r="ON1" s="12">
        <v>43504</v>
      </c>
      <c r="OO1" s="12">
        <v>43507</v>
      </c>
      <c r="OP1" s="12">
        <v>43559</v>
      </c>
      <c r="OQ1" s="12">
        <v>43563</v>
      </c>
      <c r="OR1" s="12">
        <v>43577</v>
      </c>
      <c r="OS1" s="12">
        <v>43698</v>
      </c>
      <c r="OT1" s="12">
        <v>43699</v>
      </c>
      <c r="OU1" s="12">
        <v>43717</v>
      </c>
      <c r="OV1" s="12">
        <v>43719</v>
      </c>
      <c r="OW1" s="12">
        <v>43720</v>
      </c>
      <c r="OX1" s="12">
        <v>43755</v>
      </c>
      <c r="OY1" s="12">
        <v>43760</v>
      </c>
      <c r="OZ1" s="12">
        <v>43871</v>
      </c>
      <c r="PA1" s="12">
        <v>43873</v>
      </c>
      <c r="PB1" s="12">
        <v>43899</v>
      </c>
      <c r="PC1" s="12">
        <v>43978</v>
      </c>
      <c r="PD1" s="12">
        <v>43979</v>
      </c>
      <c r="PE1" s="12">
        <v>43984</v>
      </c>
      <c r="PF1" s="12">
        <v>43985</v>
      </c>
      <c r="PG1" s="12">
        <v>44004</v>
      </c>
      <c r="PH1" s="12">
        <v>44061</v>
      </c>
      <c r="PI1" s="12">
        <v>44063</v>
      </c>
      <c r="PJ1" s="12">
        <v>44069</v>
      </c>
      <c r="PK1" s="12">
        <v>44088</v>
      </c>
      <c r="PL1" s="12">
        <v>44096</v>
      </c>
      <c r="PM1" s="12">
        <v>44097</v>
      </c>
      <c r="PN1" s="12">
        <v>44105</v>
      </c>
      <c r="PO1" s="12">
        <v>44109</v>
      </c>
      <c r="PP1" s="12">
        <v>44112</v>
      </c>
      <c r="PQ1" s="12">
        <v>44151</v>
      </c>
      <c r="PR1" s="12">
        <v>44168</v>
      </c>
      <c r="PS1" s="12">
        <v>44172</v>
      </c>
      <c r="PT1" s="12">
        <v>44174</v>
      </c>
      <c r="PU1" s="12">
        <v>44194</v>
      </c>
      <c r="PV1" s="12">
        <v>44195</v>
      </c>
      <c r="PW1" s="12">
        <v>44230</v>
      </c>
    </row>
    <row r="2" spans="1:439" x14ac:dyDescent="0.15">
      <c r="A2" s="14" t="s">
        <v>30</v>
      </c>
      <c r="B2" s="16">
        <v>22</v>
      </c>
      <c r="C2" s="15"/>
      <c r="D2" s="15">
        <v>49</v>
      </c>
      <c r="E2" s="15">
        <v>540</v>
      </c>
      <c r="F2" s="15">
        <v>1.7</v>
      </c>
      <c r="G2" s="15">
        <v>130</v>
      </c>
      <c r="H2" s="15">
        <v>31</v>
      </c>
      <c r="I2" s="15">
        <v>1.7</v>
      </c>
      <c r="J2" s="15"/>
      <c r="K2" s="15">
        <v>79</v>
      </c>
      <c r="L2" s="15"/>
      <c r="M2" s="15">
        <v>7.8</v>
      </c>
      <c r="N2" s="15">
        <v>350</v>
      </c>
      <c r="O2" s="15">
        <v>33</v>
      </c>
      <c r="P2" s="15">
        <v>2</v>
      </c>
      <c r="Q2" s="15">
        <v>6.8</v>
      </c>
      <c r="R2" s="15"/>
      <c r="S2" s="15">
        <v>7.8</v>
      </c>
      <c r="T2" s="15">
        <v>22</v>
      </c>
      <c r="U2" s="15">
        <v>1.7</v>
      </c>
      <c r="V2" s="15">
        <v>1.7</v>
      </c>
      <c r="W2" s="15">
        <v>7.8</v>
      </c>
      <c r="X2" s="15">
        <v>49</v>
      </c>
      <c r="Y2" s="15">
        <v>49</v>
      </c>
      <c r="Z2" s="15">
        <v>79</v>
      </c>
      <c r="AA2" s="15">
        <v>33</v>
      </c>
      <c r="AB2" s="15">
        <v>540</v>
      </c>
      <c r="AC2" s="15">
        <v>1.7</v>
      </c>
      <c r="AD2" s="15">
        <v>33</v>
      </c>
      <c r="AE2" s="15">
        <v>79</v>
      </c>
      <c r="AF2" s="15">
        <v>7.8</v>
      </c>
      <c r="AG2" s="15">
        <v>33</v>
      </c>
      <c r="AH2" s="15">
        <v>170</v>
      </c>
      <c r="AI2" s="15">
        <v>1.7</v>
      </c>
      <c r="AJ2" s="15">
        <v>220</v>
      </c>
      <c r="AK2" s="15">
        <v>49</v>
      </c>
      <c r="AL2" s="15">
        <v>1.7</v>
      </c>
      <c r="AM2" s="15">
        <v>13</v>
      </c>
      <c r="AN2" s="15">
        <v>240</v>
      </c>
      <c r="AO2" s="15">
        <v>13</v>
      </c>
      <c r="AP2" s="15"/>
      <c r="AQ2" s="15"/>
      <c r="AR2" s="15"/>
      <c r="AS2" s="15">
        <v>1.7</v>
      </c>
      <c r="AT2" s="15"/>
      <c r="AU2" s="15">
        <v>1.7</v>
      </c>
      <c r="AV2" s="15"/>
      <c r="AW2" s="15"/>
      <c r="AX2" s="15">
        <v>23</v>
      </c>
      <c r="AY2" s="15">
        <v>49</v>
      </c>
      <c r="AZ2" s="15">
        <v>1.7</v>
      </c>
      <c r="BA2" s="15">
        <v>350</v>
      </c>
      <c r="BB2" s="15">
        <v>17</v>
      </c>
      <c r="BC2" s="15">
        <v>130</v>
      </c>
      <c r="BD2" s="15">
        <v>1.7</v>
      </c>
      <c r="BE2" s="15">
        <v>70</v>
      </c>
      <c r="BF2" s="15">
        <v>13</v>
      </c>
      <c r="BG2" s="15">
        <v>110</v>
      </c>
      <c r="BH2" s="15">
        <v>26</v>
      </c>
      <c r="BI2" s="15">
        <v>4.5</v>
      </c>
      <c r="BJ2" s="15">
        <v>2</v>
      </c>
      <c r="BK2" s="15">
        <v>7.8</v>
      </c>
      <c r="BL2" s="15"/>
      <c r="BM2" s="15"/>
      <c r="BN2" s="15"/>
      <c r="BO2" s="15">
        <v>1.7</v>
      </c>
      <c r="BP2" s="15">
        <v>17</v>
      </c>
      <c r="BQ2" s="15"/>
      <c r="BR2" s="15"/>
      <c r="BS2" s="15"/>
      <c r="BT2" s="15">
        <v>23</v>
      </c>
      <c r="BU2" s="15">
        <v>33</v>
      </c>
      <c r="BV2" s="15">
        <v>2</v>
      </c>
      <c r="BW2" s="15"/>
      <c r="BX2" s="15">
        <v>49</v>
      </c>
      <c r="BY2" s="15">
        <v>6.8</v>
      </c>
      <c r="BZ2" s="15">
        <v>2</v>
      </c>
      <c r="CA2" s="15"/>
      <c r="CB2" s="15">
        <v>7.8</v>
      </c>
      <c r="CC2" s="15"/>
      <c r="CD2" s="15"/>
      <c r="CE2" s="15">
        <v>23</v>
      </c>
      <c r="CF2" s="15">
        <v>1.8</v>
      </c>
      <c r="CG2" s="15">
        <v>6.8</v>
      </c>
      <c r="CH2" s="15">
        <v>4.5</v>
      </c>
      <c r="CI2" s="15"/>
      <c r="CJ2" s="15">
        <v>4.5</v>
      </c>
      <c r="CK2" s="15">
        <v>170</v>
      </c>
      <c r="CL2" s="15">
        <v>4.5</v>
      </c>
      <c r="CM2" s="15"/>
      <c r="CN2" s="15"/>
      <c r="CO2" s="15">
        <v>1.8</v>
      </c>
      <c r="CP2" s="15"/>
      <c r="CQ2" s="15">
        <v>2</v>
      </c>
      <c r="CR2" s="15">
        <v>1.7</v>
      </c>
      <c r="CS2" s="15"/>
      <c r="CT2" s="15">
        <v>49</v>
      </c>
      <c r="CU2" s="15"/>
      <c r="CV2" s="15">
        <v>33</v>
      </c>
      <c r="CW2" s="15">
        <v>7.8</v>
      </c>
      <c r="CX2" s="15">
        <v>23</v>
      </c>
      <c r="CY2" s="15">
        <v>7.8</v>
      </c>
      <c r="CZ2" s="15">
        <v>17</v>
      </c>
      <c r="DA2" s="15"/>
      <c r="DB2" s="15">
        <v>11</v>
      </c>
      <c r="DC2" s="15">
        <v>2</v>
      </c>
      <c r="DD2" s="15">
        <v>1.8</v>
      </c>
      <c r="DE2" s="15"/>
      <c r="DF2" s="15"/>
      <c r="DG2" s="15">
        <v>170</v>
      </c>
      <c r="DH2" s="15">
        <v>17</v>
      </c>
      <c r="DI2" s="15">
        <v>49</v>
      </c>
      <c r="DJ2" s="15">
        <v>4.5</v>
      </c>
      <c r="DK2" s="15"/>
      <c r="DL2" s="15">
        <v>33</v>
      </c>
      <c r="DM2" s="15">
        <v>4.5</v>
      </c>
      <c r="DN2" s="15">
        <v>33</v>
      </c>
      <c r="DO2" s="15"/>
      <c r="DP2" s="15">
        <v>240</v>
      </c>
      <c r="DQ2" s="15">
        <v>23</v>
      </c>
      <c r="DR2" s="15">
        <v>23</v>
      </c>
      <c r="DS2" s="15">
        <v>4.5</v>
      </c>
      <c r="DT2" s="15"/>
      <c r="DU2" s="15"/>
      <c r="DV2" s="15">
        <v>70</v>
      </c>
      <c r="DW2" s="15">
        <v>7.8</v>
      </c>
      <c r="DX2" s="15">
        <v>4.5</v>
      </c>
      <c r="DY2" s="15">
        <v>130</v>
      </c>
      <c r="DZ2" s="15">
        <v>4.5</v>
      </c>
      <c r="EA2" s="15"/>
      <c r="EB2" s="15">
        <v>2</v>
      </c>
      <c r="EC2" s="15"/>
      <c r="ED2" s="15">
        <v>23</v>
      </c>
      <c r="EE2" s="15"/>
      <c r="EF2" s="15">
        <v>7.8</v>
      </c>
      <c r="EG2" s="15">
        <v>33</v>
      </c>
      <c r="EH2" s="15"/>
      <c r="EI2" s="15">
        <v>2</v>
      </c>
      <c r="EJ2" s="15"/>
      <c r="EK2" s="15">
        <v>23</v>
      </c>
      <c r="EL2" s="15">
        <v>49</v>
      </c>
      <c r="EM2" s="15">
        <v>13</v>
      </c>
      <c r="EN2" s="15">
        <v>23</v>
      </c>
      <c r="EO2" s="15">
        <v>4.5</v>
      </c>
      <c r="EP2" s="15">
        <v>1.7</v>
      </c>
      <c r="EQ2" s="15"/>
      <c r="ER2" s="15"/>
      <c r="ES2" s="15">
        <v>49</v>
      </c>
      <c r="ET2" s="15">
        <v>17</v>
      </c>
      <c r="EU2" s="15">
        <v>4.5</v>
      </c>
      <c r="EV2" s="15">
        <v>64</v>
      </c>
      <c r="EW2" s="15">
        <v>7.8</v>
      </c>
      <c r="EX2" s="15">
        <v>49</v>
      </c>
      <c r="EY2" s="15">
        <v>2</v>
      </c>
      <c r="EZ2" s="15"/>
      <c r="FA2" s="15">
        <v>1.7</v>
      </c>
      <c r="FB2" s="15"/>
      <c r="FC2" s="15">
        <v>4.5</v>
      </c>
      <c r="FD2" s="15">
        <v>13</v>
      </c>
      <c r="FE2" s="15">
        <v>1.7</v>
      </c>
      <c r="FF2" s="15">
        <v>4.5</v>
      </c>
      <c r="FG2" s="15"/>
      <c r="FH2" s="15">
        <v>1.7</v>
      </c>
      <c r="FI2" s="15">
        <v>23</v>
      </c>
      <c r="FJ2" s="15">
        <v>1.7</v>
      </c>
      <c r="FK2" s="15">
        <v>6.8</v>
      </c>
      <c r="FL2" s="15">
        <v>7.8</v>
      </c>
      <c r="FM2" s="15">
        <v>7.8</v>
      </c>
      <c r="FN2" s="15">
        <v>1.7</v>
      </c>
      <c r="FO2" s="15">
        <v>1.7</v>
      </c>
      <c r="FP2" s="15"/>
      <c r="FS2" s="14">
        <v>13</v>
      </c>
      <c r="FT2" s="14">
        <v>17</v>
      </c>
      <c r="FU2" s="14">
        <v>4.5</v>
      </c>
      <c r="FV2" s="14">
        <v>13</v>
      </c>
      <c r="FX2" s="14">
        <v>1.7</v>
      </c>
      <c r="FY2" s="14">
        <v>11</v>
      </c>
      <c r="FZ2" s="14">
        <v>6.8</v>
      </c>
      <c r="GA2" s="14">
        <v>7.8</v>
      </c>
      <c r="GD2" s="14">
        <v>1.7</v>
      </c>
      <c r="GE2" s="14">
        <v>49</v>
      </c>
      <c r="GF2" s="14">
        <v>4.5</v>
      </c>
      <c r="GH2" s="14">
        <v>22</v>
      </c>
      <c r="GI2" s="14">
        <v>21</v>
      </c>
      <c r="GN2" s="14">
        <v>7.8</v>
      </c>
      <c r="GO2" s="14">
        <v>11</v>
      </c>
      <c r="GP2" s="14">
        <v>1.7</v>
      </c>
      <c r="GT2" s="14">
        <v>11</v>
      </c>
      <c r="GU2" s="14">
        <v>130</v>
      </c>
      <c r="GV2" s="14">
        <v>240</v>
      </c>
      <c r="GW2" s="14">
        <v>2</v>
      </c>
      <c r="GZ2" s="14">
        <v>49</v>
      </c>
      <c r="HA2" s="14">
        <v>27</v>
      </c>
      <c r="HB2" s="14">
        <v>4.5</v>
      </c>
      <c r="HD2" s="14">
        <v>110</v>
      </c>
      <c r="HE2" s="14">
        <v>21</v>
      </c>
      <c r="HG2" s="14">
        <v>350</v>
      </c>
      <c r="HH2" s="14">
        <v>13</v>
      </c>
      <c r="HI2" s="14">
        <v>7.8</v>
      </c>
      <c r="HJ2" s="14">
        <v>4.5</v>
      </c>
      <c r="HK2" s="14">
        <v>1.7</v>
      </c>
      <c r="HM2" s="14">
        <v>2</v>
      </c>
      <c r="HN2" s="14">
        <v>4.5</v>
      </c>
      <c r="HO2" s="14">
        <v>2</v>
      </c>
      <c r="HP2" s="14">
        <v>1.7</v>
      </c>
      <c r="HR2" s="14">
        <v>240</v>
      </c>
      <c r="HS2" s="14">
        <v>4.5</v>
      </c>
      <c r="HT2" s="14">
        <v>7.8</v>
      </c>
      <c r="HU2" s="14">
        <v>2</v>
      </c>
      <c r="HV2" s="14">
        <v>1.7</v>
      </c>
      <c r="HW2" s="14">
        <v>95</v>
      </c>
      <c r="IE2" s="14">
        <v>23</v>
      </c>
      <c r="IF2" s="14">
        <v>11</v>
      </c>
      <c r="OU2" s="14">
        <v>49</v>
      </c>
      <c r="OV2" s="14">
        <v>1.7</v>
      </c>
    </row>
    <row r="3" spans="1:439" x14ac:dyDescent="0.15">
      <c r="A3" s="14" t="s">
        <v>31</v>
      </c>
      <c r="B3" s="16" t="s">
        <v>8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15"/>
      <c r="EH3" s="15"/>
      <c r="EI3" s="15"/>
      <c r="EJ3" s="15"/>
      <c r="EK3" s="15"/>
      <c r="EL3" s="15"/>
      <c r="EM3" s="15"/>
      <c r="EN3" s="15"/>
      <c r="EO3" s="15"/>
      <c r="EP3" s="15"/>
      <c r="EQ3" s="15"/>
      <c r="ER3" s="15"/>
      <c r="ES3" s="15"/>
      <c r="ET3" s="15"/>
      <c r="EU3" s="15"/>
      <c r="EV3" s="15"/>
      <c r="EW3" s="15"/>
      <c r="EX3" s="15"/>
      <c r="EY3" s="15"/>
      <c r="EZ3" s="15"/>
      <c r="FA3" s="15"/>
      <c r="FB3" s="15"/>
      <c r="FC3" s="15"/>
      <c r="FD3" s="15"/>
      <c r="FE3" s="15"/>
      <c r="FF3" s="15"/>
      <c r="FG3" s="15"/>
      <c r="FH3" s="15"/>
      <c r="FI3" s="15"/>
      <c r="FJ3" s="15"/>
      <c r="FK3" s="15"/>
      <c r="FL3" s="15"/>
      <c r="FP3" s="14">
        <v>130</v>
      </c>
      <c r="FQ3" s="14">
        <v>1.7</v>
      </c>
      <c r="MQ3" s="14">
        <v>1.7</v>
      </c>
      <c r="OD3" s="14">
        <v>2</v>
      </c>
      <c r="OU3" s="14">
        <v>1.7</v>
      </c>
    </row>
    <row r="4" spans="1:439" x14ac:dyDescent="0.15">
      <c r="A4" s="14" t="s">
        <v>32</v>
      </c>
      <c r="B4" s="16" t="s">
        <v>20</v>
      </c>
      <c r="IP4" s="14">
        <v>2</v>
      </c>
      <c r="IR4" s="14">
        <v>1.7</v>
      </c>
      <c r="OU4" s="14">
        <v>1.7</v>
      </c>
    </row>
    <row r="5" spans="1:439" s="17" customFormat="1" x14ac:dyDescent="0.15">
      <c r="A5" s="17" t="s">
        <v>33</v>
      </c>
      <c r="B5" s="23" t="s">
        <v>25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Q5" s="17">
        <v>4.5</v>
      </c>
      <c r="GC5" s="17">
        <v>49</v>
      </c>
      <c r="IW5" s="17">
        <v>4.5</v>
      </c>
      <c r="OB5" s="17">
        <v>49</v>
      </c>
      <c r="OC5" s="17">
        <v>1.7</v>
      </c>
      <c r="OE5" s="17">
        <v>17</v>
      </c>
      <c r="OF5" s="17">
        <v>920</v>
      </c>
      <c r="OG5" s="17">
        <v>49</v>
      </c>
      <c r="OH5" s="17">
        <v>4.5</v>
      </c>
      <c r="OI5" s="17">
        <v>130</v>
      </c>
      <c r="OJ5" s="17">
        <v>33</v>
      </c>
      <c r="OK5" s="17">
        <v>1.8</v>
      </c>
      <c r="OM5" s="17">
        <v>13</v>
      </c>
      <c r="ON5" s="17">
        <v>11</v>
      </c>
      <c r="OS5" s="17">
        <v>33</v>
      </c>
      <c r="OT5" s="17">
        <v>4.5</v>
      </c>
      <c r="OV5" s="17">
        <v>7.8</v>
      </c>
      <c r="OZ5" s="17">
        <v>79</v>
      </c>
      <c r="PA5" s="17">
        <v>1.8</v>
      </c>
      <c r="PC5" s="17">
        <v>1.7</v>
      </c>
      <c r="PG5" s="17">
        <v>2</v>
      </c>
      <c r="PH5" s="17">
        <v>6.8</v>
      </c>
      <c r="PK5" s="17">
        <v>6.8</v>
      </c>
      <c r="PM5" s="17">
        <v>11</v>
      </c>
      <c r="PQ5" s="17">
        <v>1.7</v>
      </c>
      <c r="PR5" s="17">
        <v>920</v>
      </c>
      <c r="PS5" s="17">
        <v>49</v>
      </c>
      <c r="PT5" s="17">
        <v>4.5</v>
      </c>
      <c r="PU5" s="17">
        <v>17</v>
      </c>
    </row>
    <row r="6" spans="1:439" x14ac:dyDescent="0.15">
      <c r="A6" s="14" t="s">
        <v>34</v>
      </c>
      <c r="B6" s="16">
        <v>20</v>
      </c>
      <c r="DG6" s="15"/>
      <c r="DH6" s="15"/>
      <c r="DI6" s="15"/>
      <c r="DJ6" s="15"/>
      <c r="DO6" s="15"/>
      <c r="DP6" s="15"/>
      <c r="DQ6" s="15"/>
      <c r="DR6" s="15"/>
      <c r="DS6" s="15">
        <v>4.5</v>
      </c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  <c r="EF6" s="15"/>
      <c r="EG6" s="15"/>
      <c r="EH6" s="15"/>
      <c r="EI6" s="15"/>
      <c r="EJ6" s="15"/>
      <c r="EK6" s="15"/>
      <c r="EL6" s="15"/>
      <c r="EM6" s="15"/>
      <c r="EN6" s="15"/>
      <c r="EO6" s="15"/>
      <c r="EP6" s="15"/>
      <c r="EQ6" s="15"/>
      <c r="ER6" s="15">
        <v>2</v>
      </c>
      <c r="ES6" s="15"/>
      <c r="ET6" s="15"/>
      <c r="EU6" s="15"/>
      <c r="EV6" s="15"/>
      <c r="EW6" s="15"/>
      <c r="EX6" s="15"/>
      <c r="EY6" s="15"/>
      <c r="EZ6" s="15"/>
      <c r="FA6" s="15"/>
      <c r="FB6" s="15"/>
      <c r="FC6" s="15"/>
      <c r="FD6" s="15"/>
      <c r="FE6" s="15"/>
      <c r="FF6" s="15"/>
      <c r="FG6" s="15"/>
      <c r="FH6" s="15"/>
      <c r="FI6" s="15"/>
      <c r="FJ6" s="15"/>
      <c r="FK6" s="15"/>
      <c r="FL6" s="15"/>
      <c r="HX6" s="14">
        <v>3.7</v>
      </c>
      <c r="IB6" s="14">
        <v>17</v>
      </c>
      <c r="IG6" s="14">
        <v>13</v>
      </c>
      <c r="II6" s="14">
        <v>13</v>
      </c>
      <c r="IJ6" s="14">
        <v>4.5</v>
      </c>
      <c r="IK6" s="14">
        <v>1.7</v>
      </c>
      <c r="IL6" s="14">
        <v>1.7</v>
      </c>
      <c r="IM6" s="14">
        <v>1.7</v>
      </c>
      <c r="IO6" s="14">
        <v>6.8</v>
      </c>
      <c r="IQ6" s="14">
        <v>2</v>
      </c>
      <c r="IS6" s="14">
        <v>4.5</v>
      </c>
      <c r="IU6" s="14">
        <v>1.7</v>
      </c>
      <c r="IY6" s="14">
        <v>4.5</v>
      </c>
      <c r="JC6" s="14">
        <v>17</v>
      </c>
      <c r="JE6" s="14">
        <v>4.5</v>
      </c>
      <c r="JG6" s="14">
        <v>2</v>
      </c>
      <c r="JH6" s="14">
        <v>49</v>
      </c>
      <c r="JI6" s="14">
        <v>1.7</v>
      </c>
      <c r="JJ6" s="14">
        <v>1.7</v>
      </c>
      <c r="JM6" s="14">
        <v>33</v>
      </c>
      <c r="JN6" s="14">
        <v>13</v>
      </c>
      <c r="JO6" s="14">
        <v>2</v>
      </c>
      <c r="JU6" s="14">
        <v>110</v>
      </c>
      <c r="JV6" s="14">
        <v>1.7</v>
      </c>
      <c r="JW6" s="14">
        <v>1.7</v>
      </c>
      <c r="JX6" s="14">
        <v>23</v>
      </c>
      <c r="JY6" s="14">
        <v>6.8</v>
      </c>
      <c r="JZ6" s="14">
        <v>7.8</v>
      </c>
      <c r="KD6" s="14">
        <v>1.7</v>
      </c>
      <c r="KE6" s="14" t="s">
        <v>27</v>
      </c>
      <c r="KF6" s="14">
        <v>4</v>
      </c>
      <c r="KH6" s="14">
        <v>4</v>
      </c>
      <c r="KJ6" s="14">
        <v>23</v>
      </c>
      <c r="KK6" s="14">
        <v>4.5</v>
      </c>
      <c r="KM6" s="14">
        <v>1.7</v>
      </c>
      <c r="KN6" s="14">
        <v>2</v>
      </c>
      <c r="KP6" s="14">
        <v>23</v>
      </c>
      <c r="KQ6" s="14">
        <v>2</v>
      </c>
      <c r="KT6" s="14">
        <v>4</v>
      </c>
      <c r="KU6" s="14">
        <v>1.7</v>
      </c>
      <c r="KY6" s="14">
        <v>4.5</v>
      </c>
      <c r="LB6" s="14">
        <v>1.7</v>
      </c>
      <c r="LG6" s="14">
        <v>130</v>
      </c>
      <c r="LI6" s="14">
        <v>1.7</v>
      </c>
      <c r="LK6" s="14">
        <v>11</v>
      </c>
      <c r="LL6" s="14">
        <v>1.7</v>
      </c>
      <c r="LN6" s="14">
        <v>33</v>
      </c>
      <c r="LO6" s="14">
        <v>23</v>
      </c>
      <c r="LP6" s="14">
        <v>33</v>
      </c>
      <c r="LQ6" s="14">
        <v>1.7</v>
      </c>
      <c r="LV6" s="14">
        <v>13</v>
      </c>
      <c r="LW6" s="14">
        <v>9.3000000000000007</v>
      </c>
      <c r="LX6" s="14">
        <v>4.5</v>
      </c>
      <c r="LZ6" s="14">
        <v>4.5</v>
      </c>
      <c r="MF6" s="14">
        <v>13</v>
      </c>
      <c r="MG6" s="14">
        <v>79</v>
      </c>
      <c r="MH6" s="14">
        <v>1.7</v>
      </c>
      <c r="ML6" s="14">
        <v>1.7</v>
      </c>
      <c r="MO6" s="14">
        <v>1.7</v>
      </c>
      <c r="MP6" s="14">
        <v>2</v>
      </c>
      <c r="MR6" s="14">
        <v>4</v>
      </c>
      <c r="MU6" s="14">
        <v>33</v>
      </c>
      <c r="MV6" s="14">
        <v>11</v>
      </c>
      <c r="MW6" s="14">
        <v>1.7</v>
      </c>
      <c r="NA6" s="14">
        <v>2</v>
      </c>
      <c r="NC6" s="14">
        <v>1.7</v>
      </c>
      <c r="ND6" s="14">
        <v>1.7</v>
      </c>
      <c r="NF6" s="14">
        <v>2</v>
      </c>
      <c r="NI6" s="14">
        <v>11</v>
      </c>
      <c r="NJ6" s="14">
        <v>1.7</v>
      </c>
      <c r="NN6" s="14">
        <v>2</v>
      </c>
      <c r="NS6" s="14">
        <v>17</v>
      </c>
      <c r="OB6" s="14">
        <v>11</v>
      </c>
      <c r="OC6" s="14">
        <v>1.7</v>
      </c>
      <c r="OE6" s="14">
        <v>1.7</v>
      </c>
      <c r="OF6" s="14">
        <v>1600</v>
      </c>
      <c r="OG6" s="14">
        <v>46</v>
      </c>
      <c r="OH6" s="14">
        <v>2</v>
      </c>
      <c r="OI6" s="14">
        <v>49</v>
      </c>
      <c r="OJ6" s="14">
        <v>17</v>
      </c>
      <c r="OK6" s="14">
        <v>22</v>
      </c>
      <c r="OL6" s="14">
        <v>1.7</v>
      </c>
      <c r="OM6" s="14">
        <v>79</v>
      </c>
      <c r="ON6" s="14">
        <v>7.8</v>
      </c>
      <c r="OS6" s="14">
        <v>2</v>
      </c>
      <c r="OV6" s="14">
        <v>31</v>
      </c>
      <c r="OW6" s="14">
        <v>1.7</v>
      </c>
      <c r="OZ6" s="14">
        <v>1.7</v>
      </c>
      <c r="PC6" s="14">
        <v>1.7</v>
      </c>
      <c r="PG6" s="14">
        <v>1.7</v>
      </c>
      <c r="PH6" s="14">
        <v>1.7</v>
      </c>
      <c r="PK6" s="14">
        <v>4.5</v>
      </c>
      <c r="PM6" s="14">
        <v>4.5</v>
      </c>
      <c r="PQ6" s="14">
        <v>4</v>
      </c>
      <c r="PR6" s="14">
        <v>23</v>
      </c>
      <c r="PS6" s="14">
        <v>33</v>
      </c>
      <c r="PT6" s="14">
        <v>1.8</v>
      </c>
      <c r="PU6" s="14">
        <v>1.7</v>
      </c>
    </row>
    <row r="7" spans="1:439" x14ac:dyDescent="0.15">
      <c r="A7" s="14" t="s">
        <v>35</v>
      </c>
      <c r="OB7" s="14">
        <v>49</v>
      </c>
      <c r="OC7" s="14">
        <v>2</v>
      </c>
      <c r="OE7" s="14">
        <v>1.7</v>
      </c>
      <c r="OF7" s="14">
        <v>110</v>
      </c>
      <c r="OG7" s="14">
        <v>130</v>
      </c>
      <c r="OH7" s="14">
        <v>6.8</v>
      </c>
      <c r="OI7" s="14">
        <v>33</v>
      </c>
      <c r="OJ7" s="14">
        <v>1.7</v>
      </c>
      <c r="OM7" s="14">
        <v>49</v>
      </c>
      <c r="ON7" s="14">
        <v>23</v>
      </c>
      <c r="OO7" s="14">
        <v>1.7</v>
      </c>
      <c r="OS7" s="14">
        <v>2</v>
      </c>
      <c r="OV7" s="14">
        <v>4.5</v>
      </c>
      <c r="OZ7" s="14">
        <v>2</v>
      </c>
      <c r="PC7" s="14">
        <v>7.8</v>
      </c>
      <c r="PG7" s="14">
        <v>4</v>
      </c>
      <c r="PH7" s="14">
        <v>4</v>
      </c>
      <c r="PM7" s="14">
        <v>2</v>
      </c>
      <c r="PQ7" s="14">
        <v>13</v>
      </c>
      <c r="PR7" s="14">
        <v>49</v>
      </c>
      <c r="PS7" s="14">
        <v>13</v>
      </c>
      <c r="PT7" s="14">
        <v>2</v>
      </c>
      <c r="PU7" s="14">
        <v>6.1</v>
      </c>
    </row>
    <row r="8" spans="1:439" x14ac:dyDescent="0.15">
      <c r="A8" s="14" t="s">
        <v>36</v>
      </c>
      <c r="B8" s="16">
        <v>11</v>
      </c>
      <c r="C8" s="15" t="s">
        <v>14</v>
      </c>
      <c r="D8" s="15">
        <v>23</v>
      </c>
      <c r="E8" s="15">
        <v>33</v>
      </c>
      <c r="F8" s="15">
        <v>4.5</v>
      </c>
      <c r="G8" s="15">
        <v>240</v>
      </c>
      <c r="H8" s="15">
        <v>49</v>
      </c>
      <c r="I8" s="15">
        <v>540</v>
      </c>
      <c r="J8" s="15">
        <v>17</v>
      </c>
      <c r="K8" s="15">
        <v>13</v>
      </c>
      <c r="M8" s="15">
        <v>4.5</v>
      </c>
      <c r="N8" s="15">
        <v>920</v>
      </c>
      <c r="O8" s="15">
        <v>14</v>
      </c>
      <c r="P8" s="15">
        <v>11</v>
      </c>
      <c r="Q8" s="15">
        <v>79</v>
      </c>
      <c r="S8" s="15">
        <v>2</v>
      </c>
      <c r="T8" s="15">
        <v>4.5</v>
      </c>
      <c r="U8" s="15">
        <v>11</v>
      </c>
      <c r="V8" s="15"/>
      <c r="W8" s="15"/>
      <c r="X8" s="15"/>
      <c r="Y8" s="15">
        <v>11</v>
      </c>
      <c r="Z8" s="15">
        <v>920</v>
      </c>
      <c r="AA8" s="15">
        <v>23</v>
      </c>
      <c r="AB8" s="15">
        <v>240</v>
      </c>
      <c r="AC8" s="15"/>
      <c r="AD8" s="15">
        <v>33</v>
      </c>
      <c r="AE8" s="15">
        <v>6.8</v>
      </c>
      <c r="AF8" s="15">
        <v>33</v>
      </c>
      <c r="AG8" s="15">
        <v>4.5</v>
      </c>
      <c r="AH8" s="15">
        <v>7.8</v>
      </c>
      <c r="AJ8" s="15">
        <v>1600</v>
      </c>
      <c r="AK8" s="15">
        <v>13</v>
      </c>
      <c r="AL8" s="15">
        <v>7.8</v>
      </c>
      <c r="AM8" s="15">
        <v>2</v>
      </c>
      <c r="AN8" s="15">
        <v>14</v>
      </c>
      <c r="AO8" s="15">
        <v>27</v>
      </c>
      <c r="AP8" s="15"/>
      <c r="AR8" s="15"/>
      <c r="AS8" s="15">
        <v>13</v>
      </c>
      <c r="AT8" s="15">
        <v>540</v>
      </c>
      <c r="AU8" s="15">
        <v>49</v>
      </c>
      <c r="AV8" s="15">
        <v>49</v>
      </c>
      <c r="AW8" s="15"/>
      <c r="AX8" s="15">
        <v>170</v>
      </c>
      <c r="AY8" s="15">
        <v>22</v>
      </c>
      <c r="AZ8" s="15"/>
      <c r="BA8" s="15">
        <v>22</v>
      </c>
      <c r="BB8" s="15">
        <v>22</v>
      </c>
      <c r="BC8" s="15">
        <v>6.8</v>
      </c>
      <c r="BD8" s="15">
        <v>130</v>
      </c>
      <c r="BE8" s="15">
        <v>33</v>
      </c>
      <c r="BF8" s="15">
        <v>7.8</v>
      </c>
      <c r="BG8" s="15">
        <v>22</v>
      </c>
      <c r="BH8" s="15"/>
      <c r="BI8" s="15">
        <v>110</v>
      </c>
      <c r="BJ8" s="15">
        <v>17</v>
      </c>
      <c r="BK8" s="15">
        <v>70</v>
      </c>
      <c r="BL8" s="15">
        <v>1.8</v>
      </c>
      <c r="BM8" s="15">
        <v>2</v>
      </c>
      <c r="BN8" s="15">
        <v>170</v>
      </c>
      <c r="BO8" s="15">
        <v>11</v>
      </c>
      <c r="BP8" s="15">
        <v>7.8</v>
      </c>
      <c r="BQ8" s="15"/>
      <c r="BR8" s="15"/>
      <c r="BS8" s="15">
        <v>130</v>
      </c>
      <c r="BT8" s="15">
        <v>33</v>
      </c>
      <c r="BU8" s="15">
        <v>49</v>
      </c>
      <c r="BV8" s="15">
        <v>2</v>
      </c>
      <c r="BW8" s="15">
        <v>2</v>
      </c>
      <c r="BX8" s="15">
        <v>920</v>
      </c>
      <c r="BY8" s="15">
        <v>1.7</v>
      </c>
      <c r="BZ8" s="15">
        <v>2</v>
      </c>
      <c r="CA8" s="15">
        <v>14</v>
      </c>
      <c r="CB8" s="15">
        <v>6.8</v>
      </c>
      <c r="CC8" s="15">
        <v>33</v>
      </c>
      <c r="CD8" s="15">
        <v>13</v>
      </c>
      <c r="CE8" s="15">
        <v>49</v>
      </c>
      <c r="CF8" s="15">
        <v>4.5</v>
      </c>
      <c r="CG8" s="15">
        <v>17</v>
      </c>
      <c r="CH8" s="15"/>
      <c r="CI8" s="15">
        <v>4</v>
      </c>
      <c r="CJ8" s="15">
        <v>33</v>
      </c>
      <c r="CK8" s="15">
        <v>240</v>
      </c>
      <c r="CL8" s="15">
        <v>4.5</v>
      </c>
      <c r="CM8" s="15">
        <v>13</v>
      </c>
      <c r="CN8" s="15">
        <v>33</v>
      </c>
      <c r="CO8" s="15">
        <v>4.5</v>
      </c>
      <c r="CP8" s="15">
        <v>6.8</v>
      </c>
      <c r="CQ8" s="15">
        <v>17</v>
      </c>
      <c r="CR8" s="15">
        <v>9.3000000000000007</v>
      </c>
      <c r="CS8" s="15">
        <v>240</v>
      </c>
      <c r="CT8" s="15">
        <v>33</v>
      </c>
      <c r="CU8" s="15">
        <v>49</v>
      </c>
      <c r="CV8" s="15">
        <v>23</v>
      </c>
      <c r="CW8" s="15">
        <v>49</v>
      </c>
      <c r="CX8" s="15">
        <v>21</v>
      </c>
      <c r="CY8" s="15">
        <v>79</v>
      </c>
      <c r="CZ8" s="15">
        <v>4.5</v>
      </c>
      <c r="DA8" s="15">
        <v>33</v>
      </c>
      <c r="DB8" s="15"/>
      <c r="DC8" s="15">
        <v>2</v>
      </c>
      <c r="DD8" s="15">
        <v>23</v>
      </c>
      <c r="DE8" s="15">
        <v>49</v>
      </c>
      <c r="DG8" s="14">
        <v>920</v>
      </c>
      <c r="DH8" s="14">
        <v>2</v>
      </c>
      <c r="DI8" s="15">
        <v>350</v>
      </c>
      <c r="DJ8" s="15">
        <v>1700</v>
      </c>
      <c r="DK8" s="15"/>
      <c r="DL8" s="15">
        <v>49</v>
      </c>
      <c r="DM8" s="15">
        <v>13</v>
      </c>
      <c r="DO8" s="15">
        <v>920</v>
      </c>
      <c r="DP8" s="15">
        <v>110</v>
      </c>
      <c r="DQ8" s="15">
        <v>6.8</v>
      </c>
      <c r="DR8" s="15">
        <v>33</v>
      </c>
      <c r="DS8" s="15">
        <v>1.7</v>
      </c>
      <c r="DT8" s="15">
        <v>95</v>
      </c>
      <c r="DU8" s="15">
        <v>33</v>
      </c>
      <c r="DV8" s="15">
        <v>79</v>
      </c>
      <c r="DW8" s="15">
        <v>49</v>
      </c>
      <c r="DX8" s="15">
        <v>11</v>
      </c>
      <c r="DY8" s="15">
        <v>23</v>
      </c>
      <c r="DZ8" s="15">
        <v>7.8</v>
      </c>
      <c r="EA8" s="15">
        <v>17</v>
      </c>
      <c r="EB8" s="15">
        <v>11</v>
      </c>
      <c r="EC8" s="15">
        <v>350</v>
      </c>
      <c r="ED8" s="15">
        <v>4.5</v>
      </c>
      <c r="EE8" s="15"/>
      <c r="EF8" s="15">
        <v>13</v>
      </c>
      <c r="EG8" s="15">
        <v>70</v>
      </c>
      <c r="EH8" s="15">
        <v>23</v>
      </c>
      <c r="EI8" s="15">
        <v>49</v>
      </c>
      <c r="EJ8" s="15">
        <v>4.5</v>
      </c>
      <c r="EK8" s="15">
        <v>31</v>
      </c>
      <c r="EL8" s="15">
        <v>240</v>
      </c>
      <c r="EM8" s="15">
        <v>11</v>
      </c>
      <c r="EN8" s="15">
        <v>130</v>
      </c>
      <c r="EO8" s="15">
        <v>13</v>
      </c>
      <c r="EQ8" s="15"/>
      <c r="ER8" s="15"/>
      <c r="ES8" s="15">
        <v>33</v>
      </c>
      <c r="ET8" s="15">
        <v>13</v>
      </c>
      <c r="EV8" s="15">
        <v>79</v>
      </c>
      <c r="EW8" s="15">
        <v>17</v>
      </c>
      <c r="EX8" s="15"/>
      <c r="EY8" s="15">
        <v>49</v>
      </c>
      <c r="EZ8" s="15">
        <v>11</v>
      </c>
      <c r="FA8" s="15">
        <v>4.5</v>
      </c>
      <c r="FB8" s="14">
        <v>11</v>
      </c>
      <c r="FC8" s="14">
        <v>6.1</v>
      </c>
      <c r="FD8" s="14">
        <v>13</v>
      </c>
      <c r="FF8" s="14">
        <v>2</v>
      </c>
      <c r="FG8" s="14">
        <v>79</v>
      </c>
      <c r="FH8" s="14">
        <v>2</v>
      </c>
      <c r="FI8" s="14">
        <v>540</v>
      </c>
      <c r="FJ8" s="14">
        <v>17</v>
      </c>
      <c r="FL8" s="14">
        <v>14</v>
      </c>
      <c r="FM8" s="14">
        <v>23</v>
      </c>
      <c r="FN8" s="14">
        <v>7.8</v>
      </c>
      <c r="FO8" s="14">
        <v>2</v>
      </c>
      <c r="FQ8" s="14">
        <v>2</v>
      </c>
      <c r="FR8" s="14">
        <v>33</v>
      </c>
      <c r="FS8" s="14">
        <v>33</v>
      </c>
      <c r="FT8" s="14">
        <v>350</v>
      </c>
      <c r="FV8" s="14">
        <v>11</v>
      </c>
      <c r="FX8" s="14">
        <v>2</v>
      </c>
      <c r="FY8" s="14">
        <v>49</v>
      </c>
      <c r="FZ8" s="14">
        <v>1.7</v>
      </c>
      <c r="GA8" s="14">
        <v>33</v>
      </c>
      <c r="GB8" s="14">
        <v>1.7</v>
      </c>
      <c r="GD8" s="14">
        <v>2</v>
      </c>
      <c r="GE8" s="14">
        <v>13</v>
      </c>
      <c r="GH8" s="14">
        <v>11</v>
      </c>
      <c r="GI8" s="14">
        <v>1.7</v>
      </c>
      <c r="GJ8" s="14">
        <v>11</v>
      </c>
      <c r="GK8" s="14">
        <v>33</v>
      </c>
      <c r="GL8" s="14">
        <v>49</v>
      </c>
      <c r="GM8" s="14">
        <v>1.7</v>
      </c>
      <c r="GN8" s="14">
        <v>4</v>
      </c>
      <c r="GP8" s="14">
        <v>1.7</v>
      </c>
      <c r="GQ8" s="14">
        <v>79</v>
      </c>
      <c r="GR8" s="14">
        <v>1.7</v>
      </c>
      <c r="GT8" s="14">
        <v>1700</v>
      </c>
      <c r="GU8" s="14">
        <v>130</v>
      </c>
      <c r="GV8" s="14">
        <v>17</v>
      </c>
      <c r="GW8" s="14">
        <v>49</v>
      </c>
      <c r="GX8" s="14">
        <v>79</v>
      </c>
      <c r="GY8" s="14">
        <v>7.8</v>
      </c>
      <c r="GZ8" s="14">
        <v>170</v>
      </c>
      <c r="HA8" s="14">
        <v>70</v>
      </c>
      <c r="HB8" s="14">
        <v>17</v>
      </c>
      <c r="HC8" s="14">
        <v>1.8</v>
      </c>
      <c r="HD8" s="14">
        <v>920</v>
      </c>
      <c r="HE8" s="14">
        <v>79</v>
      </c>
      <c r="HF8" s="14">
        <v>130</v>
      </c>
      <c r="HK8" s="14">
        <v>1600</v>
      </c>
      <c r="HL8" s="14">
        <v>7.8</v>
      </c>
      <c r="HM8" s="14">
        <v>2</v>
      </c>
      <c r="HN8" s="14">
        <v>13</v>
      </c>
      <c r="HP8" s="14">
        <v>33</v>
      </c>
      <c r="HQ8" s="14">
        <v>27</v>
      </c>
      <c r="HR8" s="14">
        <v>23</v>
      </c>
      <c r="HS8" s="14">
        <v>33</v>
      </c>
      <c r="HT8" s="14">
        <v>22</v>
      </c>
      <c r="HU8" s="14">
        <v>4</v>
      </c>
      <c r="HW8" s="14">
        <v>21</v>
      </c>
      <c r="HX8" s="14">
        <v>13</v>
      </c>
      <c r="HY8" s="14">
        <v>17</v>
      </c>
      <c r="IB8" s="14">
        <v>79</v>
      </c>
      <c r="IC8" s="14">
        <v>14</v>
      </c>
      <c r="IE8" s="14">
        <v>17</v>
      </c>
      <c r="IF8" s="14">
        <v>4</v>
      </c>
      <c r="IG8" s="14">
        <v>240</v>
      </c>
      <c r="IH8" s="14">
        <v>79</v>
      </c>
      <c r="II8" s="14">
        <v>46</v>
      </c>
      <c r="IJ8" s="14">
        <v>2</v>
      </c>
      <c r="IK8" s="14">
        <v>1.7</v>
      </c>
      <c r="IL8" s="14">
        <v>13</v>
      </c>
      <c r="IN8" s="14">
        <v>13</v>
      </c>
      <c r="IO8" s="14">
        <v>13</v>
      </c>
      <c r="IQ8" s="14">
        <v>13</v>
      </c>
      <c r="IS8" s="14">
        <v>49</v>
      </c>
      <c r="IU8" s="14">
        <v>7.8</v>
      </c>
      <c r="IX8" s="14">
        <v>6.8</v>
      </c>
      <c r="IY8" s="14">
        <v>33</v>
      </c>
      <c r="IZ8" s="14">
        <v>33</v>
      </c>
      <c r="JA8" s="14">
        <v>2</v>
      </c>
      <c r="JB8" s="14">
        <v>4</v>
      </c>
      <c r="JC8" s="14">
        <v>170</v>
      </c>
      <c r="JD8" s="14">
        <v>4</v>
      </c>
      <c r="JE8" s="14">
        <v>7.8</v>
      </c>
      <c r="JG8" s="14">
        <v>79</v>
      </c>
      <c r="JH8" s="14">
        <v>6.8</v>
      </c>
      <c r="JJ8" s="14">
        <v>33</v>
      </c>
      <c r="JK8" s="14">
        <v>4.5</v>
      </c>
      <c r="JL8" s="14">
        <v>4.5</v>
      </c>
      <c r="JM8" s="14">
        <v>70</v>
      </c>
      <c r="JN8" s="14">
        <v>23</v>
      </c>
      <c r="JO8" s="14">
        <v>33</v>
      </c>
      <c r="JP8" s="14">
        <v>11</v>
      </c>
      <c r="JQ8" s="14">
        <v>2</v>
      </c>
      <c r="JR8" s="14">
        <v>33</v>
      </c>
      <c r="JS8" s="14">
        <v>33</v>
      </c>
      <c r="JT8" s="14">
        <v>1.7</v>
      </c>
      <c r="JX8" s="14">
        <v>170</v>
      </c>
      <c r="JY8" s="14">
        <v>7.8</v>
      </c>
      <c r="JZ8" s="14">
        <v>79</v>
      </c>
      <c r="KA8" s="14">
        <v>33</v>
      </c>
      <c r="KB8" s="14">
        <v>17</v>
      </c>
      <c r="KC8" s="14">
        <v>6.8</v>
      </c>
      <c r="KD8" s="14">
        <v>7.8</v>
      </c>
      <c r="KE8" s="14">
        <v>920</v>
      </c>
      <c r="KF8" s="14">
        <v>1.7</v>
      </c>
      <c r="KI8" s="14">
        <v>2</v>
      </c>
      <c r="KJ8" s="14">
        <v>70</v>
      </c>
      <c r="KK8" s="14">
        <v>27</v>
      </c>
      <c r="KL8" s="14">
        <v>1.7</v>
      </c>
      <c r="KM8" s="14">
        <v>4</v>
      </c>
      <c r="KN8" s="14">
        <v>33</v>
      </c>
      <c r="KO8" s="14">
        <v>13</v>
      </c>
      <c r="KP8" s="14">
        <v>49</v>
      </c>
      <c r="KQ8" s="14">
        <v>70</v>
      </c>
      <c r="KR8" s="14">
        <v>33</v>
      </c>
      <c r="KS8" s="14">
        <v>11</v>
      </c>
      <c r="KT8" s="14">
        <v>11</v>
      </c>
      <c r="KU8" s="14">
        <v>6.8</v>
      </c>
      <c r="KW8" s="14">
        <v>13</v>
      </c>
      <c r="KY8" s="14">
        <v>23</v>
      </c>
      <c r="KZ8" s="14">
        <v>130</v>
      </c>
      <c r="LA8" s="14">
        <v>1.7</v>
      </c>
      <c r="LB8" s="14">
        <v>2</v>
      </c>
      <c r="LC8" s="14">
        <v>1.7</v>
      </c>
      <c r="LD8" s="14">
        <v>1.7</v>
      </c>
      <c r="LE8" s="14">
        <v>21</v>
      </c>
      <c r="LF8" s="14">
        <v>13</v>
      </c>
      <c r="LG8" s="14">
        <v>240</v>
      </c>
      <c r="LH8" s="14">
        <v>33</v>
      </c>
      <c r="LI8" s="14">
        <v>4.5</v>
      </c>
      <c r="LK8" s="14">
        <v>7.8</v>
      </c>
      <c r="LL8" s="14">
        <v>4.5</v>
      </c>
      <c r="LN8" s="14">
        <v>64</v>
      </c>
      <c r="LO8" s="14">
        <v>46</v>
      </c>
      <c r="LP8" s="14">
        <v>70</v>
      </c>
      <c r="LQ8" s="14">
        <v>33</v>
      </c>
      <c r="LR8" s="14">
        <v>130</v>
      </c>
      <c r="LS8" s="14">
        <v>540</v>
      </c>
      <c r="LT8" s="14">
        <v>17</v>
      </c>
      <c r="LU8" s="14">
        <v>7.8</v>
      </c>
      <c r="LV8" s="14">
        <v>7.8</v>
      </c>
      <c r="LZ8" s="14">
        <v>31</v>
      </c>
      <c r="MA8" s="14">
        <v>4.5</v>
      </c>
      <c r="MB8" s="14">
        <v>6.8</v>
      </c>
      <c r="MC8" s="14">
        <v>11</v>
      </c>
      <c r="MD8" s="14">
        <v>79</v>
      </c>
      <c r="ME8" s="14">
        <v>1.7</v>
      </c>
      <c r="MG8" s="14">
        <v>49</v>
      </c>
      <c r="MH8" s="14">
        <v>49</v>
      </c>
      <c r="MI8" s="14">
        <v>11</v>
      </c>
      <c r="MJ8" s="14">
        <v>6.8</v>
      </c>
      <c r="MK8" s="14">
        <v>2</v>
      </c>
      <c r="ML8" s="14">
        <v>33</v>
      </c>
      <c r="MM8" s="14">
        <v>1.7</v>
      </c>
      <c r="MN8" s="14">
        <v>4</v>
      </c>
      <c r="MP8" s="14">
        <v>4.5</v>
      </c>
      <c r="MR8" s="14">
        <v>23</v>
      </c>
      <c r="MS8" s="14">
        <v>49</v>
      </c>
      <c r="MT8" s="14">
        <v>1.7</v>
      </c>
      <c r="MU8" s="14">
        <v>26</v>
      </c>
      <c r="MV8" s="14">
        <v>13</v>
      </c>
      <c r="MX8" s="14">
        <v>17</v>
      </c>
      <c r="MY8" s="14">
        <v>1.7</v>
      </c>
      <c r="MZ8" s="14">
        <v>1.7</v>
      </c>
      <c r="NA8" s="14">
        <v>7.8</v>
      </c>
      <c r="NC8" s="14">
        <v>1.7</v>
      </c>
      <c r="NE8" s="14">
        <v>110</v>
      </c>
      <c r="NF8" s="14">
        <v>79</v>
      </c>
      <c r="NG8" s="14">
        <v>22</v>
      </c>
      <c r="NH8" s="14">
        <v>2</v>
      </c>
      <c r="NI8" s="14">
        <v>49</v>
      </c>
      <c r="NJ8" s="14">
        <v>4.5</v>
      </c>
      <c r="NK8" s="14">
        <v>49</v>
      </c>
      <c r="NL8" s="14">
        <v>2</v>
      </c>
      <c r="NN8" s="14">
        <v>9.3000000000000007</v>
      </c>
      <c r="NO8" s="14">
        <v>79</v>
      </c>
      <c r="NP8" s="14">
        <v>33</v>
      </c>
      <c r="NQ8" s="14">
        <v>33</v>
      </c>
      <c r="NR8" s="14">
        <v>1.7</v>
      </c>
      <c r="NS8" s="14">
        <v>130</v>
      </c>
      <c r="NT8" s="14">
        <v>17</v>
      </c>
      <c r="NU8" s="14">
        <v>4.5</v>
      </c>
      <c r="NV8" s="14">
        <v>23</v>
      </c>
      <c r="NW8" s="14">
        <v>2</v>
      </c>
      <c r="NX8" s="14">
        <v>17</v>
      </c>
      <c r="NY8" s="14">
        <v>540</v>
      </c>
      <c r="NZ8" s="14">
        <v>23</v>
      </c>
      <c r="OA8" s="14">
        <v>1.7</v>
      </c>
      <c r="OB8" s="14">
        <v>79</v>
      </c>
      <c r="OC8" s="14">
        <v>4.5</v>
      </c>
      <c r="OE8" s="14">
        <v>4.5</v>
      </c>
      <c r="OF8" s="14">
        <v>70</v>
      </c>
      <c r="OG8" s="14">
        <v>130</v>
      </c>
      <c r="OH8" s="14">
        <v>11</v>
      </c>
      <c r="OI8" s="14">
        <v>33</v>
      </c>
      <c r="OJ8" s="14">
        <v>31</v>
      </c>
      <c r="OK8" s="14">
        <v>4.5</v>
      </c>
      <c r="OM8" s="14">
        <v>130</v>
      </c>
      <c r="ON8" s="14">
        <v>7.8</v>
      </c>
      <c r="OP8" s="14">
        <v>110</v>
      </c>
      <c r="OQ8" s="14">
        <v>2</v>
      </c>
      <c r="OR8" s="14">
        <v>2</v>
      </c>
      <c r="OS8" s="14">
        <v>1.7</v>
      </c>
      <c r="OV8" s="14">
        <v>6.8</v>
      </c>
      <c r="OX8" s="14">
        <v>49</v>
      </c>
      <c r="OY8" s="14">
        <v>6.8</v>
      </c>
      <c r="OZ8" s="14">
        <v>1.7</v>
      </c>
      <c r="PB8" s="14">
        <v>4.5</v>
      </c>
      <c r="PC8" s="14">
        <v>27</v>
      </c>
      <c r="PD8" s="14">
        <v>130</v>
      </c>
      <c r="PE8" s="14">
        <v>49</v>
      </c>
      <c r="PF8" s="14">
        <v>4</v>
      </c>
      <c r="PG8" s="14">
        <v>13</v>
      </c>
      <c r="PH8" s="14">
        <v>33</v>
      </c>
      <c r="PI8" s="14">
        <v>17</v>
      </c>
      <c r="PJ8" s="14">
        <v>1.7</v>
      </c>
      <c r="PK8" s="14">
        <v>4.5</v>
      </c>
      <c r="PL8" s="14">
        <v>17</v>
      </c>
      <c r="PN8" s="14">
        <v>23</v>
      </c>
      <c r="PO8" s="14">
        <v>70</v>
      </c>
      <c r="PP8" s="14">
        <v>2</v>
      </c>
      <c r="PQ8" s="14">
        <v>4.5</v>
      </c>
      <c r="PR8" s="14">
        <v>2</v>
      </c>
      <c r="PU8" s="14">
        <v>49</v>
      </c>
      <c r="PV8" s="14">
        <v>6.8</v>
      </c>
      <c r="PW8" s="14">
        <v>49</v>
      </c>
    </row>
    <row r="9" spans="1:439" x14ac:dyDescent="0.15">
      <c r="A9" s="14" t="s">
        <v>37</v>
      </c>
      <c r="B9" s="16">
        <v>43</v>
      </c>
      <c r="C9" s="15" t="s">
        <v>14</v>
      </c>
      <c r="D9" s="15"/>
      <c r="E9" s="15">
        <v>46</v>
      </c>
      <c r="F9" s="15">
        <v>2</v>
      </c>
      <c r="G9" s="15">
        <v>1.8</v>
      </c>
      <c r="H9" s="15">
        <v>2</v>
      </c>
      <c r="I9" s="15">
        <v>17</v>
      </c>
      <c r="J9" s="15">
        <v>13</v>
      </c>
      <c r="K9" s="15">
        <v>49</v>
      </c>
      <c r="M9" s="15">
        <v>1.7</v>
      </c>
      <c r="N9" s="15">
        <v>920</v>
      </c>
      <c r="O9" s="15">
        <v>13</v>
      </c>
      <c r="P9" s="15">
        <v>17</v>
      </c>
      <c r="Q9" s="15">
        <v>17</v>
      </c>
      <c r="S9" s="15">
        <v>1.7</v>
      </c>
      <c r="T9" s="15">
        <v>4.5</v>
      </c>
      <c r="U9" s="15">
        <v>1.7</v>
      </c>
      <c r="V9" s="15"/>
      <c r="W9" s="15"/>
      <c r="X9" s="15"/>
      <c r="Y9" s="15">
        <v>1.7</v>
      </c>
      <c r="Z9" s="15">
        <v>140</v>
      </c>
      <c r="AA9" s="15">
        <v>4.5</v>
      </c>
      <c r="AB9" s="15">
        <v>7.8</v>
      </c>
      <c r="AC9" s="15">
        <v>1.8</v>
      </c>
      <c r="AD9" s="15">
        <v>49</v>
      </c>
      <c r="AE9" s="15">
        <v>2</v>
      </c>
      <c r="AF9" s="15">
        <v>33</v>
      </c>
      <c r="AG9" s="15">
        <v>1.7</v>
      </c>
      <c r="AH9" s="15">
        <v>7.8</v>
      </c>
      <c r="AJ9" s="15">
        <v>220</v>
      </c>
      <c r="AK9" s="15">
        <v>33</v>
      </c>
      <c r="AL9" s="15">
        <v>2</v>
      </c>
      <c r="AM9" s="15">
        <v>2</v>
      </c>
      <c r="AN9" s="15">
        <v>4</v>
      </c>
      <c r="AO9" s="15">
        <v>17</v>
      </c>
      <c r="AP9" s="15"/>
      <c r="AR9" s="15"/>
      <c r="AS9" s="15">
        <v>1.7</v>
      </c>
      <c r="AT9" s="15"/>
      <c r="AU9" s="15">
        <v>1.7</v>
      </c>
      <c r="AV9" s="15">
        <v>1.7</v>
      </c>
      <c r="AW9" s="15">
        <v>1.7</v>
      </c>
      <c r="AX9" s="15">
        <v>4.5</v>
      </c>
      <c r="AY9" s="15"/>
      <c r="AZ9" s="15"/>
      <c r="BA9" s="15">
        <v>70</v>
      </c>
      <c r="BB9" s="15">
        <v>49</v>
      </c>
      <c r="BC9" s="15">
        <v>1.7</v>
      </c>
      <c r="BD9" s="15">
        <v>13</v>
      </c>
      <c r="BE9" s="15">
        <v>11</v>
      </c>
      <c r="BF9" s="15">
        <v>1.7</v>
      </c>
      <c r="BG9" s="15">
        <v>6.8</v>
      </c>
      <c r="BH9" s="15"/>
      <c r="BI9" s="15">
        <v>70</v>
      </c>
      <c r="BJ9" s="15">
        <v>2</v>
      </c>
      <c r="BK9" s="15">
        <v>4.5</v>
      </c>
      <c r="BL9" s="15"/>
      <c r="BM9" s="15">
        <v>17</v>
      </c>
      <c r="BN9" s="15">
        <v>130</v>
      </c>
      <c r="BO9" s="15">
        <v>1.7</v>
      </c>
      <c r="BP9" s="15">
        <v>1.7</v>
      </c>
      <c r="BQ9" s="15"/>
      <c r="BR9" s="15"/>
      <c r="BS9" s="15">
        <v>33</v>
      </c>
      <c r="BT9" s="15">
        <v>7.8</v>
      </c>
      <c r="BU9" s="15"/>
      <c r="BV9" s="15"/>
      <c r="BW9" s="15"/>
      <c r="BX9" s="15"/>
      <c r="BY9" s="15"/>
      <c r="BZ9" s="15">
        <v>1.7</v>
      </c>
      <c r="CA9" s="15"/>
      <c r="CB9" s="15">
        <v>33</v>
      </c>
      <c r="CC9" s="15">
        <v>1.7</v>
      </c>
      <c r="CD9" s="15">
        <v>7.8</v>
      </c>
      <c r="CE9" s="15">
        <v>23</v>
      </c>
      <c r="CF9" s="15">
        <v>1.7</v>
      </c>
      <c r="CG9" s="15">
        <v>4.5</v>
      </c>
      <c r="CH9" s="15"/>
      <c r="CI9" s="15"/>
      <c r="CJ9" s="15">
        <v>13</v>
      </c>
      <c r="CK9" s="15">
        <v>79</v>
      </c>
      <c r="CL9" s="15">
        <v>1.7</v>
      </c>
      <c r="CM9" s="15">
        <v>4.5</v>
      </c>
      <c r="CN9" s="15"/>
      <c r="CO9" s="15">
        <v>2</v>
      </c>
      <c r="CP9" s="15"/>
      <c r="CQ9" s="15">
        <v>23</v>
      </c>
      <c r="CR9" s="15"/>
      <c r="CS9" s="15">
        <v>17</v>
      </c>
      <c r="CT9" s="15">
        <v>79</v>
      </c>
      <c r="CU9" s="15">
        <v>33</v>
      </c>
      <c r="CV9" s="15">
        <v>2</v>
      </c>
      <c r="CW9" s="15">
        <v>4.5</v>
      </c>
      <c r="CX9" s="15"/>
      <c r="CY9" s="15">
        <v>33</v>
      </c>
      <c r="CZ9" s="15">
        <v>4.5</v>
      </c>
      <c r="DA9" s="15">
        <v>4.5</v>
      </c>
      <c r="DB9" s="15"/>
      <c r="DC9" s="15"/>
      <c r="DD9" s="15"/>
      <c r="DE9" s="15"/>
      <c r="DI9" s="15">
        <v>70</v>
      </c>
      <c r="DJ9" s="15"/>
      <c r="DK9" s="15">
        <v>33</v>
      </c>
      <c r="DL9" s="15"/>
      <c r="DM9" s="15"/>
      <c r="DO9" s="15"/>
      <c r="DP9" s="15"/>
      <c r="DQ9" s="15"/>
      <c r="DR9" s="15">
        <v>1.7</v>
      </c>
      <c r="DS9" s="15"/>
      <c r="DT9" s="15">
        <v>31</v>
      </c>
      <c r="DU9" s="15"/>
      <c r="DV9" s="15">
        <v>110</v>
      </c>
      <c r="DW9" s="15">
        <v>23</v>
      </c>
      <c r="DX9" s="15">
        <v>4</v>
      </c>
      <c r="DY9" s="15">
        <v>7.8</v>
      </c>
      <c r="DZ9" s="15">
        <v>1.7</v>
      </c>
      <c r="EA9" s="15"/>
      <c r="EB9" s="15"/>
      <c r="ED9" s="15">
        <v>2</v>
      </c>
      <c r="EE9" s="15">
        <v>23</v>
      </c>
      <c r="EF9" s="15"/>
      <c r="EG9" s="15"/>
      <c r="EH9" s="15"/>
      <c r="EI9" s="15"/>
      <c r="EJ9" s="15"/>
      <c r="EK9" s="15"/>
      <c r="EL9" s="15"/>
      <c r="EM9" s="15"/>
      <c r="EN9" s="15"/>
      <c r="EO9" s="15"/>
      <c r="EQ9" s="15"/>
      <c r="ER9" s="15"/>
      <c r="ES9" s="15"/>
      <c r="ET9" s="15"/>
      <c r="EV9" s="15"/>
      <c r="EW9" s="15"/>
      <c r="EX9" s="15">
        <v>4</v>
      </c>
      <c r="EY9" s="15"/>
      <c r="EZ9" s="15"/>
      <c r="FA9" s="15"/>
      <c r="FB9" s="14">
        <v>33</v>
      </c>
      <c r="FD9" s="14">
        <v>2</v>
      </c>
      <c r="FK9" s="14">
        <v>34</v>
      </c>
      <c r="GD9" s="14">
        <v>2</v>
      </c>
      <c r="GG9" s="14">
        <v>13</v>
      </c>
      <c r="GT9" s="14">
        <v>350</v>
      </c>
      <c r="GU9" s="14">
        <v>49</v>
      </c>
      <c r="GV9" s="14">
        <v>23</v>
      </c>
      <c r="GW9" s="14">
        <v>1.7</v>
      </c>
      <c r="GY9" s="14">
        <v>4.5</v>
      </c>
      <c r="HL9" s="14">
        <v>1.7</v>
      </c>
      <c r="HR9" s="14">
        <v>4</v>
      </c>
      <c r="HY9" s="14">
        <v>1.7</v>
      </c>
      <c r="IC9" s="14">
        <v>4.5</v>
      </c>
      <c r="IH9" s="14">
        <v>1.7</v>
      </c>
      <c r="LJ9" s="14">
        <v>7.8</v>
      </c>
      <c r="LK9" s="14">
        <v>2</v>
      </c>
      <c r="LN9" s="14">
        <v>31</v>
      </c>
      <c r="LO9" s="14">
        <v>1.7</v>
      </c>
      <c r="LY9" s="14">
        <v>22</v>
      </c>
      <c r="MQ9" s="14">
        <v>1.7</v>
      </c>
      <c r="NI9" s="14">
        <v>23</v>
      </c>
      <c r="OE9" s="14">
        <v>1.7</v>
      </c>
      <c r="ON9" s="14">
        <v>1.7</v>
      </c>
    </row>
    <row r="10" spans="1:439" x14ac:dyDescent="0.15">
      <c r="B10" s="16">
        <v>4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>
        <v>23</v>
      </c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</row>
    <row r="11" spans="1:439" x14ac:dyDescent="0.15">
      <c r="B11" s="16">
        <v>13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>
        <v>2</v>
      </c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>
        <v>79</v>
      </c>
      <c r="BT11" s="15"/>
      <c r="BU11" s="15"/>
      <c r="BV11" s="15"/>
      <c r="BW11" s="15">
        <v>13</v>
      </c>
      <c r="BX11" s="15"/>
      <c r="BY11" s="15"/>
      <c r="BZ11" s="15"/>
      <c r="CA11" s="15">
        <v>13</v>
      </c>
      <c r="CB11" s="15"/>
      <c r="CC11" s="15"/>
      <c r="CD11" s="15"/>
      <c r="CE11" s="15"/>
      <c r="CF11" s="15"/>
      <c r="CG11" s="15"/>
      <c r="CH11" s="15"/>
      <c r="CI11" s="15">
        <v>1.7</v>
      </c>
      <c r="CJ11" s="15"/>
      <c r="CK11" s="15"/>
      <c r="CL11" s="15"/>
      <c r="CM11" s="15"/>
      <c r="CN11" s="15">
        <v>49</v>
      </c>
      <c r="CO11" s="15"/>
      <c r="CP11" s="15">
        <v>170</v>
      </c>
      <c r="CQ11" s="15"/>
      <c r="CR11" s="15"/>
      <c r="CS11" s="15"/>
      <c r="CT11" s="15"/>
      <c r="CU11" s="15"/>
      <c r="CV11" s="15"/>
      <c r="CW11" s="15"/>
      <c r="CX11" s="15">
        <v>70</v>
      </c>
      <c r="CY11" s="15"/>
      <c r="CZ11" s="15"/>
      <c r="DA11" s="15"/>
      <c r="DB11" s="15"/>
      <c r="DC11" s="15"/>
      <c r="DD11" s="15"/>
      <c r="DE11" s="15">
        <v>130</v>
      </c>
      <c r="DF11" s="15"/>
      <c r="DG11" s="15"/>
      <c r="DH11" s="15"/>
      <c r="DI11" s="15"/>
      <c r="DJ11" s="15"/>
      <c r="DK11" s="15"/>
      <c r="DL11" s="15"/>
      <c r="DM11" s="15"/>
      <c r="DN11" s="15"/>
      <c r="DO11" s="15">
        <v>1600</v>
      </c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>
        <v>350</v>
      </c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HV11" s="14">
        <v>2</v>
      </c>
    </row>
    <row r="12" spans="1:439" x14ac:dyDescent="0.15">
      <c r="B12" s="16">
        <v>18</v>
      </c>
      <c r="C12" s="15"/>
      <c r="D12" s="15"/>
      <c r="E12" s="15">
        <v>220</v>
      </c>
      <c r="F12" s="15">
        <v>2</v>
      </c>
      <c r="G12" s="15"/>
      <c r="H12" s="15">
        <v>13</v>
      </c>
      <c r="I12" s="15">
        <v>33</v>
      </c>
      <c r="J12" s="15"/>
      <c r="K12" s="15">
        <v>350</v>
      </c>
      <c r="L12" s="15">
        <v>4.5</v>
      </c>
      <c r="M12" s="15">
        <v>17</v>
      </c>
      <c r="N12" s="15">
        <v>1601</v>
      </c>
      <c r="O12" s="15">
        <v>130</v>
      </c>
      <c r="P12" s="15">
        <v>13</v>
      </c>
      <c r="Q12" s="15">
        <v>23</v>
      </c>
      <c r="R12" s="15">
        <v>2</v>
      </c>
      <c r="S12" s="15">
        <v>13</v>
      </c>
      <c r="T12" s="15">
        <v>33</v>
      </c>
      <c r="U12" s="15">
        <v>1.7</v>
      </c>
      <c r="V12" s="15"/>
      <c r="W12" s="15"/>
      <c r="X12" s="15"/>
      <c r="Y12" s="15">
        <v>13</v>
      </c>
      <c r="Z12" s="15">
        <v>350</v>
      </c>
      <c r="AA12" s="15">
        <v>13</v>
      </c>
      <c r="AB12" s="15">
        <v>79</v>
      </c>
      <c r="AC12" s="15">
        <v>4.5</v>
      </c>
      <c r="AD12" s="15"/>
      <c r="AE12" s="15">
        <v>13</v>
      </c>
      <c r="AF12" s="15">
        <v>79</v>
      </c>
      <c r="AG12" s="15">
        <v>7.8</v>
      </c>
      <c r="AH12" s="15">
        <v>79</v>
      </c>
      <c r="AI12" s="15">
        <v>1.7</v>
      </c>
      <c r="AJ12" s="15">
        <v>350</v>
      </c>
      <c r="AK12" s="15">
        <v>49</v>
      </c>
      <c r="AL12" s="15">
        <v>2</v>
      </c>
      <c r="AM12" s="15">
        <v>13</v>
      </c>
      <c r="AN12" s="15">
        <v>17</v>
      </c>
      <c r="AO12" s="15">
        <v>22</v>
      </c>
      <c r="AP12" s="15"/>
      <c r="AQ12" s="15">
        <v>1.7</v>
      </c>
      <c r="AR12" s="15">
        <v>1.7</v>
      </c>
      <c r="AS12" s="15">
        <v>4.5</v>
      </c>
      <c r="AT12" s="15"/>
      <c r="AU12" s="15">
        <v>33</v>
      </c>
      <c r="AV12" s="15"/>
      <c r="AW12" s="15"/>
      <c r="AX12" s="15">
        <v>350</v>
      </c>
      <c r="AY12" s="15">
        <v>17</v>
      </c>
      <c r="AZ12" s="15"/>
      <c r="BA12" s="15">
        <v>350</v>
      </c>
      <c r="BB12" s="15">
        <v>33</v>
      </c>
      <c r="BC12" s="15">
        <v>110</v>
      </c>
      <c r="BD12" s="15">
        <v>79</v>
      </c>
      <c r="BE12" s="15">
        <v>13</v>
      </c>
      <c r="BF12" s="15">
        <v>79</v>
      </c>
      <c r="BG12" s="15">
        <v>1.7</v>
      </c>
      <c r="BH12" s="15">
        <v>14</v>
      </c>
      <c r="BI12" s="15">
        <v>130</v>
      </c>
      <c r="BJ12" s="15">
        <v>6.8</v>
      </c>
      <c r="BK12" s="15">
        <v>2</v>
      </c>
      <c r="BL12" s="15"/>
      <c r="BM12" s="15"/>
      <c r="BN12" s="15"/>
      <c r="BO12" s="15">
        <v>17</v>
      </c>
      <c r="BP12" s="15">
        <v>2</v>
      </c>
      <c r="BQ12" s="15"/>
      <c r="BR12" s="15"/>
      <c r="BS12" s="15">
        <v>170</v>
      </c>
      <c r="BT12" s="15">
        <v>2</v>
      </c>
      <c r="BU12" s="15">
        <v>79</v>
      </c>
      <c r="BV12" s="15">
        <v>2</v>
      </c>
      <c r="BW12" s="15">
        <v>6.8</v>
      </c>
      <c r="BX12" s="15">
        <v>79</v>
      </c>
      <c r="BY12" s="15">
        <v>1.7</v>
      </c>
      <c r="BZ12" s="15">
        <v>2</v>
      </c>
      <c r="CA12" s="15"/>
      <c r="CB12" s="15">
        <v>4.5</v>
      </c>
      <c r="CC12" s="15"/>
      <c r="CD12" s="15"/>
      <c r="CE12" s="15">
        <v>26</v>
      </c>
      <c r="CF12" s="15">
        <v>4</v>
      </c>
      <c r="CG12" s="15">
        <v>49</v>
      </c>
      <c r="CH12" s="15">
        <v>11</v>
      </c>
      <c r="CI12" s="15"/>
      <c r="CJ12" s="15">
        <v>13</v>
      </c>
      <c r="CK12" s="15">
        <v>49</v>
      </c>
      <c r="CL12" s="15">
        <v>1.7</v>
      </c>
      <c r="CM12" s="15"/>
      <c r="CN12" s="15"/>
      <c r="CO12" s="15">
        <v>2</v>
      </c>
      <c r="CP12" s="15"/>
      <c r="CQ12" s="15">
        <v>4.5</v>
      </c>
      <c r="CR12" s="15">
        <v>6.8</v>
      </c>
      <c r="CS12" s="15"/>
      <c r="CT12" s="15">
        <v>23</v>
      </c>
      <c r="CU12" s="15"/>
      <c r="CV12" s="15">
        <v>7.8</v>
      </c>
      <c r="CW12" s="15">
        <v>33</v>
      </c>
      <c r="CX12" s="15">
        <v>17</v>
      </c>
      <c r="CY12" s="15">
        <v>49</v>
      </c>
      <c r="CZ12" s="15">
        <v>79</v>
      </c>
      <c r="DA12" s="15"/>
      <c r="DB12" s="15">
        <v>79</v>
      </c>
      <c r="DC12" s="15">
        <v>1.7</v>
      </c>
      <c r="DD12" s="15">
        <v>13</v>
      </c>
      <c r="DE12" s="15"/>
      <c r="DF12" s="15"/>
      <c r="DG12" s="15">
        <v>17</v>
      </c>
      <c r="DH12" s="15">
        <v>6.8</v>
      </c>
      <c r="DI12" s="15">
        <v>350</v>
      </c>
      <c r="DJ12" s="15">
        <v>11</v>
      </c>
      <c r="DK12" s="15">
        <v>350</v>
      </c>
      <c r="DL12" s="15">
        <v>1600</v>
      </c>
      <c r="DM12" s="15">
        <v>79</v>
      </c>
      <c r="DN12" s="15">
        <v>2</v>
      </c>
      <c r="DO12" s="15"/>
      <c r="DP12" s="15">
        <v>920</v>
      </c>
      <c r="DQ12" s="15">
        <v>22</v>
      </c>
      <c r="DR12" s="15">
        <v>2</v>
      </c>
      <c r="DS12" s="15"/>
      <c r="DT12" s="15"/>
      <c r="DU12" s="15"/>
      <c r="DV12" s="15">
        <v>170</v>
      </c>
      <c r="DW12" s="15">
        <v>23</v>
      </c>
      <c r="DX12" s="15">
        <v>6.8</v>
      </c>
      <c r="DY12" s="15">
        <v>1600</v>
      </c>
      <c r="DZ12" s="15">
        <v>11</v>
      </c>
      <c r="EA12" s="15"/>
      <c r="EB12" s="15">
        <v>1.7</v>
      </c>
      <c r="EC12" s="15"/>
      <c r="ED12" s="15">
        <v>7.8</v>
      </c>
      <c r="EE12" s="15"/>
      <c r="EF12" s="15">
        <v>1.7</v>
      </c>
      <c r="EG12" s="15">
        <v>11</v>
      </c>
      <c r="EH12" s="15"/>
      <c r="EI12" s="15">
        <v>23</v>
      </c>
      <c r="EJ12" s="15"/>
      <c r="EK12" s="15">
        <v>4.5</v>
      </c>
      <c r="EL12" s="15">
        <v>21</v>
      </c>
      <c r="EM12" s="15">
        <v>2</v>
      </c>
      <c r="EN12" s="15">
        <v>17</v>
      </c>
      <c r="EO12" s="15">
        <v>4.5</v>
      </c>
      <c r="EP12" s="15">
        <v>22</v>
      </c>
      <c r="EQ12" s="15"/>
      <c r="ER12" s="15">
        <v>4.5</v>
      </c>
      <c r="ES12" s="15">
        <v>170</v>
      </c>
      <c r="ET12" s="15">
        <v>23</v>
      </c>
      <c r="EU12" s="15">
        <v>13</v>
      </c>
      <c r="EV12" s="15">
        <v>22</v>
      </c>
      <c r="EW12" s="15">
        <v>4.5</v>
      </c>
      <c r="EX12" s="15">
        <v>130</v>
      </c>
      <c r="EY12" s="15">
        <v>17</v>
      </c>
      <c r="EZ12" s="15"/>
      <c r="FA12" s="15">
        <v>4.5</v>
      </c>
      <c r="FB12" s="15">
        <v>110</v>
      </c>
      <c r="FC12" s="15">
        <v>2</v>
      </c>
      <c r="FD12" s="15">
        <v>33</v>
      </c>
      <c r="FE12" s="15">
        <v>1.7</v>
      </c>
      <c r="FF12" s="15">
        <v>13</v>
      </c>
      <c r="FG12" s="15"/>
      <c r="FH12" s="15">
        <v>1.7</v>
      </c>
      <c r="FI12" s="15">
        <v>33</v>
      </c>
      <c r="FJ12" s="15">
        <v>79</v>
      </c>
      <c r="FK12" s="15">
        <v>22</v>
      </c>
      <c r="FL12" s="15">
        <v>22</v>
      </c>
      <c r="FM12" s="15">
        <v>4.5</v>
      </c>
      <c r="FN12" s="15">
        <v>1.7</v>
      </c>
      <c r="FO12" s="15">
        <v>2</v>
      </c>
      <c r="FP12" s="15"/>
      <c r="FS12" s="14">
        <v>79</v>
      </c>
      <c r="FT12" s="14">
        <v>120</v>
      </c>
      <c r="FU12" s="14">
        <v>1.7</v>
      </c>
      <c r="FV12" s="14">
        <v>23</v>
      </c>
      <c r="FW12" s="14">
        <v>23</v>
      </c>
      <c r="FX12" s="14">
        <v>1.7</v>
      </c>
      <c r="FY12" s="14">
        <v>240</v>
      </c>
      <c r="FZ12" s="14">
        <v>2</v>
      </c>
      <c r="GA12" s="14">
        <v>17</v>
      </c>
      <c r="GD12" s="14">
        <v>1.7</v>
      </c>
      <c r="GE12" s="14">
        <v>130</v>
      </c>
      <c r="GF12" s="14">
        <v>1.7</v>
      </c>
      <c r="GG12" s="14">
        <v>79</v>
      </c>
      <c r="GH12" s="14">
        <v>13</v>
      </c>
      <c r="GI12" s="14">
        <v>13</v>
      </c>
      <c r="GK12" s="14">
        <v>110</v>
      </c>
      <c r="GN12" s="14">
        <v>33</v>
      </c>
      <c r="GO12" s="14">
        <v>2</v>
      </c>
      <c r="GP12" s="14">
        <v>1.7</v>
      </c>
      <c r="GT12" s="14">
        <v>1700</v>
      </c>
      <c r="GU12" s="14">
        <v>920</v>
      </c>
      <c r="GV12" s="14">
        <v>13</v>
      </c>
      <c r="GW12" s="14">
        <v>4.5</v>
      </c>
      <c r="GZ12" s="14">
        <v>49</v>
      </c>
      <c r="HA12" s="14">
        <v>14</v>
      </c>
      <c r="HB12" s="14">
        <v>13</v>
      </c>
      <c r="HD12" s="14">
        <v>350</v>
      </c>
      <c r="HE12" s="14">
        <v>7.8</v>
      </c>
      <c r="HG12" s="14">
        <v>79</v>
      </c>
      <c r="HH12" s="14">
        <v>7.8</v>
      </c>
      <c r="HI12" s="14">
        <v>1.8</v>
      </c>
      <c r="HJ12" s="14">
        <v>1.7</v>
      </c>
      <c r="HK12" s="14">
        <v>23</v>
      </c>
      <c r="HM12" s="14">
        <v>1.7</v>
      </c>
      <c r="HN12" s="14">
        <v>49</v>
      </c>
      <c r="HO12" s="14">
        <v>12</v>
      </c>
      <c r="HP12" s="14">
        <v>4.5</v>
      </c>
      <c r="HR12" s="14">
        <v>350</v>
      </c>
      <c r="HS12" s="14">
        <v>46</v>
      </c>
      <c r="HT12" s="14">
        <v>33</v>
      </c>
      <c r="HU12" s="14">
        <v>2</v>
      </c>
      <c r="HV12" s="14">
        <v>1.7</v>
      </c>
      <c r="HW12" s="14">
        <v>350</v>
      </c>
      <c r="HX12" s="14">
        <v>1.7</v>
      </c>
      <c r="IB12" s="14">
        <v>11</v>
      </c>
      <c r="IE12" s="14">
        <v>79</v>
      </c>
      <c r="IF12" s="14">
        <v>2</v>
      </c>
      <c r="IG12" s="14">
        <v>130</v>
      </c>
      <c r="II12" s="14">
        <v>79</v>
      </c>
      <c r="IJ12" s="14">
        <v>4</v>
      </c>
      <c r="IK12" s="14">
        <v>13</v>
      </c>
      <c r="IL12" s="14">
        <v>33</v>
      </c>
      <c r="IM12" s="14">
        <v>1.7</v>
      </c>
      <c r="IO12" s="14">
        <v>1.7</v>
      </c>
      <c r="IQ12" s="14">
        <v>7.8</v>
      </c>
      <c r="IS12" s="14">
        <v>4.5</v>
      </c>
      <c r="IU12" s="14">
        <v>110</v>
      </c>
      <c r="IV12" s="14">
        <v>4</v>
      </c>
      <c r="IY12" s="14">
        <v>9.3000000000000007</v>
      </c>
      <c r="JC12" s="14">
        <v>7.8</v>
      </c>
      <c r="JE12" s="14">
        <v>13</v>
      </c>
      <c r="JG12" s="14">
        <v>130</v>
      </c>
      <c r="JH12" s="14">
        <v>22</v>
      </c>
      <c r="JI12" s="14">
        <v>4.5</v>
      </c>
      <c r="JJ12" s="14">
        <v>6.8</v>
      </c>
      <c r="JM12" s="14">
        <v>4.5</v>
      </c>
      <c r="JN12" s="14">
        <v>23</v>
      </c>
      <c r="JO12" s="14">
        <v>1.8</v>
      </c>
      <c r="JU12" s="14">
        <v>7.8</v>
      </c>
      <c r="JW12" s="14">
        <v>1.7</v>
      </c>
      <c r="JX12" s="14">
        <v>33</v>
      </c>
      <c r="JY12" s="14">
        <v>1.7</v>
      </c>
      <c r="JZ12" s="14">
        <v>4.5</v>
      </c>
      <c r="KD12" s="14">
        <v>17</v>
      </c>
      <c r="KE12" s="14">
        <v>79</v>
      </c>
      <c r="KF12" s="14">
        <v>33</v>
      </c>
      <c r="KG12" s="14">
        <v>46</v>
      </c>
      <c r="KH12" s="14">
        <v>9.3000000000000007</v>
      </c>
      <c r="KJ12" s="14">
        <v>17</v>
      </c>
      <c r="KK12" s="14">
        <v>1.7</v>
      </c>
      <c r="KM12" s="14">
        <v>1.7</v>
      </c>
      <c r="KN12" s="14">
        <v>2</v>
      </c>
      <c r="KP12" s="14">
        <v>33</v>
      </c>
      <c r="KQ12" s="14">
        <v>11</v>
      </c>
      <c r="KT12" s="14">
        <v>2</v>
      </c>
      <c r="KU12" s="14">
        <v>2</v>
      </c>
      <c r="KY12" s="14">
        <v>2</v>
      </c>
      <c r="LB12" s="14">
        <v>2</v>
      </c>
      <c r="LG12" s="14">
        <v>79</v>
      </c>
      <c r="LI12" s="14">
        <v>7.8</v>
      </c>
      <c r="LK12" s="14">
        <v>13</v>
      </c>
      <c r="LL12" s="14">
        <v>46</v>
      </c>
      <c r="LM12" s="14">
        <v>2</v>
      </c>
      <c r="LN12" s="14">
        <v>17</v>
      </c>
      <c r="LO12" s="14">
        <v>13</v>
      </c>
      <c r="LP12" s="14">
        <v>49</v>
      </c>
      <c r="LQ12" s="14">
        <v>11</v>
      </c>
      <c r="LV12" s="14">
        <v>110</v>
      </c>
      <c r="LW12" s="14">
        <v>17</v>
      </c>
      <c r="LX12" s="14">
        <v>2</v>
      </c>
      <c r="LZ12" s="14">
        <v>11</v>
      </c>
      <c r="MF12" s="14">
        <v>79</v>
      </c>
      <c r="MG12" s="14">
        <v>33</v>
      </c>
      <c r="MH12" s="14">
        <v>2</v>
      </c>
      <c r="ML12" s="14">
        <v>2</v>
      </c>
      <c r="MP12" s="14">
        <v>7.8</v>
      </c>
      <c r="MR12" s="14">
        <v>4.5</v>
      </c>
      <c r="MU12" s="14">
        <v>3</v>
      </c>
      <c r="MV12" s="14">
        <v>33</v>
      </c>
      <c r="MW12" s="14">
        <v>13</v>
      </c>
      <c r="NA12" s="14">
        <v>1.7</v>
      </c>
      <c r="NC12" s="14">
        <v>49</v>
      </c>
      <c r="ND12" s="14">
        <v>1.7</v>
      </c>
      <c r="NF12" s="14">
        <v>14</v>
      </c>
      <c r="NI12" s="14">
        <v>23</v>
      </c>
      <c r="NJ12" s="14">
        <v>2</v>
      </c>
      <c r="NM12" s="14">
        <v>11</v>
      </c>
      <c r="NN12" s="14">
        <v>6.8</v>
      </c>
      <c r="NS12" s="14">
        <v>11</v>
      </c>
    </row>
    <row r="13" spans="1:439" x14ac:dyDescent="0.15">
      <c r="B13" s="16">
        <v>42</v>
      </c>
      <c r="C13" s="15" t="s">
        <v>16</v>
      </c>
      <c r="D13" s="15"/>
      <c r="E13" s="15"/>
      <c r="F13" s="15"/>
      <c r="G13" s="15"/>
      <c r="H13" s="15"/>
      <c r="I13" s="15"/>
      <c r="J13" s="15"/>
      <c r="K13" s="15"/>
      <c r="M13" s="15"/>
      <c r="N13" s="15"/>
      <c r="O13" s="15"/>
      <c r="P13" s="15"/>
      <c r="Q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J13" s="15">
        <v>130</v>
      </c>
      <c r="AK13" s="15">
        <v>33</v>
      </c>
      <c r="AL13" s="15"/>
      <c r="AM13" s="15"/>
      <c r="AN13" s="15"/>
      <c r="AO13" s="15"/>
      <c r="AP13" s="15">
        <v>1.7</v>
      </c>
      <c r="AR13" s="15"/>
      <c r="AS13" s="15">
        <v>2</v>
      </c>
      <c r="AT13" s="15"/>
      <c r="AU13" s="15"/>
      <c r="AV13" s="15"/>
      <c r="AW13" s="15"/>
      <c r="AX13" s="15">
        <v>4.5</v>
      </c>
      <c r="AY13" s="15"/>
      <c r="AZ13" s="15"/>
      <c r="BA13" s="15">
        <v>130</v>
      </c>
      <c r="BB13" s="15">
        <v>17</v>
      </c>
      <c r="BC13" s="15">
        <v>17</v>
      </c>
      <c r="BD13" s="15"/>
      <c r="BE13" s="15"/>
      <c r="BF13" s="15"/>
      <c r="BG13" s="15">
        <v>79</v>
      </c>
      <c r="BH13" s="15"/>
      <c r="BI13" s="15">
        <v>23</v>
      </c>
      <c r="BJ13" s="15">
        <v>2</v>
      </c>
      <c r="BK13" s="15">
        <v>2</v>
      </c>
      <c r="BL13" s="15"/>
      <c r="BM13" s="15"/>
      <c r="BN13" s="15"/>
      <c r="BO13" s="15"/>
      <c r="BP13" s="15">
        <v>1.7</v>
      </c>
      <c r="BQ13" s="15"/>
      <c r="BR13" s="15"/>
      <c r="BS13" s="15"/>
      <c r="BT13" s="15">
        <v>33</v>
      </c>
      <c r="BU13" s="15"/>
      <c r="BV13" s="15"/>
      <c r="BW13" s="15"/>
      <c r="BX13" s="15">
        <v>79</v>
      </c>
      <c r="BY13" s="15"/>
      <c r="BZ13" s="15">
        <v>1.7</v>
      </c>
      <c r="CA13" s="15"/>
      <c r="CB13" s="15">
        <v>1.8</v>
      </c>
      <c r="CC13" s="15"/>
      <c r="CD13" s="15"/>
      <c r="CE13" s="15"/>
      <c r="CF13" s="15"/>
      <c r="CG13" s="15">
        <v>2</v>
      </c>
      <c r="CH13" s="15"/>
      <c r="CI13" s="15"/>
      <c r="CJ13" s="15"/>
      <c r="CK13" s="15"/>
      <c r="CL13" s="15"/>
      <c r="CM13" s="15"/>
      <c r="CN13" s="15"/>
      <c r="CO13" s="15">
        <v>1.7</v>
      </c>
      <c r="CP13" s="15"/>
      <c r="CQ13" s="15">
        <v>1.7</v>
      </c>
      <c r="CR13" s="15"/>
      <c r="CS13" s="15"/>
      <c r="CT13" s="15">
        <v>4.5</v>
      </c>
      <c r="CW13" s="15">
        <v>4.5</v>
      </c>
      <c r="CX13" s="15"/>
      <c r="CY13" s="15"/>
      <c r="CZ13" s="15"/>
      <c r="DA13" s="15"/>
      <c r="DB13" s="15">
        <v>33</v>
      </c>
      <c r="DC13" s="15">
        <v>1.7</v>
      </c>
      <c r="DD13" s="15"/>
      <c r="DE13" s="15"/>
      <c r="DI13" s="15"/>
      <c r="DJ13" s="15"/>
      <c r="DK13" s="15"/>
      <c r="DL13" s="15"/>
      <c r="DM13" s="15"/>
      <c r="DO13" s="15"/>
      <c r="DP13" s="15">
        <v>110</v>
      </c>
      <c r="DQ13" s="15"/>
      <c r="DR13" s="15"/>
      <c r="DS13" s="15"/>
      <c r="DT13" s="15"/>
      <c r="DU13" s="15"/>
      <c r="DV13" s="15"/>
      <c r="DW13" s="15"/>
      <c r="DX13" s="15"/>
      <c r="DY13" s="15">
        <v>70</v>
      </c>
      <c r="DZ13" s="15"/>
      <c r="EA13" s="15"/>
      <c r="EB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Q13" s="15"/>
      <c r="ER13" s="15"/>
      <c r="ES13" s="15"/>
      <c r="ET13" s="15"/>
      <c r="EV13" s="15">
        <v>22</v>
      </c>
      <c r="EW13" s="15">
        <v>14</v>
      </c>
      <c r="EX13" s="15">
        <v>7.8</v>
      </c>
      <c r="EY13" s="15"/>
      <c r="EZ13" s="15"/>
      <c r="FA13" s="15"/>
      <c r="FM13" s="14">
        <v>1.8</v>
      </c>
      <c r="FT13" s="14">
        <v>13</v>
      </c>
      <c r="FU13" s="14">
        <v>23</v>
      </c>
      <c r="FV13" s="14">
        <v>11</v>
      </c>
      <c r="FX13" s="14">
        <v>7.8</v>
      </c>
      <c r="FY13" s="14">
        <v>2</v>
      </c>
      <c r="FZ13" s="14">
        <v>1.7</v>
      </c>
      <c r="GA13" s="14">
        <v>2</v>
      </c>
      <c r="GE13" s="14">
        <v>2</v>
      </c>
      <c r="GH13" s="14">
        <v>13</v>
      </c>
      <c r="GI13" s="14">
        <v>4.5</v>
      </c>
      <c r="GN13" s="14">
        <v>13</v>
      </c>
      <c r="GP13" s="14">
        <v>1.7</v>
      </c>
      <c r="GT13" s="14">
        <v>79</v>
      </c>
      <c r="GU13" s="14">
        <v>22</v>
      </c>
      <c r="GV13" s="14">
        <v>4.5</v>
      </c>
      <c r="GZ13" s="14">
        <v>13</v>
      </c>
      <c r="HA13" s="14">
        <v>79</v>
      </c>
      <c r="HD13" s="14">
        <v>27</v>
      </c>
      <c r="HE13" s="14">
        <v>2</v>
      </c>
      <c r="HK13" s="14">
        <v>4</v>
      </c>
      <c r="HM13" s="14">
        <v>1.7</v>
      </c>
      <c r="HN13" s="14">
        <v>49</v>
      </c>
      <c r="HO13" s="14">
        <v>17</v>
      </c>
      <c r="HP13" s="14">
        <v>2</v>
      </c>
      <c r="HW13" s="14">
        <v>7.8</v>
      </c>
      <c r="IB13" s="14">
        <v>4.5</v>
      </c>
      <c r="IE13" s="14">
        <v>17</v>
      </c>
      <c r="IF13" s="14">
        <v>13</v>
      </c>
      <c r="IG13" s="14">
        <v>49</v>
      </c>
      <c r="II13" s="14">
        <v>1.7</v>
      </c>
      <c r="IL13" s="14">
        <v>17</v>
      </c>
      <c r="IN13" s="14">
        <v>4</v>
      </c>
      <c r="IO13" s="14">
        <v>11</v>
      </c>
      <c r="IQ13" s="14">
        <v>1.7</v>
      </c>
      <c r="IS13" s="14">
        <v>4</v>
      </c>
      <c r="IY13" s="14">
        <v>12</v>
      </c>
      <c r="JC13" s="14">
        <v>22</v>
      </c>
      <c r="JD13" s="14">
        <v>4</v>
      </c>
      <c r="JE13" s="14">
        <v>33</v>
      </c>
      <c r="JF13" s="14">
        <v>7.8</v>
      </c>
      <c r="JG13" s="14">
        <v>23</v>
      </c>
      <c r="JH13" s="14">
        <v>4</v>
      </c>
      <c r="JJ13" s="14">
        <v>4.5</v>
      </c>
      <c r="JM13" s="14">
        <v>33</v>
      </c>
      <c r="JN13" s="14">
        <v>7.8</v>
      </c>
      <c r="JX13" s="14">
        <v>4.5</v>
      </c>
      <c r="JZ13" s="14">
        <v>7.8</v>
      </c>
      <c r="KD13" s="14">
        <v>11</v>
      </c>
      <c r="KE13" s="14">
        <v>2</v>
      </c>
      <c r="KJ13" s="14">
        <v>17</v>
      </c>
      <c r="KK13" s="14">
        <v>6.8</v>
      </c>
      <c r="KM13" s="14">
        <v>2</v>
      </c>
      <c r="KN13" s="14">
        <v>2</v>
      </c>
      <c r="KP13" s="14">
        <v>6.8</v>
      </c>
      <c r="KQ13" s="14">
        <v>2</v>
      </c>
      <c r="KT13" s="14">
        <v>2</v>
      </c>
      <c r="KU13" s="14">
        <v>4.5</v>
      </c>
      <c r="KW13" s="14">
        <v>7.8</v>
      </c>
      <c r="KY13" s="14">
        <v>7.8</v>
      </c>
      <c r="LB13" s="14">
        <v>13</v>
      </c>
      <c r="LG13" s="14">
        <v>49</v>
      </c>
      <c r="LH13" s="14">
        <v>2</v>
      </c>
      <c r="LK13" s="14">
        <v>2</v>
      </c>
      <c r="LL13" s="14">
        <v>2</v>
      </c>
      <c r="LN13" s="14">
        <v>49</v>
      </c>
      <c r="LO13" s="14">
        <v>23</v>
      </c>
      <c r="LP13" s="14">
        <v>33</v>
      </c>
      <c r="LQ13" s="14">
        <v>1.8</v>
      </c>
      <c r="LV13" s="14">
        <v>14</v>
      </c>
      <c r="LZ13" s="14">
        <v>4.5</v>
      </c>
      <c r="MG13" s="14">
        <v>13</v>
      </c>
      <c r="ML13" s="14">
        <v>1.7</v>
      </c>
      <c r="MP13" s="14">
        <v>1.7</v>
      </c>
      <c r="MR13" s="14">
        <v>2</v>
      </c>
      <c r="MU13" s="14">
        <v>22</v>
      </c>
      <c r="MV13" s="14">
        <v>1.7</v>
      </c>
      <c r="NA13" s="14">
        <v>33</v>
      </c>
      <c r="NB13" s="14">
        <v>1.7</v>
      </c>
      <c r="NC13" s="14">
        <v>1.7</v>
      </c>
      <c r="NF13" s="14">
        <v>2</v>
      </c>
      <c r="NI13" s="14">
        <v>17</v>
      </c>
      <c r="NJ13" s="14">
        <v>1.7</v>
      </c>
      <c r="NN13" s="14">
        <v>4.5</v>
      </c>
      <c r="NS13" s="14">
        <v>7.8</v>
      </c>
    </row>
    <row r="14" spans="1:439" x14ac:dyDescent="0.15">
      <c r="B14" s="16">
        <v>44</v>
      </c>
      <c r="DG14" s="15"/>
      <c r="DH14" s="15"/>
      <c r="DI14" s="15"/>
      <c r="DJ14" s="15"/>
      <c r="DO14" s="15"/>
      <c r="DP14" s="15"/>
      <c r="DQ14" s="15"/>
      <c r="DR14" s="15"/>
      <c r="DS14" s="15">
        <v>4.5</v>
      </c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JA14" s="14">
        <v>1.7</v>
      </c>
      <c r="KV14" s="14">
        <v>6.8</v>
      </c>
      <c r="KX14" s="14">
        <v>4.5</v>
      </c>
    </row>
    <row r="15" spans="1:439" x14ac:dyDescent="0.15">
      <c r="B15" s="16" t="s">
        <v>23</v>
      </c>
      <c r="DG15" s="15"/>
      <c r="DH15" s="15"/>
      <c r="DI15" s="15"/>
      <c r="DJ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15"/>
      <c r="ER15" s="15"/>
      <c r="ES15" s="15"/>
      <c r="ET15" s="15"/>
      <c r="EU15" s="15"/>
      <c r="EV15" s="15"/>
      <c r="EW15" s="15"/>
      <c r="EX15" s="15"/>
      <c r="EY15" s="15"/>
      <c r="EZ15" s="15"/>
      <c r="FA15" s="15"/>
      <c r="FB15" s="15"/>
      <c r="FC15" s="15"/>
      <c r="FD15" s="15"/>
      <c r="FE15" s="15"/>
      <c r="FF15" s="15"/>
      <c r="FG15" s="15"/>
      <c r="FH15" s="15"/>
      <c r="FI15" s="15"/>
      <c r="FJ15" s="15"/>
      <c r="FK15" s="15"/>
      <c r="FL15" s="15"/>
      <c r="IT15" s="14">
        <v>4.5</v>
      </c>
    </row>
    <row r="16" spans="1:439" x14ac:dyDescent="0.15">
      <c r="B16" s="16" t="s">
        <v>3</v>
      </c>
      <c r="DG16" s="15"/>
      <c r="DH16" s="15"/>
      <c r="DI16" s="15"/>
      <c r="DJ16" s="15"/>
      <c r="DO16" s="15">
        <v>2</v>
      </c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15"/>
      <c r="ER16" s="15"/>
      <c r="ES16" s="15"/>
      <c r="ET16" s="15"/>
      <c r="EU16" s="15"/>
      <c r="EV16" s="15"/>
      <c r="EW16" s="15"/>
      <c r="EX16" s="15"/>
      <c r="EY16" s="15"/>
      <c r="EZ16" s="15"/>
      <c r="FA16" s="15"/>
      <c r="FB16" s="15"/>
      <c r="FC16" s="15"/>
      <c r="FD16" s="15"/>
      <c r="FE16" s="15"/>
      <c r="FF16" s="15"/>
      <c r="FG16" s="15"/>
      <c r="FH16" s="15"/>
      <c r="FI16" s="15"/>
      <c r="FJ16" s="15"/>
      <c r="FK16" s="15"/>
      <c r="FL16" s="15"/>
    </row>
    <row r="17" spans="2:373" x14ac:dyDescent="0.15">
      <c r="B17" s="16" t="s">
        <v>13</v>
      </c>
      <c r="DG17" s="15"/>
      <c r="DH17" s="15"/>
      <c r="DI17" s="15"/>
      <c r="DJ17" s="15"/>
      <c r="DO17" s="15">
        <v>170</v>
      </c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C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15">
        <v>4.5</v>
      </c>
      <c r="ER17" s="15"/>
      <c r="ES17" s="15"/>
      <c r="ET17" s="15"/>
      <c r="EU17" s="15"/>
      <c r="EV17" s="15"/>
      <c r="EW17" s="15"/>
      <c r="EX17" s="15"/>
      <c r="EY17" s="15"/>
      <c r="EZ17" s="15"/>
      <c r="FA17" s="15"/>
      <c r="FB17" s="15"/>
      <c r="FC17" s="15"/>
      <c r="FD17" s="15"/>
      <c r="FE17" s="15"/>
      <c r="FF17" s="15"/>
      <c r="FG17" s="15"/>
      <c r="FH17" s="15"/>
      <c r="FI17" s="15"/>
      <c r="FJ17" s="15"/>
      <c r="FK17" s="15"/>
      <c r="FL17" s="15"/>
      <c r="FQ17" s="14">
        <v>1.7</v>
      </c>
      <c r="IP17" s="14">
        <v>1.7</v>
      </c>
    </row>
    <row r="18" spans="2:373" x14ac:dyDescent="0.15">
      <c r="B18" s="16" t="s">
        <v>5</v>
      </c>
      <c r="DG18" s="15"/>
      <c r="DH18" s="15"/>
      <c r="DI18" s="15"/>
      <c r="DJ18" s="15"/>
      <c r="DO18" s="15"/>
      <c r="DP18" s="15"/>
      <c r="DQ18" s="15"/>
      <c r="DR18" s="15"/>
      <c r="DS18" s="15"/>
      <c r="DT18" s="15"/>
      <c r="DU18" s="15"/>
      <c r="DV18" s="15"/>
      <c r="DW18" s="15"/>
      <c r="DX18" s="15"/>
      <c r="DY18" s="15"/>
      <c r="DZ18" s="15"/>
      <c r="EA18" s="15"/>
      <c r="EB18" s="15"/>
      <c r="EC18" s="15"/>
      <c r="ED18" s="15"/>
      <c r="EE18" s="15"/>
      <c r="EF18" s="15"/>
      <c r="EG18" s="15"/>
      <c r="EH18" s="15"/>
      <c r="EI18" s="15"/>
      <c r="EJ18" s="15"/>
      <c r="EK18" s="15"/>
      <c r="EL18" s="15"/>
      <c r="EM18" s="15"/>
      <c r="EN18" s="15"/>
      <c r="EO18" s="15"/>
      <c r="EP18" s="15"/>
      <c r="EQ18" s="15">
        <v>2</v>
      </c>
      <c r="ER18" s="15"/>
      <c r="ES18" s="15"/>
      <c r="ET18" s="15"/>
      <c r="EU18" s="15"/>
      <c r="EV18" s="15"/>
      <c r="EW18" s="15"/>
      <c r="EX18" s="15"/>
      <c r="EY18" s="15"/>
      <c r="EZ18" s="15"/>
      <c r="FA18" s="15"/>
      <c r="FB18" s="15"/>
      <c r="FC18" s="15"/>
      <c r="FD18" s="15"/>
      <c r="FE18" s="15"/>
      <c r="FF18" s="15"/>
      <c r="FG18" s="15"/>
      <c r="FH18" s="15"/>
      <c r="FI18" s="15"/>
      <c r="FJ18" s="15"/>
      <c r="FK18" s="15"/>
      <c r="FL18" s="15"/>
    </row>
    <row r="19" spans="2:373" x14ac:dyDescent="0.15">
      <c r="B19" s="16" t="s">
        <v>4</v>
      </c>
      <c r="DG19" s="15"/>
      <c r="DH19" s="15"/>
      <c r="DI19" s="15"/>
      <c r="DJ19" s="15"/>
      <c r="DO19" s="15"/>
      <c r="DP19" s="15"/>
      <c r="DQ19" s="15"/>
      <c r="DR19" s="15"/>
      <c r="DS19" s="15"/>
      <c r="DT19" s="15"/>
      <c r="DU19" s="15"/>
      <c r="DV19" s="15"/>
      <c r="DW19" s="15"/>
      <c r="DX19" s="15"/>
      <c r="DY19" s="15"/>
      <c r="DZ19" s="15"/>
      <c r="EA19" s="15"/>
      <c r="EB19" s="15"/>
      <c r="EC19" s="15"/>
      <c r="ED19" s="15"/>
      <c r="EE19" s="15"/>
      <c r="EF19" s="15"/>
      <c r="EG19" s="15"/>
      <c r="EH19" s="15"/>
      <c r="EI19" s="15"/>
      <c r="EJ19" s="15"/>
      <c r="EK19" s="15"/>
      <c r="EL19" s="15"/>
      <c r="EM19" s="15"/>
      <c r="EN19" s="15"/>
      <c r="EO19" s="15"/>
      <c r="EP19" s="15"/>
      <c r="EQ19" s="15">
        <v>7.8</v>
      </c>
      <c r="ER19" s="15"/>
      <c r="ES19" s="15"/>
      <c r="ET19" s="15"/>
      <c r="EU19" s="15"/>
      <c r="EV19" s="15"/>
      <c r="EW19" s="15"/>
      <c r="EX19" s="15"/>
      <c r="EY19" s="15"/>
      <c r="EZ19" s="15"/>
      <c r="FA19" s="15"/>
      <c r="FB19" s="15"/>
      <c r="FC19" s="15"/>
      <c r="FD19" s="15"/>
      <c r="FE19" s="15"/>
      <c r="FF19" s="15"/>
      <c r="FG19" s="15"/>
      <c r="FH19" s="15"/>
      <c r="FI19" s="15"/>
      <c r="FJ19" s="15"/>
      <c r="FK19" s="15"/>
      <c r="FL19" s="15"/>
      <c r="ID19" s="14">
        <v>7.8</v>
      </c>
    </row>
    <row r="20" spans="2:373" x14ac:dyDescent="0.15">
      <c r="B20" s="16" t="s">
        <v>17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/>
      <c r="BQ20" s="15"/>
      <c r="BR20" s="15"/>
      <c r="BS20" s="15"/>
      <c r="BT20" s="15"/>
      <c r="BU20" s="15"/>
      <c r="BV20" s="15"/>
      <c r="BW20" s="15"/>
      <c r="BX20" s="15"/>
      <c r="BY20" s="15"/>
      <c r="BZ20" s="15"/>
      <c r="CA20" s="15"/>
      <c r="CB20" s="15"/>
      <c r="CC20" s="15"/>
      <c r="CD20" s="15"/>
      <c r="CE20" s="15"/>
      <c r="CF20" s="15"/>
      <c r="CG20" s="15"/>
      <c r="CH20" s="15"/>
      <c r="CI20" s="15"/>
      <c r="CJ20" s="15"/>
      <c r="CK20" s="15"/>
      <c r="CL20" s="15"/>
      <c r="CM20" s="15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5"/>
      <c r="DH20" s="15"/>
      <c r="DI20" s="15"/>
      <c r="DJ20" s="15"/>
      <c r="DK20" s="15"/>
      <c r="DL20" s="15"/>
      <c r="DM20" s="15"/>
      <c r="DN20" s="15"/>
      <c r="DO20" s="15"/>
      <c r="DP20" s="15"/>
      <c r="DQ20" s="15"/>
      <c r="DR20" s="15"/>
      <c r="DS20" s="15"/>
      <c r="DT20" s="15"/>
      <c r="DU20" s="15"/>
      <c r="DV20" s="15"/>
      <c r="DW20" s="15"/>
      <c r="DX20" s="15"/>
      <c r="DY20" s="15"/>
      <c r="DZ20" s="15"/>
      <c r="EA20" s="15"/>
      <c r="EB20" s="15"/>
      <c r="EC20" s="15"/>
      <c r="ED20" s="15"/>
      <c r="EE20" s="15"/>
      <c r="EF20" s="15"/>
      <c r="EG20" s="15"/>
      <c r="EH20" s="15"/>
      <c r="EI20" s="15"/>
      <c r="EJ20" s="15"/>
      <c r="EK20" s="15"/>
      <c r="EL20" s="15"/>
      <c r="EM20" s="15"/>
      <c r="EN20" s="15"/>
      <c r="EO20" s="15"/>
      <c r="EP20" s="15"/>
      <c r="EQ20" s="15"/>
      <c r="ER20" s="15"/>
      <c r="ES20" s="15"/>
      <c r="ET20" s="15"/>
      <c r="EU20" s="15"/>
      <c r="EV20" s="15"/>
      <c r="EW20" s="15"/>
      <c r="EX20" s="15"/>
      <c r="EY20" s="15"/>
      <c r="EZ20" s="15"/>
      <c r="FA20" s="15"/>
      <c r="FB20" s="15"/>
      <c r="FC20" s="15"/>
      <c r="FD20" s="15"/>
      <c r="FE20" s="15"/>
      <c r="FF20" s="15"/>
      <c r="FG20" s="15"/>
      <c r="FH20" s="15"/>
      <c r="FI20" s="15"/>
      <c r="FJ20" s="15"/>
      <c r="FK20" s="15"/>
      <c r="FL20" s="15"/>
      <c r="FR20" s="14">
        <v>1.7</v>
      </c>
      <c r="IA20" s="14">
        <v>2</v>
      </c>
      <c r="IW20" s="14">
        <v>1.7</v>
      </c>
    </row>
    <row r="21" spans="2:373" x14ac:dyDescent="0.15">
      <c r="B21" s="16" t="s">
        <v>7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/>
      <c r="BQ21" s="15"/>
      <c r="BR21" s="15"/>
      <c r="BS21" s="15"/>
      <c r="BT21" s="15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  <c r="CH21" s="15"/>
      <c r="CI21" s="15"/>
      <c r="CJ21" s="15"/>
      <c r="CK21" s="15"/>
      <c r="CL21" s="15"/>
      <c r="CM21" s="15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  <c r="DG21" s="15"/>
      <c r="DH21" s="15"/>
      <c r="DI21" s="15"/>
      <c r="DJ21" s="15"/>
      <c r="DK21" s="15"/>
      <c r="DL21" s="15"/>
      <c r="DM21" s="15"/>
      <c r="DN21" s="15"/>
      <c r="DO21" s="15"/>
      <c r="DP21" s="15"/>
      <c r="DQ21" s="15"/>
      <c r="DR21" s="15"/>
      <c r="DS21" s="15"/>
      <c r="DT21" s="15"/>
      <c r="DU21" s="15"/>
      <c r="DV21" s="15"/>
      <c r="DW21" s="15"/>
      <c r="DX21" s="15"/>
      <c r="DY21" s="15"/>
      <c r="DZ21" s="15"/>
      <c r="EA21" s="15"/>
      <c r="EB21" s="15"/>
      <c r="EC21" s="15"/>
      <c r="ED21" s="15"/>
      <c r="EE21" s="15"/>
      <c r="EF21" s="15"/>
      <c r="EG21" s="15"/>
      <c r="EH21" s="15"/>
      <c r="EI21" s="15"/>
      <c r="EJ21" s="15"/>
      <c r="EK21" s="15"/>
      <c r="EL21" s="15"/>
      <c r="EM21" s="15"/>
      <c r="EN21" s="15"/>
      <c r="EO21" s="15"/>
      <c r="EP21" s="15"/>
      <c r="EQ21" s="15"/>
      <c r="ER21" s="15"/>
      <c r="ES21" s="15"/>
      <c r="ET21" s="15"/>
      <c r="EU21" s="15"/>
      <c r="EV21" s="15"/>
      <c r="EW21" s="15"/>
      <c r="EX21" s="15"/>
      <c r="EY21" s="15"/>
      <c r="EZ21" s="15"/>
      <c r="FA21" s="15"/>
      <c r="FB21" s="15"/>
      <c r="FC21" s="15"/>
      <c r="FD21" s="15"/>
      <c r="FE21" s="15"/>
      <c r="FF21" s="15"/>
      <c r="FG21" s="15"/>
      <c r="FH21" s="15"/>
      <c r="FI21" s="15"/>
      <c r="FJ21" s="15"/>
      <c r="FK21" s="15"/>
      <c r="FL21" s="15"/>
      <c r="FP21" s="14">
        <v>170</v>
      </c>
      <c r="FQ21" s="14">
        <v>1.7</v>
      </c>
      <c r="FR21" s="14">
        <v>1.7</v>
      </c>
      <c r="GT21" s="14">
        <v>1.7</v>
      </c>
      <c r="ID21" s="14">
        <v>7.8</v>
      </c>
    </row>
    <row r="22" spans="2:373" x14ac:dyDescent="0.15">
      <c r="B22" s="16" t="s">
        <v>9</v>
      </c>
      <c r="DG22" s="15"/>
      <c r="DH22" s="15"/>
      <c r="DI22" s="15"/>
      <c r="DJ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15"/>
      <c r="EH22" s="15"/>
      <c r="EI22" s="15"/>
      <c r="EJ22" s="15"/>
      <c r="EK22" s="15"/>
      <c r="EL22" s="15"/>
      <c r="EM22" s="15"/>
      <c r="EN22" s="15"/>
      <c r="EO22" s="15"/>
      <c r="EP22" s="15"/>
      <c r="EQ22" s="15"/>
      <c r="ER22" s="15"/>
      <c r="ES22" s="15"/>
      <c r="ET22" s="15"/>
      <c r="EU22" s="15"/>
      <c r="EV22" s="15"/>
      <c r="EW22" s="15"/>
      <c r="EX22" s="15"/>
      <c r="EY22" s="15"/>
      <c r="EZ22" s="15"/>
      <c r="FA22" s="15"/>
      <c r="FB22" s="15"/>
      <c r="FC22" s="15"/>
      <c r="FD22" s="15"/>
      <c r="FE22" s="15"/>
      <c r="FF22" s="15"/>
      <c r="FG22" s="15"/>
      <c r="FH22" s="15"/>
      <c r="FI22" s="15"/>
      <c r="FJ22" s="15"/>
      <c r="FK22" s="15"/>
      <c r="FL22" s="15"/>
      <c r="FP22" s="14">
        <v>240</v>
      </c>
      <c r="FQ22" s="14">
        <v>2</v>
      </c>
      <c r="FR22" s="14">
        <v>13</v>
      </c>
      <c r="GK22" s="14">
        <v>17</v>
      </c>
      <c r="GT22" s="14">
        <v>2</v>
      </c>
    </row>
    <row r="23" spans="2:373" x14ac:dyDescent="0.15">
      <c r="B23" s="16" t="s">
        <v>11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R23" s="14">
        <v>350</v>
      </c>
      <c r="GT23" s="14">
        <v>79</v>
      </c>
      <c r="IA23" s="14">
        <v>8.3000000000000007</v>
      </c>
      <c r="LN23" s="14">
        <v>23</v>
      </c>
      <c r="LO23" s="14">
        <v>2</v>
      </c>
      <c r="MO23" s="14">
        <v>1.7</v>
      </c>
      <c r="NI23" s="14">
        <v>1.7</v>
      </c>
    </row>
    <row r="24" spans="2:373" x14ac:dyDescent="0.15">
      <c r="B24" s="16" t="s">
        <v>2</v>
      </c>
      <c r="DG24" s="15"/>
      <c r="DH24" s="15"/>
      <c r="DI24" s="15"/>
      <c r="DJ24" s="15"/>
      <c r="DK24" s="15">
        <v>1.7</v>
      </c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P24" s="14">
        <v>110</v>
      </c>
      <c r="HZ24" s="14">
        <v>1.7</v>
      </c>
      <c r="IR24" s="14">
        <v>2</v>
      </c>
    </row>
    <row r="25" spans="2:373" x14ac:dyDescent="0.15">
      <c r="B25" s="16" t="s">
        <v>12</v>
      </c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>
        <v>49</v>
      </c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  <c r="DQ25" s="15"/>
      <c r="DR25" s="15"/>
      <c r="DS25" s="15"/>
      <c r="DT25" s="15"/>
      <c r="DU25" s="15"/>
      <c r="DV25" s="15"/>
      <c r="DW25" s="15"/>
      <c r="DX25" s="15"/>
      <c r="DY25" s="15"/>
      <c r="DZ25" s="15"/>
      <c r="EA25" s="15"/>
      <c r="EB25" s="15"/>
      <c r="EC25" s="15"/>
      <c r="ED25" s="15"/>
      <c r="EE25" s="15"/>
      <c r="EF25" s="15"/>
      <c r="EG25" s="15"/>
      <c r="EH25" s="15"/>
      <c r="EI25" s="15"/>
      <c r="EJ25" s="15"/>
      <c r="EK25" s="15"/>
      <c r="EL25" s="15"/>
      <c r="EM25" s="15"/>
      <c r="EN25" s="15"/>
      <c r="EO25" s="15"/>
      <c r="EP25" s="15"/>
      <c r="EQ25" s="15"/>
      <c r="ER25" s="15"/>
      <c r="ES25" s="15"/>
      <c r="ET25" s="15"/>
      <c r="EU25" s="15"/>
      <c r="EV25" s="15"/>
      <c r="EW25" s="15"/>
      <c r="EX25" s="15"/>
      <c r="EY25" s="15"/>
      <c r="EZ25" s="15"/>
      <c r="FA25" s="15"/>
      <c r="FB25" s="15"/>
      <c r="FC25" s="15"/>
      <c r="FD25" s="15"/>
      <c r="FE25" s="15"/>
      <c r="FF25" s="15"/>
      <c r="FG25" s="15"/>
      <c r="FH25" s="15"/>
      <c r="FI25" s="15"/>
      <c r="FJ25" s="15"/>
      <c r="FK25" s="15"/>
      <c r="FL25" s="15"/>
      <c r="GG25" s="14">
        <v>2</v>
      </c>
      <c r="GK25" s="14">
        <v>49</v>
      </c>
    </row>
    <row r="26" spans="2:373" x14ac:dyDescent="0.15">
      <c r="B26" s="16" t="s">
        <v>15</v>
      </c>
      <c r="GT26" s="14">
        <v>4.5</v>
      </c>
    </row>
    <row r="27" spans="2:373" x14ac:dyDescent="0.15">
      <c r="B27" s="16" t="s">
        <v>18</v>
      </c>
      <c r="ID27" s="14">
        <v>7.8</v>
      </c>
    </row>
    <row r="28" spans="2:373" x14ac:dyDescent="0.15">
      <c r="B28" s="16" t="s">
        <v>19</v>
      </c>
      <c r="IP28" s="14">
        <v>2</v>
      </c>
    </row>
    <row r="29" spans="2:373" x14ac:dyDescent="0.15">
      <c r="B29" s="16" t="s">
        <v>21</v>
      </c>
      <c r="IP29" s="14">
        <v>1.7</v>
      </c>
    </row>
    <row r="30" spans="2:373" x14ac:dyDescent="0.15">
      <c r="B30" s="16" t="s">
        <v>22</v>
      </c>
      <c r="IP30" s="14">
        <v>6.8</v>
      </c>
    </row>
    <row r="31" spans="2:373" x14ac:dyDescent="0.15">
      <c r="B31" s="16" t="s">
        <v>24</v>
      </c>
      <c r="IW31" s="14">
        <v>1.7</v>
      </c>
    </row>
    <row r="32" spans="2:373" x14ac:dyDescent="0.15">
      <c r="B32" s="16" t="s">
        <v>26</v>
      </c>
      <c r="IW32" s="14">
        <v>1.7</v>
      </c>
    </row>
    <row r="33" spans="2:353" x14ac:dyDescent="0.15">
      <c r="B33" s="16" t="s">
        <v>28</v>
      </c>
      <c r="LJ33" s="14">
        <v>4.5</v>
      </c>
    </row>
    <row r="34" spans="2:353" x14ac:dyDescent="0.15">
      <c r="B34" s="16" t="s">
        <v>29</v>
      </c>
      <c r="MO34" s="14">
        <v>1.7</v>
      </c>
    </row>
  </sheetData>
  <sortState xmlns:xlrd2="http://schemas.microsoft.com/office/spreadsheetml/2017/richdata2" ref="A2:OA35">
    <sortCondition ref="A3:A35"/>
  </sortState>
  <phoneticPr fontId="0" type="noConversion"/>
  <printOptions horizontalCentered="1" verticalCentered="1" gridLines="1"/>
  <pageMargins left="0.5" right="0.5" top="1" bottom="1" header="0.5" footer="0.5"/>
  <pageSetup fitToWidth="24" orientation="landscape" blackAndWhite="1" r:id="rId1"/>
  <headerFooter alignWithMargins="0">
    <oddHeader>&amp;L&amp;"Tahoma,Bold"&amp;14E9, NELSON BAY&amp;C&amp;"Tahoma,Bold"&amp;14CONDITIONAL SAMPLES
SORTED&amp;R&amp;"Tahoma,Bold"&amp;14FECAL COLIFORM MPN/100 ML</oddHeader>
    <oddFooter>&amp;L&amp;10&amp;Z&amp;F&amp;R&amp;10&amp;D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>
    <pageSetUpPr fitToPage="1"/>
  </sheetPr>
  <dimension ref="A1:IM30"/>
  <sheetViews>
    <sheetView defaultGridColor="0" colorId="22" zoomScale="87" workbookViewId="0">
      <pane xSplit="2" topLeftCell="C1" activePane="topRight" state="frozenSplit"/>
      <selection pane="topRight" activeCell="R16" sqref="R16"/>
    </sheetView>
  </sheetViews>
  <sheetFormatPr baseColWidth="10" defaultColWidth="11.7109375" defaultRowHeight="15" x14ac:dyDescent="0.15"/>
  <cols>
    <col min="1" max="1" width="11.140625" style="20" customWidth="1"/>
    <col min="2" max="2" width="6.85546875" customWidth="1"/>
    <col min="3" max="8" width="8.28515625" bestFit="1" customWidth="1"/>
    <col min="9" max="9" width="8.28515625" customWidth="1"/>
    <col min="10" max="40" width="8.28515625" bestFit="1" customWidth="1"/>
    <col min="41" max="41" width="8.28515625" customWidth="1"/>
    <col min="42" max="46" width="8.28515625" bestFit="1" customWidth="1"/>
    <col min="47" max="48" width="8.28515625" customWidth="1"/>
    <col min="49" max="62" width="8.28515625" bestFit="1" customWidth="1"/>
    <col min="63" max="65" width="8.28515625" customWidth="1"/>
    <col min="66" max="67" width="8.28515625" bestFit="1" customWidth="1"/>
    <col min="68" max="68" width="8.28515625" customWidth="1"/>
    <col min="69" max="79" width="8.28515625" bestFit="1" customWidth="1"/>
    <col min="80" max="81" width="8.28515625" customWidth="1"/>
    <col min="82" max="89" width="8.28515625" bestFit="1" customWidth="1"/>
    <col min="90" max="90" width="8.28515625" customWidth="1"/>
    <col min="91" max="95" width="8.28515625" bestFit="1" customWidth="1"/>
    <col min="96" max="96" width="8.28515625" customWidth="1"/>
    <col min="97" max="97" width="8.28515625" bestFit="1" customWidth="1"/>
    <col min="98" max="98" width="8.28515625" customWidth="1"/>
    <col min="99" max="103" width="8.28515625" bestFit="1" customWidth="1"/>
    <col min="104" max="104" width="8.28515625" customWidth="1"/>
    <col min="105" max="108" width="8.28515625" bestFit="1" customWidth="1"/>
    <col min="109" max="109" width="8.28515625" customWidth="1"/>
    <col min="110" max="122" width="8.28515625" bestFit="1" customWidth="1"/>
    <col min="123" max="124" width="8.28515625" customWidth="1"/>
    <col min="125" max="129" width="8.28515625" bestFit="1" customWidth="1"/>
    <col min="130" max="130" width="8.28515625" customWidth="1"/>
    <col min="131" max="136" width="8.28515625" bestFit="1" customWidth="1"/>
    <col min="137" max="137" width="8.28515625" customWidth="1"/>
    <col min="138" max="138" width="8.28515625" bestFit="1" customWidth="1"/>
    <col min="139" max="139" width="8.28515625" customWidth="1"/>
    <col min="140" max="154" width="8.28515625" bestFit="1" customWidth="1"/>
    <col min="155" max="155" width="8.28515625" customWidth="1"/>
    <col min="156" max="161" width="8.28515625" bestFit="1" customWidth="1"/>
    <col min="162" max="162" width="8.28515625" customWidth="1"/>
    <col min="163" max="170" width="8.28515625" bestFit="1" customWidth="1"/>
    <col min="171" max="171" width="8.28515625" customWidth="1"/>
    <col min="172" max="182" width="8.28515625" bestFit="1" customWidth="1"/>
    <col min="183" max="183" width="8.28515625" customWidth="1"/>
    <col min="184" max="190" width="8.28515625" bestFit="1" customWidth="1"/>
  </cols>
  <sheetData>
    <row r="1" spans="1:247" s="10" customFormat="1" x14ac:dyDescent="0.15">
      <c r="A1" s="19" t="s">
        <v>0</v>
      </c>
      <c r="B1" s="25" t="s">
        <v>1</v>
      </c>
      <c r="C1" s="7">
        <f>DATE(93,1,20)</f>
        <v>33989</v>
      </c>
      <c r="D1" s="7">
        <f>DATE(93,4,9)</f>
        <v>34068</v>
      </c>
      <c r="E1" s="7">
        <f>DATE(93,4,12)</f>
        <v>34071</v>
      </c>
      <c r="F1" s="7">
        <f>DATE(93,10,11)</f>
        <v>34253</v>
      </c>
      <c r="G1" s="7">
        <f>DATE(93,10,13)</f>
        <v>34255</v>
      </c>
      <c r="H1" s="7">
        <f>DATE(93,10,18)</f>
        <v>34260</v>
      </c>
      <c r="I1" s="7">
        <f>DATE(93,10,20)</f>
        <v>34262</v>
      </c>
      <c r="J1" s="7">
        <f>DATE(93,10,29)</f>
        <v>34271</v>
      </c>
      <c r="K1" s="7">
        <f>DATE(93,11,1)</f>
        <v>34274</v>
      </c>
      <c r="L1" s="7">
        <f>DATE(93,11,2)</f>
        <v>34275</v>
      </c>
      <c r="M1" s="7">
        <f>DATE(93,11,29)</f>
        <v>34302</v>
      </c>
      <c r="N1" s="7">
        <f>DATE(93,12,2)</f>
        <v>34305</v>
      </c>
      <c r="O1" s="7">
        <f>DATE(93,12,7)</f>
        <v>34310</v>
      </c>
      <c r="P1" s="7">
        <f>DATE(94,1,18)</f>
        <v>34352</v>
      </c>
      <c r="Q1" s="7">
        <f>DATE(94,1,31)</f>
        <v>34365</v>
      </c>
      <c r="R1" s="7">
        <f>DATE(94,2,3)</f>
        <v>34368</v>
      </c>
      <c r="S1" s="7">
        <f>DATE(94,3,6)</f>
        <v>34399</v>
      </c>
      <c r="T1" s="7">
        <f>DATE(94,5,31)</f>
        <v>34485</v>
      </c>
      <c r="U1" s="7">
        <f>DATE(94,6,21)</f>
        <v>34506</v>
      </c>
      <c r="V1" s="7">
        <f>DATE(94,8,16)</f>
        <v>34562</v>
      </c>
      <c r="W1" s="7">
        <f>DATE(94,9,13)</f>
        <v>34590</v>
      </c>
      <c r="X1" s="7">
        <f>DATE(94,9,20)</f>
        <v>34597</v>
      </c>
      <c r="Y1" s="7">
        <f>DATE(95,10,16)</f>
        <v>34988</v>
      </c>
      <c r="Z1" s="7">
        <f>DATE(95,10,18)</f>
        <v>34990</v>
      </c>
      <c r="AA1" s="7">
        <f>DATE(96,1,29)</f>
        <v>35093</v>
      </c>
      <c r="AB1" s="7">
        <f>DATE(96,7,19)</f>
        <v>35265</v>
      </c>
      <c r="AC1" s="7">
        <f>DATE(96,8,5)</f>
        <v>35282</v>
      </c>
      <c r="AD1" s="7">
        <f>DATE(96,8,7)</f>
        <v>35284</v>
      </c>
      <c r="AE1" s="7">
        <f>DATE(96,9,10)</f>
        <v>35318</v>
      </c>
      <c r="AF1" s="7">
        <f>DATE(96,9,16)</f>
        <v>35324</v>
      </c>
      <c r="AG1" s="7">
        <f>DATE(96,9,18)</f>
        <v>35326</v>
      </c>
      <c r="AH1" s="7">
        <f>DATE(96,9,26)</f>
        <v>35334</v>
      </c>
      <c r="AI1" s="7">
        <f>DATE(96,10,9)</f>
        <v>35347</v>
      </c>
      <c r="AJ1" s="7">
        <f>DATE(96,10,11)</f>
        <v>35349</v>
      </c>
      <c r="AK1" s="7">
        <f>DATE(96,10,14)</f>
        <v>35352</v>
      </c>
      <c r="AL1" s="7">
        <f>DATE(97,2,18)</f>
        <v>35479</v>
      </c>
      <c r="AM1" s="7">
        <f>DATE(97,3,17)</f>
        <v>35506</v>
      </c>
      <c r="AN1" s="7">
        <f>DATE(97,4,30)</f>
        <v>35550</v>
      </c>
      <c r="AO1" s="7">
        <f>DATE(97,5,28)</f>
        <v>35578</v>
      </c>
      <c r="AP1" s="7">
        <f>DATE(97,7,14)</f>
        <v>35625</v>
      </c>
      <c r="AQ1" s="7">
        <f>DATE(97,8,4)</f>
        <v>35646</v>
      </c>
      <c r="AR1" s="7">
        <f>DATE(97,9,14)</f>
        <v>35687</v>
      </c>
      <c r="AS1" s="7">
        <f>DATE(97,9,17)</f>
        <v>35690</v>
      </c>
      <c r="AT1" s="7">
        <f>DATE(97,9,30)</f>
        <v>35703</v>
      </c>
      <c r="AU1" s="7">
        <f>DATE(97,10,2)</f>
        <v>35705</v>
      </c>
      <c r="AV1" s="7">
        <f>DATE(97,10,7)</f>
        <v>35710</v>
      </c>
      <c r="AW1" s="7">
        <f>DATE(97,11,3)</f>
        <v>35737</v>
      </c>
      <c r="AX1" s="7">
        <f>DATE(97,11,5)</f>
        <v>35739</v>
      </c>
      <c r="AY1" s="7">
        <f>DATE(97,11,17)</f>
        <v>35751</v>
      </c>
      <c r="AZ1" s="7">
        <f>DATE(97,12,2)</f>
        <v>35766</v>
      </c>
      <c r="BA1" s="8">
        <f>DATE(97,12,4)</f>
        <v>35768</v>
      </c>
      <c r="BB1" s="8">
        <f>DATE(98,1,19)</f>
        <v>35814</v>
      </c>
      <c r="BC1" s="8">
        <f>DATE(98,1,21)</f>
        <v>35816</v>
      </c>
      <c r="BD1" s="8">
        <f>DATE(98,1,26)</f>
        <v>35821</v>
      </c>
      <c r="BE1" s="8">
        <f>DATE(98,1,30)</f>
        <v>35825</v>
      </c>
      <c r="BF1" s="8">
        <f>DATE(98,2,9)</f>
        <v>35835</v>
      </c>
      <c r="BG1" s="8">
        <f>DATE(98,2,11)</f>
        <v>35837</v>
      </c>
      <c r="BH1" s="8">
        <f>DATE(98,2,19)</f>
        <v>35845</v>
      </c>
      <c r="BI1" s="8">
        <f>DATE(98,2,22)</f>
        <v>35848</v>
      </c>
      <c r="BJ1" s="8">
        <f>DATE(98,2,23)</f>
        <v>35849</v>
      </c>
      <c r="BK1" s="7">
        <f>DATE(98,2,26)</f>
        <v>35852</v>
      </c>
      <c r="BL1" s="7">
        <f>DATE(98,5,4)</f>
        <v>35919</v>
      </c>
      <c r="BM1" s="7">
        <f>DATE(98,5,6)</f>
        <v>35921</v>
      </c>
      <c r="BN1" s="8">
        <f>DATE(98,5,21)</f>
        <v>35936</v>
      </c>
      <c r="BO1" s="8">
        <f>DATE(98,7,13)</f>
        <v>35989</v>
      </c>
      <c r="BP1" s="7">
        <f>DATE(98,8,4)</f>
        <v>36011</v>
      </c>
      <c r="BQ1" s="8">
        <f>DATE(98,8,31)</f>
        <v>36038</v>
      </c>
      <c r="BR1" s="8">
        <f>DATE(98,9,2)</f>
        <v>36040</v>
      </c>
      <c r="BS1" s="8">
        <f>DATE(98,9,7)</f>
        <v>36045</v>
      </c>
      <c r="BT1" s="8">
        <f>DATE(99,5,3)</f>
        <v>36283</v>
      </c>
      <c r="BU1" s="8">
        <f>DATE(99,5,6)</f>
        <v>36286</v>
      </c>
      <c r="BV1" s="8">
        <v>36333</v>
      </c>
      <c r="BW1" s="8">
        <v>36377</v>
      </c>
      <c r="BX1" s="8">
        <v>36380</v>
      </c>
      <c r="BY1" s="8">
        <v>36396</v>
      </c>
      <c r="BZ1" s="8">
        <v>36411</v>
      </c>
      <c r="CA1" s="8">
        <v>36412</v>
      </c>
      <c r="CB1" s="7">
        <v>36439</v>
      </c>
      <c r="CC1" s="7">
        <v>36444</v>
      </c>
      <c r="CD1" s="8">
        <v>36452</v>
      </c>
      <c r="CE1" s="8">
        <v>36457</v>
      </c>
      <c r="CF1" s="8">
        <v>36552</v>
      </c>
      <c r="CG1" s="7">
        <f>DATE(2000,1,31)</f>
        <v>36556</v>
      </c>
      <c r="CH1" s="7">
        <f>DATE(2000,4,12)</f>
        <v>36628</v>
      </c>
      <c r="CI1" s="7">
        <f>DATE(2000,4,18)</f>
        <v>36634</v>
      </c>
      <c r="CJ1" s="7">
        <f>DATE(2000,4,20)</f>
        <v>36636</v>
      </c>
      <c r="CK1" s="7">
        <f>DATE(2000,4,24)</f>
        <v>36640</v>
      </c>
      <c r="CL1" s="7">
        <f>DATE(2000,5,1)</f>
        <v>36647</v>
      </c>
      <c r="CM1" s="7">
        <f>DATE(2000,6,6)</f>
        <v>36683</v>
      </c>
      <c r="CN1" s="7">
        <f>DATE(2000,6,8)</f>
        <v>36685</v>
      </c>
      <c r="CO1" s="7">
        <f>DATE(2000,7,24)</f>
        <v>36731</v>
      </c>
      <c r="CP1" s="7">
        <f>DATE(2000,7,27)</f>
        <v>36734</v>
      </c>
      <c r="CQ1" s="7">
        <f>DATE(2000,8,6)</f>
        <v>36744</v>
      </c>
      <c r="CR1" s="7">
        <f>DATE(2000,8,29)</f>
        <v>36767</v>
      </c>
      <c r="CS1" s="7">
        <f>DATE(2000,9,1)</f>
        <v>36770</v>
      </c>
      <c r="CT1" s="7">
        <f>DATE(2000,9,8)</f>
        <v>36777</v>
      </c>
      <c r="CU1" s="7">
        <f>DATE(2000,9,11)</f>
        <v>36780</v>
      </c>
      <c r="CV1" s="7">
        <f>DATE(2000,9,20)</f>
        <v>36789</v>
      </c>
      <c r="CW1" s="7">
        <f>DATE(2000,9,26)</f>
        <v>36795</v>
      </c>
      <c r="CX1" s="7">
        <f>DATE(2000,11,27)</f>
        <v>36857</v>
      </c>
      <c r="CY1" s="7">
        <f>DATE(2000,11,29)</f>
        <v>36859</v>
      </c>
      <c r="CZ1" s="7">
        <f>DATE(2001,3,14)</f>
        <v>36964</v>
      </c>
      <c r="DA1" s="7">
        <f>DATE(2001,8,15)</f>
        <v>37118</v>
      </c>
      <c r="DB1" s="7">
        <f>DATE(2001,8,17)</f>
        <v>37120</v>
      </c>
      <c r="DC1" s="8">
        <f>DATE(2001,9,27)</f>
        <v>37161</v>
      </c>
      <c r="DD1" s="8">
        <f>DATE(2001,10,1)</f>
        <v>37165</v>
      </c>
      <c r="DE1" s="7">
        <v>37195</v>
      </c>
      <c r="DF1" s="8">
        <v>37297</v>
      </c>
      <c r="DG1" s="8">
        <v>37299</v>
      </c>
      <c r="DH1" s="8">
        <v>37329</v>
      </c>
      <c r="DI1" s="8">
        <v>37332</v>
      </c>
      <c r="DJ1" s="8">
        <f>DATE(2002,9,3)</f>
        <v>37502</v>
      </c>
      <c r="DK1" s="8">
        <f>DATE(2002,9,4)</f>
        <v>37503</v>
      </c>
      <c r="DL1" s="8">
        <f>DATE(2002,9,6)</f>
        <v>37505</v>
      </c>
      <c r="DM1" s="8">
        <f>DATE(2002,9,9)</f>
        <v>37508</v>
      </c>
      <c r="DN1" s="8">
        <f>DATE(2002,9,11)</f>
        <v>37510</v>
      </c>
      <c r="DO1" s="8">
        <f>DATE(2002,9,12)</f>
        <v>37511</v>
      </c>
      <c r="DP1" s="8">
        <f>DATE(2002,9,15)</f>
        <v>37514</v>
      </c>
      <c r="DQ1" s="7">
        <f>DATE(2002,9,30)</f>
        <v>37529</v>
      </c>
      <c r="DR1" s="8">
        <f>DATE(2002,10,3)</f>
        <v>37532</v>
      </c>
      <c r="DS1" s="7">
        <f>DATE(2002,10,17)</f>
        <v>37546</v>
      </c>
      <c r="DT1" s="7">
        <f>DATE(2002,10,21)</f>
        <v>37550</v>
      </c>
      <c r="DU1" s="8">
        <f>DATE(2002,11,19)</f>
        <v>37579</v>
      </c>
      <c r="DV1" s="8">
        <f>DATE(2002,11,21)</f>
        <v>37581</v>
      </c>
      <c r="DW1" s="8">
        <f>DATE(2002,11,24)</f>
        <v>37584</v>
      </c>
      <c r="DX1" s="8">
        <f>DATE(2003,1,3)</f>
        <v>37624</v>
      </c>
      <c r="DY1" s="8">
        <f>DATE(2003,1,6)</f>
        <v>37627</v>
      </c>
      <c r="DZ1" s="7">
        <v>37689</v>
      </c>
      <c r="EA1" s="7">
        <v>37692</v>
      </c>
      <c r="EB1" s="7">
        <v>37698</v>
      </c>
      <c r="EC1" s="7">
        <v>37699</v>
      </c>
      <c r="ED1" s="7">
        <v>37703</v>
      </c>
      <c r="EE1" s="7">
        <v>37705</v>
      </c>
      <c r="EF1" s="7">
        <v>37725</v>
      </c>
      <c r="EG1" s="7">
        <v>37726</v>
      </c>
      <c r="EH1" s="7">
        <v>37739</v>
      </c>
      <c r="EI1" s="7">
        <v>37741</v>
      </c>
      <c r="EJ1" s="7">
        <v>37746</v>
      </c>
      <c r="EK1" s="7">
        <v>37761</v>
      </c>
      <c r="EL1" s="7">
        <v>37763</v>
      </c>
      <c r="EM1" s="7">
        <v>37770</v>
      </c>
      <c r="EN1" s="8">
        <v>37775</v>
      </c>
      <c r="EO1" s="8">
        <v>37818</v>
      </c>
      <c r="EP1" s="8">
        <v>37887</v>
      </c>
      <c r="EQ1" s="8">
        <v>37894</v>
      </c>
      <c r="ER1" s="8">
        <v>37906</v>
      </c>
      <c r="ES1" s="8">
        <v>37908</v>
      </c>
      <c r="ET1" s="8">
        <v>37910</v>
      </c>
      <c r="EU1" s="8">
        <v>37925</v>
      </c>
      <c r="EV1" s="8">
        <v>37928</v>
      </c>
      <c r="EW1" s="8">
        <v>37971</v>
      </c>
      <c r="EX1" s="8">
        <v>37973</v>
      </c>
      <c r="EY1" s="9">
        <v>37975</v>
      </c>
      <c r="EZ1" s="8">
        <v>37982</v>
      </c>
      <c r="FA1" s="8">
        <v>38204</v>
      </c>
      <c r="FB1" s="8">
        <v>38208</v>
      </c>
      <c r="FC1" s="9">
        <v>38217</v>
      </c>
      <c r="FD1" s="9">
        <v>38219</v>
      </c>
      <c r="FE1" s="8">
        <v>38234</v>
      </c>
      <c r="FF1" s="9">
        <v>38446</v>
      </c>
      <c r="FG1" s="9">
        <v>38448</v>
      </c>
      <c r="FH1" s="7">
        <v>38452</v>
      </c>
      <c r="FI1" s="7">
        <v>38453</v>
      </c>
      <c r="FJ1" s="7">
        <v>38460</v>
      </c>
      <c r="FK1" s="7">
        <v>38482</v>
      </c>
      <c r="FL1" s="9">
        <v>38509</v>
      </c>
      <c r="FM1" s="9">
        <v>38534</v>
      </c>
      <c r="FN1" s="7">
        <v>38550</v>
      </c>
      <c r="FO1" s="7">
        <v>38594</v>
      </c>
      <c r="FP1" s="7">
        <v>38595</v>
      </c>
      <c r="FQ1" s="7">
        <v>38614</v>
      </c>
      <c r="FR1" s="7">
        <v>38616</v>
      </c>
      <c r="FS1" s="7">
        <v>38618</v>
      </c>
      <c r="FT1" s="7">
        <v>38623</v>
      </c>
      <c r="FU1" s="7">
        <v>38638</v>
      </c>
      <c r="FV1" s="7">
        <v>38641</v>
      </c>
      <c r="FW1" s="7">
        <v>38643</v>
      </c>
      <c r="FX1" s="7">
        <v>38651</v>
      </c>
      <c r="FY1" s="7">
        <v>38656</v>
      </c>
      <c r="FZ1" s="7">
        <v>38681</v>
      </c>
      <c r="GA1" s="9">
        <v>38684</v>
      </c>
      <c r="GB1" s="7">
        <v>38896</v>
      </c>
      <c r="GC1" s="9">
        <v>38950</v>
      </c>
      <c r="GD1" s="9">
        <v>38954</v>
      </c>
      <c r="GE1" s="9">
        <v>38957</v>
      </c>
      <c r="GF1" s="9">
        <v>38966</v>
      </c>
      <c r="GG1" s="9">
        <v>38968</v>
      </c>
      <c r="GH1" s="9">
        <v>39001</v>
      </c>
      <c r="GI1" s="9">
        <v>39020</v>
      </c>
      <c r="GJ1" s="9">
        <v>39047</v>
      </c>
      <c r="GK1" s="9">
        <v>39048</v>
      </c>
      <c r="GL1" s="9">
        <v>38684</v>
      </c>
      <c r="GM1" s="9">
        <v>39050</v>
      </c>
      <c r="GN1" s="7">
        <v>39057</v>
      </c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</row>
    <row r="2" spans="1:247" s="2" customFormat="1" x14ac:dyDescent="0.15">
      <c r="A2" s="20">
        <v>18</v>
      </c>
      <c r="B2" s="3"/>
      <c r="C2" s="3"/>
      <c r="D2" s="3">
        <v>220</v>
      </c>
      <c r="E2" s="3">
        <v>2</v>
      </c>
      <c r="F2" s="3"/>
      <c r="G2" s="3">
        <v>13</v>
      </c>
      <c r="H2" s="3">
        <v>33</v>
      </c>
      <c r="I2" s="3"/>
      <c r="J2" s="3">
        <v>350</v>
      </c>
      <c r="K2" s="3">
        <v>4.5</v>
      </c>
      <c r="L2" s="3">
        <v>17</v>
      </c>
      <c r="M2" s="3">
        <v>1601</v>
      </c>
      <c r="N2" s="3">
        <v>130</v>
      </c>
      <c r="O2" s="3">
        <v>13</v>
      </c>
      <c r="P2" s="3">
        <v>23</v>
      </c>
      <c r="Q2" s="3">
        <v>2</v>
      </c>
      <c r="R2" s="3">
        <v>13</v>
      </c>
      <c r="S2" s="3">
        <v>33</v>
      </c>
      <c r="T2" s="3">
        <v>1.7</v>
      </c>
      <c r="U2" s="3"/>
      <c r="V2" s="3"/>
      <c r="W2" s="3"/>
      <c r="X2" s="3">
        <v>13</v>
      </c>
      <c r="Y2" s="3">
        <v>350</v>
      </c>
      <c r="Z2" s="3">
        <v>13</v>
      </c>
      <c r="AA2" s="3">
        <v>79</v>
      </c>
      <c r="AB2" s="3">
        <v>4.5</v>
      </c>
      <c r="AC2" s="3"/>
      <c r="AD2" s="3">
        <v>13</v>
      </c>
      <c r="AE2" s="3">
        <v>79</v>
      </c>
      <c r="AF2" s="3">
        <v>7.8</v>
      </c>
      <c r="AG2" s="3">
        <v>79</v>
      </c>
      <c r="AH2" s="3">
        <v>1.7</v>
      </c>
      <c r="AI2" s="3">
        <v>350</v>
      </c>
      <c r="AJ2" s="3">
        <v>49</v>
      </c>
      <c r="AK2" s="3">
        <v>2</v>
      </c>
      <c r="AL2" s="3">
        <v>13</v>
      </c>
      <c r="AM2" s="3">
        <v>17</v>
      </c>
      <c r="AN2" s="3">
        <v>22</v>
      </c>
      <c r="AO2" s="3"/>
      <c r="AP2" s="3">
        <v>1.7</v>
      </c>
      <c r="AQ2" s="3">
        <v>1.7</v>
      </c>
      <c r="AR2" s="3">
        <v>4.5</v>
      </c>
      <c r="AS2" s="3"/>
      <c r="AT2" s="3">
        <v>33</v>
      </c>
      <c r="AU2" s="3"/>
      <c r="AV2" s="3"/>
      <c r="AW2" s="3">
        <v>350</v>
      </c>
      <c r="AX2" s="3">
        <v>17</v>
      </c>
      <c r="AY2" s="3"/>
      <c r="AZ2" s="3">
        <v>350</v>
      </c>
      <c r="BA2" s="3">
        <v>33</v>
      </c>
      <c r="BB2" s="3">
        <v>110</v>
      </c>
      <c r="BC2" s="3">
        <v>79</v>
      </c>
      <c r="BD2" s="3">
        <v>13</v>
      </c>
      <c r="BE2" s="3">
        <v>79</v>
      </c>
      <c r="BF2" s="3">
        <v>1.7</v>
      </c>
      <c r="BG2" s="3">
        <v>14</v>
      </c>
      <c r="BH2" s="3">
        <v>130</v>
      </c>
      <c r="BI2" s="3">
        <v>6.8</v>
      </c>
      <c r="BJ2" s="3">
        <v>2</v>
      </c>
      <c r="BK2" s="3"/>
      <c r="BL2" s="3"/>
      <c r="BM2" s="3"/>
      <c r="BN2" s="3">
        <v>17</v>
      </c>
      <c r="BO2" s="3">
        <v>2</v>
      </c>
      <c r="BP2" s="3"/>
      <c r="BQ2" s="3"/>
      <c r="BR2" s="3">
        <v>170</v>
      </c>
      <c r="BS2" s="3">
        <v>2</v>
      </c>
      <c r="BT2" s="3">
        <v>79</v>
      </c>
      <c r="BU2" s="3">
        <v>2</v>
      </c>
      <c r="BV2" s="3">
        <v>6.8</v>
      </c>
      <c r="BW2" s="3">
        <v>79</v>
      </c>
      <c r="BX2" s="3">
        <v>1.7</v>
      </c>
      <c r="BY2" s="3">
        <v>2</v>
      </c>
      <c r="BZ2" s="3"/>
      <c r="CA2" s="3">
        <v>4.5</v>
      </c>
      <c r="CB2" s="3"/>
      <c r="CC2" s="3"/>
      <c r="CD2" s="3">
        <v>26</v>
      </c>
      <c r="CE2" s="3">
        <v>4</v>
      </c>
      <c r="CF2" s="3">
        <v>49</v>
      </c>
      <c r="CG2" s="3">
        <v>11</v>
      </c>
      <c r="CH2" s="3"/>
      <c r="CI2" s="3">
        <v>13</v>
      </c>
      <c r="CJ2" s="3">
        <v>49</v>
      </c>
      <c r="CK2" s="3">
        <v>1.7</v>
      </c>
      <c r="CL2" s="3"/>
      <c r="CM2" s="3"/>
      <c r="CN2" s="3">
        <v>2</v>
      </c>
      <c r="CO2" s="3"/>
      <c r="CP2" s="3">
        <v>4.5</v>
      </c>
      <c r="CQ2" s="3">
        <v>6.8</v>
      </c>
      <c r="CR2" s="3"/>
      <c r="CS2" s="3">
        <v>23</v>
      </c>
      <c r="CT2" s="3"/>
      <c r="CU2" s="3">
        <v>7.8</v>
      </c>
      <c r="CV2" s="3">
        <v>33</v>
      </c>
      <c r="CW2" s="3">
        <v>17</v>
      </c>
      <c r="CX2" s="3">
        <v>49</v>
      </c>
      <c r="CY2" s="3">
        <v>79</v>
      </c>
      <c r="CZ2" s="3"/>
      <c r="DA2" s="3">
        <v>79</v>
      </c>
      <c r="DB2" s="3">
        <v>1.7</v>
      </c>
      <c r="DC2" s="3">
        <v>13</v>
      </c>
      <c r="DD2" s="3"/>
      <c r="DE2" s="3"/>
      <c r="DF2" s="3">
        <v>17</v>
      </c>
      <c r="DG2" s="3">
        <v>6.8</v>
      </c>
      <c r="DH2" s="3">
        <v>350</v>
      </c>
      <c r="DI2" s="3">
        <v>11</v>
      </c>
      <c r="DJ2" s="3">
        <v>350</v>
      </c>
      <c r="DK2" s="3">
        <v>1600</v>
      </c>
      <c r="DL2" s="3">
        <v>79</v>
      </c>
      <c r="DM2" s="3">
        <v>2</v>
      </c>
      <c r="DN2" s="3"/>
      <c r="DO2" s="3">
        <v>920</v>
      </c>
      <c r="DP2" s="3">
        <v>22</v>
      </c>
      <c r="DQ2" s="3">
        <v>2</v>
      </c>
      <c r="DR2" s="3"/>
      <c r="DS2" s="3"/>
      <c r="DT2" s="3"/>
      <c r="DU2" s="3">
        <v>170</v>
      </c>
      <c r="DV2" s="3">
        <v>23</v>
      </c>
      <c r="DW2" s="3">
        <v>6.8</v>
      </c>
      <c r="DX2" s="3">
        <v>1600</v>
      </c>
      <c r="DY2" s="3">
        <v>11</v>
      </c>
      <c r="DZ2" s="3"/>
      <c r="EA2" s="3">
        <v>1.7</v>
      </c>
      <c r="EB2" s="3"/>
      <c r="EC2" s="3">
        <v>7.8</v>
      </c>
      <c r="ED2" s="3"/>
      <c r="EE2" s="3">
        <v>1.7</v>
      </c>
      <c r="EF2" s="3">
        <v>11</v>
      </c>
      <c r="EG2" s="3"/>
      <c r="EH2" s="3">
        <v>23</v>
      </c>
      <c r="EI2" s="3"/>
      <c r="EJ2" s="3">
        <v>4.5</v>
      </c>
      <c r="EK2" s="3">
        <v>21</v>
      </c>
      <c r="EL2" s="3">
        <v>2</v>
      </c>
      <c r="EM2" s="3">
        <v>17</v>
      </c>
      <c r="EN2" s="3">
        <v>4.5</v>
      </c>
      <c r="EO2" s="3">
        <v>22</v>
      </c>
      <c r="EP2" s="3"/>
      <c r="EQ2" s="3">
        <v>4.5</v>
      </c>
      <c r="ER2" s="3">
        <v>170</v>
      </c>
      <c r="ES2" s="3">
        <v>23</v>
      </c>
      <c r="ET2" s="3">
        <v>13</v>
      </c>
      <c r="EU2" s="3">
        <v>22</v>
      </c>
      <c r="EV2" s="3">
        <v>4.5</v>
      </c>
      <c r="EW2" s="3">
        <v>130</v>
      </c>
      <c r="EX2" s="3">
        <v>17</v>
      </c>
      <c r="EY2" s="3"/>
      <c r="EZ2" s="3">
        <v>4.5</v>
      </c>
      <c r="FA2" s="3">
        <v>110</v>
      </c>
      <c r="FB2" s="3">
        <v>2</v>
      </c>
      <c r="FC2" s="3">
        <v>33</v>
      </c>
      <c r="FD2" s="3">
        <v>1.7</v>
      </c>
      <c r="FE2" s="3">
        <v>13</v>
      </c>
      <c r="FF2" s="3"/>
      <c r="FG2" s="3">
        <v>1.7</v>
      </c>
      <c r="FH2" s="3">
        <v>33</v>
      </c>
      <c r="FI2" s="3">
        <v>79</v>
      </c>
      <c r="FJ2" s="3">
        <v>22</v>
      </c>
      <c r="FK2" s="3">
        <v>22</v>
      </c>
      <c r="FL2" s="3">
        <v>4.5</v>
      </c>
      <c r="FM2" s="3">
        <v>1.7</v>
      </c>
      <c r="FN2" s="4">
        <v>2</v>
      </c>
      <c r="FO2" s="4"/>
      <c r="FP2" s="6"/>
      <c r="FQ2" s="6"/>
      <c r="FR2" s="6">
        <v>79</v>
      </c>
      <c r="FS2" s="6">
        <v>120</v>
      </c>
      <c r="FT2" s="6">
        <v>1.7</v>
      </c>
      <c r="FU2" s="6">
        <v>23</v>
      </c>
      <c r="FV2" s="6">
        <v>23</v>
      </c>
      <c r="FW2" s="6">
        <v>1.7</v>
      </c>
      <c r="FX2" s="6">
        <v>240</v>
      </c>
      <c r="FY2" s="6">
        <v>2</v>
      </c>
      <c r="FZ2" s="6">
        <v>17</v>
      </c>
      <c r="GA2" s="6"/>
      <c r="GB2" s="6"/>
      <c r="GC2" s="6">
        <v>1.7</v>
      </c>
      <c r="GD2" s="6">
        <v>130</v>
      </c>
      <c r="GE2" s="6">
        <v>1.7</v>
      </c>
      <c r="GF2" s="6">
        <v>79</v>
      </c>
      <c r="GG2" s="6">
        <v>13</v>
      </c>
      <c r="GH2" s="6">
        <v>13</v>
      </c>
      <c r="GJ2" s="6">
        <v>110</v>
      </c>
      <c r="GK2" s="6"/>
      <c r="GL2" s="6"/>
      <c r="GM2" s="6">
        <v>33</v>
      </c>
      <c r="GN2" s="6">
        <v>2</v>
      </c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</row>
    <row r="3" spans="1:247" s="2" customFormat="1" x14ac:dyDescent="0.15">
      <c r="A3" s="20">
        <v>22</v>
      </c>
      <c r="B3" s="3"/>
      <c r="C3" s="3">
        <v>49</v>
      </c>
      <c r="D3" s="3">
        <v>540</v>
      </c>
      <c r="E3" s="3">
        <v>1.7</v>
      </c>
      <c r="F3" s="3">
        <v>130</v>
      </c>
      <c r="G3" s="3">
        <v>31</v>
      </c>
      <c r="H3" s="3">
        <v>1.7</v>
      </c>
      <c r="I3" s="3"/>
      <c r="J3" s="3">
        <v>79</v>
      </c>
      <c r="K3" s="3"/>
      <c r="L3" s="3">
        <v>7.8</v>
      </c>
      <c r="M3" s="3">
        <v>350</v>
      </c>
      <c r="N3" s="3">
        <v>33</v>
      </c>
      <c r="O3" s="3">
        <v>2</v>
      </c>
      <c r="P3" s="3">
        <v>6.8</v>
      </c>
      <c r="Q3" s="3"/>
      <c r="R3" s="3">
        <v>7.8</v>
      </c>
      <c r="S3" s="3">
        <v>22</v>
      </c>
      <c r="T3" s="3">
        <v>1.7</v>
      </c>
      <c r="U3" s="3">
        <v>1.7</v>
      </c>
      <c r="V3" s="3">
        <v>7.8</v>
      </c>
      <c r="W3" s="3">
        <v>49</v>
      </c>
      <c r="X3" s="3">
        <v>49</v>
      </c>
      <c r="Y3" s="3">
        <v>79</v>
      </c>
      <c r="Z3" s="3">
        <v>33</v>
      </c>
      <c r="AA3" s="3">
        <v>540</v>
      </c>
      <c r="AB3" s="3">
        <v>1.7</v>
      </c>
      <c r="AC3" s="3">
        <v>33</v>
      </c>
      <c r="AD3" s="3">
        <v>79</v>
      </c>
      <c r="AE3" s="3">
        <v>7.8</v>
      </c>
      <c r="AF3" s="3">
        <v>33</v>
      </c>
      <c r="AG3" s="3">
        <v>170</v>
      </c>
      <c r="AH3" s="3">
        <v>1.7</v>
      </c>
      <c r="AI3" s="3">
        <v>220</v>
      </c>
      <c r="AJ3" s="3">
        <v>49</v>
      </c>
      <c r="AK3" s="3">
        <v>1.7</v>
      </c>
      <c r="AL3" s="3">
        <v>13</v>
      </c>
      <c r="AM3" s="3">
        <v>240</v>
      </c>
      <c r="AN3" s="3">
        <v>13</v>
      </c>
      <c r="AO3" s="3"/>
      <c r="AP3" s="3"/>
      <c r="AQ3" s="3"/>
      <c r="AR3" s="3">
        <v>1.7</v>
      </c>
      <c r="AS3" s="3"/>
      <c r="AT3" s="3">
        <v>1.7</v>
      </c>
      <c r="AU3" s="3"/>
      <c r="AV3" s="3"/>
      <c r="AW3" s="3">
        <v>23</v>
      </c>
      <c r="AX3" s="3">
        <v>49</v>
      </c>
      <c r="AY3" s="3">
        <v>1.7</v>
      </c>
      <c r="AZ3" s="3">
        <v>350</v>
      </c>
      <c r="BA3" s="3">
        <v>17</v>
      </c>
      <c r="BB3" s="3">
        <v>130</v>
      </c>
      <c r="BC3" s="3">
        <v>1.7</v>
      </c>
      <c r="BD3" s="3">
        <v>70</v>
      </c>
      <c r="BE3" s="3">
        <v>13</v>
      </c>
      <c r="BF3" s="3">
        <v>110</v>
      </c>
      <c r="BG3" s="3">
        <v>26</v>
      </c>
      <c r="BH3" s="3">
        <v>4.5</v>
      </c>
      <c r="BI3" s="3">
        <v>2</v>
      </c>
      <c r="BJ3" s="3">
        <v>7.8</v>
      </c>
      <c r="BK3" s="3"/>
      <c r="BL3" s="3"/>
      <c r="BM3" s="3"/>
      <c r="BN3" s="3">
        <v>1.7</v>
      </c>
      <c r="BO3" s="3">
        <v>17</v>
      </c>
      <c r="BP3" s="3"/>
      <c r="BQ3" s="3"/>
      <c r="BR3" s="3"/>
      <c r="BS3" s="3">
        <v>23</v>
      </c>
      <c r="BT3" s="3">
        <v>33</v>
      </c>
      <c r="BU3" s="3">
        <v>2</v>
      </c>
      <c r="BV3" s="3"/>
      <c r="BW3" s="3">
        <v>49</v>
      </c>
      <c r="BX3" s="3">
        <v>6.8</v>
      </c>
      <c r="BY3" s="3">
        <v>2</v>
      </c>
      <c r="BZ3" s="3"/>
      <c r="CA3" s="3">
        <v>7.8</v>
      </c>
      <c r="CB3" s="3"/>
      <c r="CC3" s="3"/>
      <c r="CD3" s="3">
        <v>23</v>
      </c>
      <c r="CE3" s="3">
        <v>1.8</v>
      </c>
      <c r="CF3" s="3">
        <v>6.8</v>
      </c>
      <c r="CG3" s="3">
        <v>4.5</v>
      </c>
      <c r="CH3" s="3"/>
      <c r="CI3" s="3">
        <v>4.5</v>
      </c>
      <c r="CJ3" s="3">
        <v>170</v>
      </c>
      <c r="CK3" s="3">
        <v>4.5</v>
      </c>
      <c r="CL3" s="3"/>
      <c r="CM3" s="3"/>
      <c r="CN3" s="3">
        <v>1.8</v>
      </c>
      <c r="CO3" s="3"/>
      <c r="CP3" s="3">
        <v>2</v>
      </c>
      <c r="CQ3" s="3">
        <v>1.7</v>
      </c>
      <c r="CR3" s="3"/>
      <c r="CS3" s="3">
        <v>49</v>
      </c>
      <c r="CT3" s="3"/>
      <c r="CU3" s="3">
        <v>33</v>
      </c>
      <c r="CV3" s="3">
        <v>7.8</v>
      </c>
      <c r="CW3" s="3">
        <v>23</v>
      </c>
      <c r="CX3" s="3">
        <v>7.8</v>
      </c>
      <c r="CY3" s="3">
        <v>17</v>
      </c>
      <c r="CZ3" s="3"/>
      <c r="DA3" s="3">
        <v>11</v>
      </c>
      <c r="DB3" s="3">
        <v>2</v>
      </c>
      <c r="DC3" s="3">
        <v>1.8</v>
      </c>
      <c r="DD3" s="3"/>
      <c r="DE3" s="3"/>
      <c r="DF3" s="3">
        <v>170</v>
      </c>
      <c r="DG3" s="3">
        <v>17</v>
      </c>
      <c r="DH3" s="3">
        <v>49</v>
      </c>
      <c r="DI3" s="3">
        <v>4.5</v>
      </c>
      <c r="DJ3" s="3"/>
      <c r="DK3" s="3">
        <v>33</v>
      </c>
      <c r="DL3" s="3">
        <v>4.5</v>
      </c>
      <c r="DM3" s="3">
        <v>33</v>
      </c>
      <c r="DN3" s="3"/>
      <c r="DO3" s="3">
        <v>240</v>
      </c>
      <c r="DP3" s="3">
        <v>23</v>
      </c>
      <c r="DQ3" s="3">
        <v>23</v>
      </c>
      <c r="DR3" s="3">
        <v>4.5</v>
      </c>
      <c r="DS3" s="3"/>
      <c r="DT3" s="3"/>
      <c r="DU3" s="3">
        <v>70</v>
      </c>
      <c r="DV3" s="3">
        <v>7.8</v>
      </c>
      <c r="DW3" s="3">
        <v>4.5</v>
      </c>
      <c r="DX3" s="3">
        <v>130</v>
      </c>
      <c r="DY3" s="3">
        <v>4.5</v>
      </c>
      <c r="DZ3" s="3"/>
      <c r="EA3" s="3">
        <v>2</v>
      </c>
      <c r="EB3" s="3"/>
      <c r="EC3" s="3">
        <v>23</v>
      </c>
      <c r="ED3" s="3"/>
      <c r="EE3" s="3">
        <v>7.8</v>
      </c>
      <c r="EF3" s="3">
        <v>33</v>
      </c>
      <c r="EG3" s="3"/>
      <c r="EH3" s="3">
        <v>2</v>
      </c>
      <c r="EI3" s="3"/>
      <c r="EJ3" s="3">
        <v>23</v>
      </c>
      <c r="EK3" s="3">
        <v>49</v>
      </c>
      <c r="EL3" s="3">
        <v>13</v>
      </c>
      <c r="EM3" s="3">
        <v>23</v>
      </c>
      <c r="EN3" s="3">
        <v>4.5</v>
      </c>
      <c r="EO3" s="3">
        <v>1.7</v>
      </c>
      <c r="EP3" s="3"/>
      <c r="EQ3" s="3"/>
      <c r="ER3" s="3">
        <v>49</v>
      </c>
      <c r="ES3" s="3">
        <v>17</v>
      </c>
      <c r="ET3" s="3">
        <v>4.5</v>
      </c>
      <c r="EU3" s="3">
        <v>64</v>
      </c>
      <c r="EV3" s="3">
        <v>7.8</v>
      </c>
      <c r="EW3" s="3">
        <v>49</v>
      </c>
      <c r="EX3" s="3">
        <v>2</v>
      </c>
      <c r="EY3" s="3"/>
      <c r="EZ3" s="3">
        <v>1.7</v>
      </c>
      <c r="FA3" s="3"/>
      <c r="FB3" s="3">
        <v>4.5</v>
      </c>
      <c r="FC3" s="3">
        <v>13</v>
      </c>
      <c r="FD3" s="3">
        <v>1.7</v>
      </c>
      <c r="FE3" s="3">
        <v>4.5</v>
      </c>
      <c r="FF3" s="3"/>
      <c r="FG3" s="3">
        <v>1.7</v>
      </c>
      <c r="FH3" s="3">
        <v>23</v>
      </c>
      <c r="FI3" s="3">
        <v>1.7</v>
      </c>
      <c r="FJ3" s="3">
        <v>6.8</v>
      </c>
      <c r="FK3" s="3">
        <v>7.8</v>
      </c>
      <c r="FL3" s="3">
        <v>7.8</v>
      </c>
      <c r="FM3" s="3">
        <v>1.7</v>
      </c>
      <c r="FN3" s="4">
        <v>1.7</v>
      </c>
      <c r="FO3" s="4"/>
      <c r="FP3" s="6"/>
      <c r="FQ3" s="6"/>
      <c r="FR3" s="6">
        <v>13</v>
      </c>
      <c r="FS3" s="6">
        <v>17</v>
      </c>
      <c r="FT3" s="6">
        <v>4.5</v>
      </c>
      <c r="FU3" s="6">
        <v>13</v>
      </c>
      <c r="FV3" s="6"/>
      <c r="FW3" s="6">
        <v>1.7</v>
      </c>
      <c r="FX3" s="6">
        <v>11</v>
      </c>
      <c r="FY3" s="6">
        <v>6.8</v>
      </c>
      <c r="FZ3" s="6">
        <v>7.8</v>
      </c>
      <c r="GA3" s="6"/>
      <c r="GB3" s="6"/>
      <c r="GC3" s="6">
        <v>1.7</v>
      </c>
      <c r="GD3" s="6">
        <v>49</v>
      </c>
      <c r="GE3" s="6">
        <v>4.5</v>
      </c>
      <c r="GF3" s="6"/>
      <c r="GG3" s="6">
        <v>22</v>
      </c>
      <c r="GH3" s="6">
        <v>21</v>
      </c>
      <c r="GJ3" s="6"/>
      <c r="GK3" s="6"/>
      <c r="GL3" s="6"/>
      <c r="GM3" s="6">
        <v>7.8</v>
      </c>
      <c r="GN3" s="6">
        <v>11</v>
      </c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</row>
    <row r="4" spans="1:247" s="2" customFormat="1" x14ac:dyDescent="0.15">
      <c r="A4" s="20">
        <v>13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>
        <v>2</v>
      </c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>
        <v>79</v>
      </c>
      <c r="BS4" s="3"/>
      <c r="BT4" s="3"/>
      <c r="BU4" s="3"/>
      <c r="BV4" s="3">
        <v>13</v>
      </c>
      <c r="BW4" s="3"/>
      <c r="BX4" s="3"/>
      <c r="BY4" s="3"/>
      <c r="BZ4" s="3">
        <v>13</v>
      </c>
      <c r="CA4" s="3"/>
      <c r="CB4" s="3"/>
      <c r="CC4" s="3"/>
      <c r="CD4" s="3"/>
      <c r="CE4" s="3"/>
      <c r="CF4" s="3"/>
      <c r="CG4" s="3"/>
      <c r="CH4" s="3">
        <v>1.7</v>
      </c>
      <c r="CI4" s="3"/>
      <c r="CJ4" s="3"/>
      <c r="CK4" s="3"/>
      <c r="CL4" s="3"/>
      <c r="CM4" s="3">
        <v>49</v>
      </c>
      <c r="CN4" s="3"/>
      <c r="CO4" s="3">
        <v>170</v>
      </c>
      <c r="CP4" s="3"/>
      <c r="CQ4" s="3"/>
      <c r="CR4" s="3"/>
      <c r="CS4" s="3"/>
      <c r="CT4" s="3"/>
      <c r="CU4" s="3"/>
      <c r="CV4" s="3"/>
      <c r="CW4" s="3">
        <v>70</v>
      </c>
      <c r="CX4" s="3"/>
      <c r="CY4" s="3"/>
      <c r="CZ4" s="3"/>
      <c r="DA4" s="3"/>
      <c r="DB4" s="3"/>
      <c r="DC4" s="3"/>
      <c r="DD4" s="3">
        <v>130</v>
      </c>
      <c r="DE4" s="3"/>
      <c r="DF4" s="3"/>
      <c r="DG4" s="3"/>
      <c r="DH4" s="3"/>
      <c r="DI4" s="3"/>
      <c r="DJ4" s="3"/>
      <c r="DK4" s="3"/>
      <c r="DL4" s="3"/>
      <c r="DM4" s="3"/>
      <c r="DN4" s="3">
        <v>1600</v>
      </c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>
        <v>350</v>
      </c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4"/>
      <c r="FH4" s="4"/>
      <c r="FI4" s="4"/>
      <c r="FJ4" s="4"/>
      <c r="FK4" s="4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</row>
    <row r="5" spans="1:247" s="2" customFormat="1" x14ac:dyDescent="0.15">
      <c r="A5" s="20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>
        <v>23</v>
      </c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4"/>
      <c r="FH5" s="4"/>
      <c r="FI5" s="4"/>
      <c r="FJ5" s="4"/>
      <c r="FK5" s="4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</row>
    <row r="6" spans="1:247" s="2" customFormat="1" x14ac:dyDescent="0.15">
      <c r="A6" s="20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4"/>
      <c r="FH6" s="4"/>
      <c r="FI6" s="4"/>
      <c r="FJ6" s="4"/>
      <c r="FK6" s="4"/>
      <c r="FL6" s="6"/>
      <c r="FM6" s="6"/>
      <c r="FN6" s="6"/>
      <c r="FO6" s="6"/>
      <c r="FP6" s="6">
        <v>4.5</v>
      </c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>
        <v>49</v>
      </c>
      <c r="GC6" s="6"/>
      <c r="GD6" s="6"/>
      <c r="GE6" s="6"/>
      <c r="GF6" s="6"/>
      <c r="GG6" s="6"/>
      <c r="GH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</row>
    <row r="7" spans="1:247" s="2" customFormat="1" x14ac:dyDescent="0.15">
      <c r="A7" s="20" t="s">
        <v>10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4"/>
      <c r="FH7" s="4"/>
      <c r="FI7" s="4"/>
      <c r="FJ7" s="4"/>
      <c r="FK7" s="4"/>
      <c r="FL7" s="6"/>
      <c r="FM7" s="6"/>
      <c r="FN7" s="6"/>
      <c r="FO7" s="6"/>
      <c r="FP7" s="6"/>
      <c r="FQ7" s="6">
        <v>1.7</v>
      </c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</row>
    <row r="8" spans="1:247" s="2" customFormat="1" x14ac:dyDescent="0.15">
      <c r="A8" s="20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4"/>
      <c r="FH8" s="4"/>
      <c r="FI8" s="4"/>
      <c r="FJ8" s="4"/>
      <c r="FK8" s="4"/>
      <c r="FL8" s="6"/>
      <c r="FM8" s="6"/>
      <c r="FN8" s="6"/>
      <c r="FO8" s="6">
        <v>170</v>
      </c>
      <c r="FP8" s="6">
        <v>1.7</v>
      </c>
      <c r="FQ8" s="6">
        <v>1.7</v>
      </c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</row>
    <row r="9" spans="1:247" s="2" customFormat="1" x14ac:dyDescent="0.15">
      <c r="A9" s="20" t="s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4"/>
      <c r="FH9" s="4"/>
      <c r="FI9" s="4"/>
      <c r="FJ9" s="4"/>
      <c r="FK9" s="4"/>
      <c r="FL9" s="6"/>
      <c r="FM9" s="6"/>
      <c r="FN9" s="6"/>
      <c r="FO9" s="6">
        <v>130</v>
      </c>
      <c r="FP9" s="6">
        <v>1.7</v>
      </c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</row>
    <row r="10" spans="1:247" s="2" customFormat="1" ht="27" customHeight="1" x14ac:dyDescent="0.15">
      <c r="A10" s="21" t="s">
        <v>11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4"/>
      <c r="FH10" s="4"/>
      <c r="FI10" s="4"/>
      <c r="FJ10" s="4"/>
      <c r="FK10" s="4"/>
      <c r="FL10" s="6"/>
      <c r="FM10" s="6"/>
      <c r="FN10" s="6"/>
      <c r="FO10" s="6"/>
      <c r="FP10" s="6"/>
      <c r="FQ10" s="6">
        <v>350</v>
      </c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</row>
    <row r="11" spans="1:247" s="2" customFormat="1" ht="29.25" customHeight="1" x14ac:dyDescent="0.15">
      <c r="A11" s="21" t="s">
        <v>12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>
        <v>49</v>
      </c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4"/>
      <c r="FH11" s="4"/>
      <c r="FI11" s="4"/>
      <c r="FJ11" s="4"/>
      <c r="FK11" s="4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>
        <v>2</v>
      </c>
      <c r="GG11" s="6"/>
      <c r="GH11" s="6"/>
      <c r="GJ11" s="6">
        <v>49</v>
      </c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</row>
    <row r="12" spans="1:247" s="2" customFormat="1" ht="28.5" customHeight="1" x14ac:dyDescent="0.15">
      <c r="A12" s="21" t="s">
        <v>2</v>
      </c>
      <c r="DF12" s="3"/>
      <c r="DG12" s="3"/>
      <c r="DH12" s="3"/>
      <c r="DI12" s="3"/>
      <c r="DJ12" s="3">
        <v>1.7</v>
      </c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4"/>
      <c r="FH12" s="4"/>
      <c r="FI12" s="4"/>
      <c r="FJ12" s="4"/>
      <c r="FK12" s="4"/>
      <c r="FL12" s="6"/>
      <c r="FM12" s="6"/>
      <c r="FN12" s="6"/>
      <c r="FO12" s="6">
        <v>110</v>
      </c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</row>
    <row r="13" spans="1:247" s="2" customFormat="1" ht="25.5" customHeight="1" x14ac:dyDescent="0.15">
      <c r="A13" s="21" t="s">
        <v>13</v>
      </c>
      <c r="DF13" s="3"/>
      <c r="DG13" s="3"/>
      <c r="DH13" s="3"/>
      <c r="DI13" s="3"/>
      <c r="DN13" s="3">
        <v>170</v>
      </c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>
        <v>4.5</v>
      </c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4"/>
      <c r="FH13" s="4"/>
      <c r="FI13" s="4"/>
      <c r="FJ13" s="4"/>
      <c r="FK13" s="4"/>
      <c r="FL13" s="6"/>
      <c r="FM13" s="6"/>
      <c r="FN13" s="6"/>
      <c r="FO13" s="6"/>
      <c r="FP13" s="6">
        <v>1.7</v>
      </c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</row>
    <row r="14" spans="1:247" s="2" customFormat="1" ht="25.5" customHeight="1" x14ac:dyDescent="0.15">
      <c r="A14" s="21" t="s">
        <v>3</v>
      </c>
      <c r="DF14" s="3"/>
      <c r="DG14" s="3"/>
      <c r="DH14" s="3"/>
      <c r="DI14" s="3"/>
      <c r="DN14" s="3">
        <v>2</v>
      </c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4"/>
      <c r="FH14" s="4"/>
      <c r="FI14" s="4"/>
      <c r="FJ14" s="4"/>
      <c r="FK14" s="4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</row>
    <row r="15" spans="1:247" s="2" customFormat="1" x14ac:dyDescent="0.15">
      <c r="A15" s="21">
        <v>44</v>
      </c>
      <c r="DF15" s="3"/>
      <c r="DG15" s="3"/>
      <c r="DH15" s="3"/>
      <c r="DI15" s="3"/>
      <c r="DN15" s="3"/>
      <c r="DO15" s="3"/>
      <c r="DP15" s="3"/>
      <c r="DQ15" s="3"/>
      <c r="DR15" s="3">
        <v>4.5</v>
      </c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4"/>
      <c r="FH15" s="4"/>
      <c r="FI15" s="4"/>
      <c r="FJ15" s="4"/>
      <c r="FK15" s="4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</row>
    <row r="16" spans="1:247" s="2" customFormat="1" x14ac:dyDescent="0.15">
      <c r="A16" s="21">
        <v>20</v>
      </c>
      <c r="DF16" s="3"/>
      <c r="DG16" s="3"/>
      <c r="DH16" s="3"/>
      <c r="DI16" s="3"/>
      <c r="DN16" s="3"/>
      <c r="DO16" s="3"/>
      <c r="DP16" s="3"/>
      <c r="DQ16" s="3"/>
      <c r="DR16" s="3">
        <v>4.5</v>
      </c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>
        <v>2</v>
      </c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4"/>
      <c r="FH16" s="4"/>
      <c r="FI16" s="4"/>
      <c r="FJ16" s="4"/>
      <c r="FK16" s="4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</row>
    <row r="17" spans="1:247" s="2" customFormat="1" x14ac:dyDescent="0.15">
      <c r="A17" s="21" t="s">
        <v>4</v>
      </c>
      <c r="DF17" s="3"/>
      <c r="DG17" s="3"/>
      <c r="DH17" s="3"/>
      <c r="DI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>
        <v>7.8</v>
      </c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4"/>
      <c r="FH17" s="4"/>
      <c r="FI17" s="4"/>
      <c r="FJ17" s="4"/>
      <c r="FK17" s="4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</row>
    <row r="18" spans="1:247" s="2" customFormat="1" x14ac:dyDescent="0.15">
      <c r="A18" s="21" t="s">
        <v>5</v>
      </c>
      <c r="DF18" s="3"/>
      <c r="DG18" s="3"/>
      <c r="DH18" s="3"/>
      <c r="DI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>
        <v>2</v>
      </c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4"/>
      <c r="FH18" s="4"/>
      <c r="FI18" s="4"/>
      <c r="FJ18" s="4"/>
      <c r="FK18" s="4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</row>
    <row r="19" spans="1:247" x14ac:dyDescent="0.15">
      <c r="A19" s="21" t="s">
        <v>9</v>
      </c>
      <c r="DF19" s="1"/>
      <c r="DG19" s="1"/>
      <c r="DH19" s="1"/>
      <c r="DI19" s="1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4"/>
      <c r="FH19" s="4"/>
      <c r="FI19" s="4"/>
      <c r="FJ19" s="4"/>
      <c r="FK19" s="4"/>
      <c r="FL19" s="5"/>
      <c r="FM19" s="5"/>
      <c r="FN19" s="5"/>
      <c r="FO19" s="5">
        <v>240</v>
      </c>
      <c r="FP19" s="6">
        <v>2</v>
      </c>
      <c r="FQ19" s="6">
        <v>13</v>
      </c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J19" s="6">
        <v>17</v>
      </c>
      <c r="GK19" s="6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x14ac:dyDescent="0.15">
      <c r="A20" s="20">
        <v>42</v>
      </c>
      <c r="B20" s="11" t="s">
        <v>14</v>
      </c>
      <c r="C20" s="3"/>
      <c r="D20" s="3"/>
      <c r="E20" s="3"/>
      <c r="F20" s="3"/>
      <c r="G20" s="3"/>
      <c r="H20" s="3"/>
      <c r="I20" s="3"/>
      <c r="J20" s="3"/>
      <c r="L20" s="3"/>
      <c r="M20" s="3"/>
      <c r="N20" s="3"/>
      <c r="O20" s="3"/>
      <c r="P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I20" s="3">
        <v>130</v>
      </c>
      <c r="AJ20" s="3">
        <v>33</v>
      </c>
      <c r="AK20" s="3"/>
      <c r="AL20" s="3"/>
      <c r="AM20" s="3"/>
      <c r="AN20" s="3"/>
      <c r="AO20" s="3">
        <v>1.7</v>
      </c>
      <c r="AQ20" s="3"/>
      <c r="AR20" s="3">
        <v>2</v>
      </c>
      <c r="AS20" s="3"/>
      <c r="AT20" s="3"/>
      <c r="AU20" s="3"/>
      <c r="AV20" s="3"/>
      <c r="AW20" s="3">
        <v>4.5</v>
      </c>
      <c r="AX20" s="3"/>
      <c r="AY20" s="3"/>
      <c r="AZ20" s="3">
        <v>130</v>
      </c>
      <c r="BA20" s="3">
        <v>17</v>
      </c>
      <c r="BB20" s="3">
        <v>17</v>
      </c>
      <c r="BC20" s="3"/>
      <c r="BD20" s="3"/>
      <c r="BE20" s="3"/>
      <c r="BF20" s="3">
        <v>79</v>
      </c>
      <c r="BG20" s="3"/>
      <c r="BH20" s="3">
        <v>23</v>
      </c>
      <c r="BI20" s="3">
        <v>2</v>
      </c>
      <c r="BJ20" s="3">
        <v>2</v>
      </c>
      <c r="BK20" s="3"/>
      <c r="BL20" s="3"/>
      <c r="BM20" s="3"/>
      <c r="BN20" s="3"/>
      <c r="BO20" s="3">
        <v>1.7</v>
      </c>
      <c r="BP20" s="3"/>
      <c r="BQ20" s="3"/>
      <c r="BR20" s="3"/>
      <c r="BS20" s="3">
        <v>33</v>
      </c>
      <c r="BT20" s="3"/>
      <c r="BU20" s="3"/>
      <c r="BV20" s="3"/>
      <c r="BW20" s="3">
        <v>79</v>
      </c>
      <c r="BX20" s="3"/>
      <c r="BY20" s="3">
        <v>1.7</v>
      </c>
      <c r="BZ20" s="3"/>
      <c r="CA20" s="3">
        <v>1.8</v>
      </c>
      <c r="CB20" s="3"/>
      <c r="CC20" s="3"/>
      <c r="CD20" s="3"/>
      <c r="CE20" s="3"/>
      <c r="CF20" s="3">
        <v>2</v>
      </c>
      <c r="CG20" s="3"/>
      <c r="CH20" s="3"/>
      <c r="CI20" s="3"/>
      <c r="CJ20" s="3"/>
      <c r="CK20" s="3"/>
      <c r="CL20" s="3"/>
      <c r="CM20" s="3"/>
      <c r="CN20" s="3">
        <v>1.7</v>
      </c>
      <c r="CO20" s="3"/>
      <c r="CP20" s="3">
        <v>1.7</v>
      </c>
      <c r="CQ20" s="3"/>
      <c r="CR20" s="3"/>
      <c r="CS20" s="3">
        <v>4.5</v>
      </c>
      <c r="CT20" s="2"/>
      <c r="CU20" s="2"/>
      <c r="CV20" s="3">
        <v>4.5</v>
      </c>
      <c r="CW20" s="3"/>
      <c r="CX20" s="3"/>
      <c r="CY20" s="3"/>
      <c r="CZ20" s="3"/>
      <c r="DA20" s="3">
        <v>33</v>
      </c>
      <c r="DB20" s="3">
        <v>1.7</v>
      </c>
      <c r="DC20" s="3"/>
      <c r="DD20" s="3"/>
      <c r="DE20" s="2"/>
      <c r="DF20" s="2"/>
      <c r="DG20" s="2"/>
      <c r="DH20" s="3"/>
      <c r="DI20" s="3"/>
      <c r="DJ20" s="3"/>
      <c r="DK20" s="3"/>
      <c r="DL20" s="3"/>
      <c r="DN20" s="3"/>
      <c r="DO20" s="3">
        <v>110</v>
      </c>
      <c r="DP20" s="3"/>
      <c r="DQ20" s="3"/>
      <c r="DR20" s="3"/>
      <c r="DS20" s="3"/>
      <c r="DT20" s="3"/>
      <c r="DU20" s="3"/>
      <c r="DV20" s="3"/>
      <c r="DW20" s="3"/>
      <c r="DX20" s="3">
        <v>70</v>
      </c>
      <c r="DY20" s="3"/>
      <c r="DZ20" s="3"/>
      <c r="EA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P20" s="3"/>
      <c r="EQ20" s="3"/>
      <c r="ER20" s="3"/>
      <c r="ES20" s="3"/>
      <c r="EU20" s="4">
        <v>22</v>
      </c>
      <c r="EV20" s="4">
        <v>14</v>
      </c>
      <c r="EW20" s="4">
        <v>7.8</v>
      </c>
      <c r="EX20" s="4"/>
      <c r="EY20" s="4"/>
      <c r="EZ20" s="4"/>
      <c r="FA20" s="6"/>
      <c r="FB20" s="6"/>
      <c r="FC20" s="6"/>
      <c r="FE20" s="6"/>
      <c r="FF20" s="6"/>
      <c r="FG20" s="6"/>
      <c r="FH20" s="6"/>
      <c r="FI20" s="6"/>
      <c r="FJ20" s="6"/>
      <c r="FK20" s="6"/>
      <c r="FL20" s="6">
        <v>1.8</v>
      </c>
      <c r="FM20" s="6"/>
      <c r="FN20" s="6"/>
      <c r="FO20" s="6"/>
      <c r="FP20" s="6"/>
      <c r="FQ20" s="6"/>
      <c r="FR20" s="6"/>
      <c r="FS20" s="6">
        <v>13</v>
      </c>
      <c r="FT20" s="6">
        <v>23</v>
      </c>
      <c r="FU20" s="6">
        <v>11</v>
      </c>
      <c r="FV20" s="6"/>
      <c r="FW20" s="6">
        <v>7.8</v>
      </c>
      <c r="FX20" s="6">
        <v>2</v>
      </c>
      <c r="FY20" s="6">
        <v>1.7</v>
      </c>
      <c r="FZ20" s="6">
        <v>2</v>
      </c>
      <c r="GA20" s="6"/>
      <c r="GB20" s="6"/>
      <c r="GC20" s="6"/>
      <c r="GD20" s="6">
        <v>2</v>
      </c>
      <c r="GF20" s="6"/>
      <c r="GG20" s="6">
        <v>13</v>
      </c>
      <c r="GH20" s="6">
        <v>4.5</v>
      </c>
      <c r="GI20" s="6"/>
      <c r="GJ20" s="6"/>
      <c r="GK20" s="6"/>
      <c r="GL20" s="6"/>
      <c r="GM20" s="6">
        <v>13</v>
      </c>
      <c r="GN20" s="6"/>
      <c r="GO20" s="6"/>
      <c r="GP20" s="6"/>
      <c r="GQ20" s="6"/>
      <c r="GR20" s="6"/>
      <c r="GS20" s="6"/>
      <c r="GT20" s="6"/>
      <c r="IL20" s="5"/>
      <c r="IM20" s="5"/>
    </row>
    <row r="21" spans="1:247" x14ac:dyDescent="0.15">
      <c r="A21" s="20">
        <v>11</v>
      </c>
      <c r="B21" s="11" t="s">
        <v>14</v>
      </c>
      <c r="C21" s="3">
        <v>23</v>
      </c>
      <c r="D21" s="3">
        <v>33</v>
      </c>
      <c r="E21" s="3">
        <v>4.5</v>
      </c>
      <c r="F21" s="3">
        <v>240</v>
      </c>
      <c r="G21" s="3">
        <v>49</v>
      </c>
      <c r="H21" s="3">
        <v>540</v>
      </c>
      <c r="I21" s="3">
        <v>17</v>
      </c>
      <c r="J21" s="3">
        <v>13</v>
      </c>
      <c r="L21" s="3">
        <v>4.5</v>
      </c>
      <c r="M21" s="3">
        <v>920</v>
      </c>
      <c r="N21" s="3">
        <v>14</v>
      </c>
      <c r="O21" s="3">
        <v>11</v>
      </c>
      <c r="P21" s="3">
        <v>79</v>
      </c>
      <c r="R21" s="3">
        <v>2</v>
      </c>
      <c r="S21" s="3">
        <v>4.5</v>
      </c>
      <c r="T21" s="3">
        <v>11</v>
      </c>
      <c r="U21" s="3"/>
      <c r="V21" s="3"/>
      <c r="W21" s="3"/>
      <c r="X21" s="3">
        <v>11</v>
      </c>
      <c r="Y21" s="3">
        <v>920</v>
      </c>
      <c r="Z21" s="3">
        <v>23</v>
      </c>
      <c r="AA21" s="3">
        <v>240</v>
      </c>
      <c r="AB21" s="3"/>
      <c r="AC21" s="3">
        <v>33</v>
      </c>
      <c r="AD21" s="3">
        <v>6.8</v>
      </c>
      <c r="AE21" s="3">
        <v>33</v>
      </c>
      <c r="AF21" s="3">
        <v>4.5</v>
      </c>
      <c r="AG21" s="3">
        <v>7.8</v>
      </c>
      <c r="AI21" s="3">
        <v>1600</v>
      </c>
      <c r="AJ21" s="3">
        <v>13</v>
      </c>
      <c r="AK21" s="3">
        <v>7.8</v>
      </c>
      <c r="AL21" s="3">
        <v>2</v>
      </c>
      <c r="AM21" s="3">
        <v>14</v>
      </c>
      <c r="AN21" s="3">
        <v>27</v>
      </c>
      <c r="AO21" s="3"/>
      <c r="AQ21" s="3"/>
      <c r="AR21" s="3">
        <v>13</v>
      </c>
      <c r="AS21" s="3">
        <v>540</v>
      </c>
      <c r="AT21" s="3">
        <v>49</v>
      </c>
      <c r="AU21" s="3">
        <v>49</v>
      </c>
      <c r="AV21" s="3"/>
      <c r="AW21" s="3">
        <v>170</v>
      </c>
      <c r="AX21" s="3">
        <v>22</v>
      </c>
      <c r="AY21" s="3"/>
      <c r="AZ21" s="3">
        <v>22</v>
      </c>
      <c r="BA21" s="3">
        <v>22</v>
      </c>
      <c r="BB21" s="3">
        <v>6.8</v>
      </c>
      <c r="BC21" s="3">
        <v>130</v>
      </c>
      <c r="BD21" s="3">
        <v>33</v>
      </c>
      <c r="BE21" s="3">
        <v>7.8</v>
      </c>
      <c r="BF21" s="3">
        <v>22</v>
      </c>
      <c r="BG21" s="3"/>
      <c r="BH21" s="3">
        <v>110</v>
      </c>
      <c r="BI21" s="3">
        <v>17</v>
      </c>
      <c r="BJ21" s="3">
        <v>70</v>
      </c>
      <c r="BK21" s="3">
        <v>1.8</v>
      </c>
      <c r="BL21" s="3">
        <v>2</v>
      </c>
      <c r="BM21" s="3">
        <v>170</v>
      </c>
      <c r="BN21" s="3">
        <v>11</v>
      </c>
      <c r="BO21" s="3">
        <v>7.8</v>
      </c>
      <c r="BP21" s="3"/>
      <c r="BQ21" s="3"/>
      <c r="BR21" s="3">
        <v>130</v>
      </c>
      <c r="BS21" s="3">
        <v>33</v>
      </c>
      <c r="BT21" s="3">
        <v>49</v>
      </c>
      <c r="BU21" s="3">
        <v>2</v>
      </c>
      <c r="BV21" s="3">
        <v>2</v>
      </c>
      <c r="BW21" s="3">
        <v>920</v>
      </c>
      <c r="BX21" s="3">
        <v>1.7</v>
      </c>
      <c r="BY21" s="3">
        <v>2</v>
      </c>
      <c r="BZ21" s="3">
        <v>14</v>
      </c>
      <c r="CA21" s="3">
        <v>6.8</v>
      </c>
      <c r="CB21" s="3">
        <v>33</v>
      </c>
      <c r="CC21" s="3">
        <v>13</v>
      </c>
      <c r="CD21" s="3">
        <v>49</v>
      </c>
      <c r="CE21" s="3">
        <v>4.5</v>
      </c>
      <c r="CF21" s="3">
        <v>17</v>
      </c>
      <c r="CG21" s="3"/>
      <c r="CH21" s="3">
        <v>4</v>
      </c>
      <c r="CI21" s="3">
        <v>33</v>
      </c>
      <c r="CJ21" s="3">
        <v>240</v>
      </c>
      <c r="CK21" s="3">
        <v>4.5</v>
      </c>
      <c r="CL21" s="3">
        <v>13</v>
      </c>
      <c r="CM21" s="3">
        <v>33</v>
      </c>
      <c r="CN21" s="3">
        <v>4.5</v>
      </c>
      <c r="CO21" s="3">
        <v>6.8</v>
      </c>
      <c r="CP21" s="3">
        <v>17</v>
      </c>
      <c r="CQ21" s="3">
        <v>9.3000000000000007</v>
      </c>
      <c r="CR21" s="3">
        <v>240</v>
      </c>
      <c r="CS21" s="3">
        <v>33</v>
      </c>
      <c r="CT21" s="3">
        <v>49</v>
      </c>
      <c r="CU21" s="3">
        <v>23</v>
      </c>
      <c r="CV21" s="3">
        <v>49</v>
      </c>
      <c r="CW21" s="3">
        <v>21</v>
      </c>
      <c r="CX21" s="3">
        <v>79</v>
      </c>
      <c r="CY21" s="3">
        <v>4.5</v>
      </c>
      <c r="CZ21" s="3">
        <v>33</v>
      </c>
      <c r="DA21" s="3"/>
      <c r="DB21" s="3">
        <v>2</v>
      </c>
      <c r="DC21" s="3">
        <v>23</v>
      </c>
      <c r="DD21" s="3">
        <v>49</v>
      </c>
      <c r="DE21" s="2"/>
      <c r="DF21" s="2">
        <v>920</v>
      </c>
      <c r="DG21" s="2">
        <v>2</v>
      </c>
      <c r="DH21" s="3">
        <v>350</v>
      </c>
      <c r="DI21" s="3">
        <v>1700</v>
      </c>
      <c r="DJ21" s="3"/>
      <c r="DK21" s="3">
        <v>49</v>
      </c>
      <c r="DL21" s="3">
        <v>13</v>
      </c>
      <c r="DN21" s="3">
        <v>920</v>
      </c>
      <c r="DO21" s="3">
        <v>110</v>
      </c>
      <c r="DP21" s="3">
        <v>6.8</v>
      </c>
      <c r="DQ21" s="3">
        <v>33</v>
      </c>
      <c r="DR21" s="3">
        <v>1.7</v>
      </c>
      <c r="DS21" s="3">
        <v>95</v>
      </c>
      <c r="DT21" s="3">
        <v>33</v>
      </c>
      <c r="DU21" s="3">
        <v>79</v>
      </c>
      <c r="DV21" s="3">
        <v>49</v>
      </c>
      <c r="DW21" s="3">
        <v>11</v>
      </c>
      <c r="DX21" s="3">
        <v>23</v>
      </c>
      <c r="DY21" s="3">
        <v>7.8</v>
      </c>
      <c r="DZ21" s="3">
        <v>17</v>
      </c>
      <c r="EA21" s="3">
        <v>11</v>
      </c>
      <c r="EB21" s="3">
        <v>350</v>
      </c>
      <c r="EC21" s="3">
        <v>4.5</v>
      </c>
      <c r="ED21" s="3"/>
      <c r="EE21" s="3">
        <v>13</v>
      </c>
      <c r="EF21" s="3">
        <v>70</v>
      </c>
      <c r="EG21" s="3">
        <v>23</v>
      </c>
      <c r="EH21" s="3">
        <v>49</v>
      </c>
      <c r="EI21" s="3">
        <v>4.5</v>
      </c>
      <c r="EJ21" s="3">
        <v>31</v>
      </c>
      <c r="EK21" s="3">
        <v>240</v>
      </c>
      <c r="EL21" s="3">
        <v>11</v>
      </c>
      <c r="EM21" s="3">
        <v>130</v>
      </c>
      <c r="EN21" s="3">
        <v>13</v>
      </c>
      <c r="EP21" s="3"/>
      <c r="EQ21" s="3"/>
      <c r="ER21" s="3">
        <v>33</v>
      </c>
      <c r="ES21" s="3">
        <v>13</v>
      </c>
      <c r="EU21" s="4">
        <v>79</v>
      </c>
      <c r="EV21" s="4">
        <v>17</v>
      </c>
      <c r="EW21" s="4"/>
      <c r="EX21" s="4">
        <v>49</v>
      </c>
      <c r="EY21" s="4">
        <v>11</v>
      </c>
      <c r="EZ21" s="4">
        <v>4.5</v>
      </c>
      <c r="FA21" s="6">
        <v>11</v>
      </c>
      <c r="FB21" s="6">
        <v>6.1</v>
      </c>
      <c r="FC21" s="6">
        <v>13</v>
      </c>
      <c r="FE21" s="6">
        <v>2</v>
      </c>
      <c r="FF21" s="6">
        <v>79</v>
      </c>
      <c r="FG21" s="6">
        <v>2</v>
      </c>
      <c r="FH21" s="6">
        <v>540</v>
      </c>
      <c r="FI21" s="6">
        <v>17</v>
      </c>
      <c r="FJ21" s="6"/>
      <c r="FK21" s="6">
        <v>14</v>
      </c>
      <c r="FL21" s="6">
        <v>23</v>
      </c>
      <c r="FM21" s="6">
        <v>7.8</v>
      </c>
      <c r="FN21" s="6">
        <v>2</v>
      </c>
      <c r="FO21" s="6"/>
      <c r="FP21" s="6">
        <v>2</v>
      </c>
      <c r="FQ21" s="6">
        <v>33</v>
      </c>
      <c r="FR21" s="6">
        <v>33</v>
      </c>
      <c r="FS21" s="6">
        <v>350</v>
      </c>
      <c r="FT21" s="6"/>
      <c r="FU21" s="6">
        <v>11</v>
      </c>
      <c r="FV21" s="6"/>
      <c r="FW21" s="6">
        <v>2</v>
      </c>
      <c r="FX21" s="6">
        <v>49</v>
      </c>
      <c r="FY21" s="6">
        <v>1.7</v>
      </c>
      <c r="FZ21" s="6">
        <v>33</v>
      </c>
      <c r="GA21" s="6">
        <v>1.7</v>
      </c>
      <c r="GB21" s="6"/>
      <c r="GC21" s="6">
        <v>2</v>
      </c>
      <c r="GD21" s="6">
        <v>13</v>
      </c>
      <c r="GF21" s="6"/>
      <c r="GG21" s="6">
        <v>11</v>
      </c>
      <c r="GH21" s="6">
        <v>1.7</v>
      </c>
      <c r="GI21" s="6">
        <v>11</v>
      </c>
      <c r="GJ21" s="6">
        <v>33</v>
      </c>
      <c r="GK21" s="6">
        <v>49</v>
      </c>
      <c r="GL21" s="6">
        <v>1.7</v>
      </c>
      <c r="GM21" s="6">
        <v>4</v>
      </c>
      <c r="GN21" s="6"/>
      <c r="GO21" s="6"/>
      <c r="GP21" s="6"/>
      <c r="GQ21" s="6"/>
      <c r="GR21" s="6"/>
      <c r="GS21" s="6"/>
      <c r="GT21" s="6"/>
      <c r="IL21" s="5"/>
      <c r="IM21" s="5"/>
    </row>
    <row r="22" spans="1:247" x14ac:dyDescent="0.15">
      <c r="A22" s="20">
        <v>43</v>
      </c>
      <c r="B22" s="11" t="s">
        <v>14</v>
      </c>
      <c r="C22" s="3"/>
      <c r="D22" s="3">
        <v>46</v>
      </c>
      <c r="E22" s="3">
        <v>2</v>
      </c>
      <c r="F22" s="3">
        <v>1.8</v>
      </c>
      <c r="G22" s="3">
        <v>2</v>
      </c>
      <c r="H22" s="3">
        <v>17</v>
      </c>
      <c r="I22" s="3">
        <v>13</v>
      </c>
      <c r="J22" s="3">
        <v>49</v>
      </c>
      <c r="L22" s="3">
        <v>1.7</v>
      </c>
      <c r="M22" s="3">
        <v>920</v>
      </c>
      <c r="N22" s="3">
        <v>13</v>
      </c>
      <c r="O22" s="3">
        <v>17</v>
      </c>
      <c r="P22" s="3">
        <v>17</v>
      </c>
      <c r="R22" s="3">
        <v>1.7</v>
      </c>
      <c r="S22" s="3">
        <v>4.5</v>
      </c>
      <c r="T22" s="3">
        <v>1.7</v>
      </c>
      <c r="U22" s="3"/>
      <c r="V22" s="3"/>
      <c r="W22" s="3"/>
      <c r="X22" s="3">
        <v>1.7</v>
      </c>
      <c r="Y22" s="3">
        <v>140</v>
      </c>
      <c r="Z22" s="3">
        <v>4.5</v>
      </c>
      <c r="AA22" s="3">
        <v>7.8</v>
      </c>
      <c r="AB22" s="3">
        <v>1.8</v>
      </c>
      <c r="AC22" s="3">
        <v>49</v>
      </c>
      <c r="AD22" s="3">
        <v>2</v>
      </c>
      <c r="AE22" s="3">
        <v>33</v>
      </c>
      <c r="AF22" s="3">
        <v>1.7</v>
      </c>
      <c r="AG22" s="3">
        <v>7.8</v>
      </c>
      <c r="AI22" s="3">
        <v>220</v>
      </c>
      <c r="AJ22" s="3">
        <v>33</v>
      </c>
      <c r="AK22" s="3">
        <v>2</v>
      </c>
      <c r="AL22" s="3">
        <v>2</v>
      </c>
      <c r="AM22" s="3">
        <v>4</v>
      </c>
      <c r="AN22" s="3">
        <v>17</v>
      </c>
      <c r="AO22" s="3"/>
      <c r="AQ22" s="3"/>
      <c r="AR22" s="3">
        <v>1.7</v>
      </c>
      <c r="AS22" s="3"/>
      <c r="AT22" s="3">
        <v>1.7</v>
      </c>
      <c r="AU22" s="3">
        <v>1.7</v>
      </c>
      <c r="AV22" s="3">
        <v>1.7</v>
      </c>
      <c r="AW22" s="3">
        <v>4.5</v>
      </c>
      <c r="AX22" s="3"/>
      <c r="AY22" s="3"/>
      <c r="AZ22" s="3">
        <v>70</v>
      </c>
      <c r="BA22" s="3">
        <v>49</v>
      </c>
      <c r="BB22" s="3">
        <v>1.7</v>
      </c>
      <c r="BC22" s="3">
        <v>13</v>
      </c>
      <c r="BD22" s="3">
        <v>11</v>
      </c>
      <c r="BE22" s="3">
        <v>1.7</v>
      </c>
      <c r="BF22" s="3">
        <v>6.8</v>
      </c>
      <c r="BG22" s="3"/>
      <c r="BH22" s="3">
        <v>70</v>
      </c>
      <c r="BI22" s="3">
        <v>2</v>
      </c>
      <c r="BJ22" s="3">
        <v>4.5</v>
      </c>
      <c r="BK22" s="3"/>
      <c r="BL22" s="3">
        <v>17</v>
      </c>
      <c r="BM22" s="3">
        <v>130</v>
      </c>
      <c r="BN22" s="3">
        <v>1.7</v>
      </c>
      <c r="BO22" s="3">
        <v>1.7</v>
      </c>
      <c r="BP22" s="3"/>
      <c r="BQ22" s="3"/>
      <c r="BR22" s="3">
        <v>33</v>
      </c>
      <c r="BS22" s="3">
        <v>7.8</v>
      </c>
      <c r="BT22" s="3"/>
      <c r="BU22" s="3"/>
      <c r="BV22" s="3"/>
      <c r="BW22" s="3"/>
      <c r="BX22" s="3"/>
      <c r="BY22" s="3">
        <v>1.7</v>
      </c>
      <c r="BZ22" s="3"/>
      <c r="CA22" s="3">
        <v>33</v>
      </c>
      <c r="CB22" s="3">
        <v>1.7</v>
      </c>
      <c r="CC22" s="3">
        <v>7.8</v>
      </c>
      <c r="CD22" s="3">
        <v>23</v>
      </c>
      <c r="CE22" s="3">
        <v>1.7</v>
      </c>
      <c r="CF22" s="3">
        <v>4.5</v>
      </c>
      <c r="CG22" s="3"/>
      <c r="CH22" s="3"/>
      <c r="CI22" s="3">
        <v>13</v>
      </c>
      <c r="CJ22" s="3">
        <v>79</v>
      </c>
      <c r="CK22" s="3">
        <v>1.7</v>
      </c>
      <c r="CL22" s="3">
        <v>4.5</v>
      </c>
      <c r="CM22" s="3"/>
      <c r="CN22" s="3">
        <v>2</v>
      </c>
      <c r="CO22" s="3"/>
      <c r="CP22" s="3">
        <v>23</v>
      </c>
      <c r="CQ22" s="3"/>
      <c r="CR22" s="3">
        <v>17</v>
      </c>
      <c r="CS22" s="3">
        <v>79</v>
      </c>
      <c r="CT22" s="3">
        <v>33</v>
      </c>
      <c r="CU22" s="3">
        <v>2</v>
      </c>
      <c r="CV22" s="3">
        <v>4.5</v>
      </c>
      <c r="CW22" s="3"/>
      <c r="CX22" s="3">
        <v>33</v>
      </c>
      <c r="CY22" s="3">
        <v>4.5</v>
      </c>
      <c r="CZ22" s="3">
        <v>4.5</v>
      </c>
      <c r="DA22" s="3"/>
      <c r="DB22" s="3"/>
      <c r="DC22" s="3"/>
      <c r="DD22" s="3"/>
      <c r="DE22" s="2"/>
      <c r="DF22" s="2"/>
      <c r="DG22" s="2"/>
      <c r="DH22" s="3">
        <v>70</v>
      </c>
      <c r="DI22" s="3"/>
      <c r="DJ22" s="3">
        <v>33</v>
      </c>
      <c r="DK22" s="3"/>
      <c r="DL22" s="3"/>
      <c r="DN22" s="3"/>
      <c r="DO22" s="3"/>
      <c r="DP22" s="3"/>
      <c r="DQ22" s="3">
        <v>1.7</v>
      </c>
      <c r="DR22" s="3"/>
      <c r="DS22" s="3">
        <v>31</v>
      </c>
      <c r="DT22" s="3"/>
      <c r="DU22" s="3">
        <v>110</v>
      </c>
      <c r="DV22" s="3">
        <v>23</v>
      </c>
      <c r="DW22" s="3">
        <v>4</v>
      </c>
      <c r="DX22" s="3">
        <v>7.8</v>
      </c>
      <c r="DY22" s="3">
        <v>1.7</v>
      </c>
      <c r="DZ22" s="3"/>
      <c r="EA22" s="3"/>
      <c r="EC22" s="3">
        <v>2</v>
      </c>
      <c r="ED22" s="3">
        <v>23</v>
      </c>
      <c r="EE22" s="3"/>
      <c r="EF22" s="3"/>
      <c r="EG22" s="3"/>
      <c r="EH22" s="3"/>
      <c r="EI22" s="3"/>
      <c r="EJ22" s="3"/>
      <c r="EK22" s="3"/>
      <c r="EL22" s="3"/>
      <c r="EM22" s="3"/>
      <c r="EN22" s="3"/>
      <c r="EP22" s="3"/>
      <c r="EQ22" s="3"/>
      <c r="ER22" s="3"/>
      <c r="ES22" s="3"/>
      <c r="EU22" s="4"/>
      <c r="EV22" s="4"/>
      <c r="EW22" s="4">
        <v>4</v>
      </c>
      <c r="EX22" s="4"/>
      <c r="EY22" s="4"/>
      <c r="EZ22" s="4"/>
      <c r="FA22" s="6">
        <v>33</v>
      </c>
      <c r="FB22" s="6"/>
      <c r="FC22" s="6">
        <v>2</v>
      </c>
      <c r="FE22" s="6"/>
      <c r="FF22" s="6"/>
      <c r="FG22" s="6"/>
      <c r="FH22" s="6"/>
      <c r="FI22" s="6"/>
      <c r="FJ22" s="6">
        <v>34</v>
      </c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>
        <v>2</v>
      </c>
      <c r="GD22" s="6"/>
      <c r="GF22" s="6">
        <v>13</v>
      </c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</row>
    <row r="23" spans="1:247" x14ac:dyDescent="0.15">
      <c r="DF23" s="1"/>
      <c r="DG23" s="1"/>
      <c r="DH23" s="1"/>
      <c r="DI23" s="1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</row>
    <row r="24" spans="1:247" x14ac:dyDescent="0.15">
      <c r="BQ24" s="3"/>
      <c r="DF24" s="1"/>
      <c r="DG24" s="1"/>
      <c r="DH24" s="1"/>
      <c r="DI24" s="1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O24" s="6"/>
      <c r="GC24" s="9"/>
      <c r="GD24" s="9"/>
      <c r="GF24" s="9"/>
      <c r="GG24" s="9"/>
      <c r="GH24" s="9"/>
      <c r="GI24" s="9"/>
    </row>
    <row r="25" spans="1:247" x14ac:dyDescent="0.15">
      <c r="DF25" s="1"/>
      <c r="DG25" s="1"/>
      <c r="DH25" s="1"/>
      <c r="DI25" s="1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U25" s="9"/>
      <c r="FV25" s="9"/>
      <c r="FW25" s="9"/>
      <c r="FX25" s="9"/>
      <c r="FY25" s="9"/>
      <c r="FZ25" s="9"/>
      <c r="GC25" s="6"/>
      <c r="GD25" s="6"/>
      <c r="GF25" s="6"/>
      <c r="GG25" s="6"/>
      <c r="GH25" s="6"/>
      <c r="GI25" s="6"/>
    </row>
    <row r="26" spans="1:247" x14ac:dyDescent="0.15">
      <c r="DF26" s="1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U26" s="6"/>
      <c r="FV26" s="6"/>
      <c r="FW26" s="6"/>
      <c r="FX26" s="6"/>
      <c r="FY26" s="6"/>
      <c r="FZ26" s="6"/>
      <c r="GC26" s="6"/>
      <c r="GD26" s="6"/>
      <c r="GF26" s="6"/>
      <c r="GG26" s="6"/>
      <c r="GH26" s="6"/>
      <c r="GI26" s="6"/>
    </row>
    <row r="27" spans="1:247" x14ac:dyDescent="0.15">
      <c r="DF27" s="1"/>
      <c r="FU27" s="6"/>
      <c r="FV27" s="6"/>
      <c r="FW27" s="6"/>
      <c r="FX27" s="6"/>
      <c r="FY27" s="6"/>
      <c r="FZ27" s="6"/>
      <c r="GC27" s="6"/>
      <c r="GD27" s="6"/>
      <c r="GF27" s="6"/>
      <c r="GG27" s="6"/>
      <c r="GH27" s="6"/>
      <c r="GI27" s="6"/>
    </row>
    <row r="28" spans="1:247" x14ac:dyDescent="0.15">
      <c r="DF28" s="1"/>
    </row>
    <row r="29" spans="1:247" x14ac:dyDescent="0.15">
      <c r="DF29" s="1"/>
    </row>
    <row r="30" spans="1:247" x14ac:dyDescent="0.15">
      <c r="DF30" s="1"/>
    </row>
  </sheetData>
  <phoneticPr fontId="0" type="noConversion"/>
  <printOptions horizontalCentered="1" verticalCentered="1" gridLines="1"/>
  <pageMargins left="0.5" right="0.5" top="1" bottom="0.75" header="0.5" footer="0.5"/>
  <pageSetup fitToWidth="25" orientation="landscape" blackAndWhite="1" horizontalDpi="300" verticalDpi="300" r:id="rId1"/>
  <headerFooter alignWithMargins="0">
    <oddHeader>&amp;L&amp;"Tahoma,Bold"&amp;14E9 - NELSON BAY AREA&amp;C&amp;"Tahoma,Bold"&amp;14CONDITIONAL SAMPLING&amp;R&amp;"Tahoma,Bold"&amp;14FECAL COLIFORM MPN/100 ML</oddHeader>
    <oddFooter>&amp;L&amp;10&amp;Z&amp;F&amp;R&amp;10&amp;D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Sorted</vt:lpstr>
      <vt:lpstr>CONDITIONAL</vt:lpstr>
      <vt:lpstr>CONDITIONAL!Print_Area</vt:lpstr>
      <vt:lpstr>Sorted!Print_Area</vt:lpstr>
      <vt:lpstr>CONDITIONAL!Print_Titles</vt:lpstr>
      <vt:lpstr>Sorted!Print_Titles</vt:lpstr>
      <vt:lpstr>CONDITIONAL!Print_Titles_MI</vt:lpstr>
    </vt:vector>
  </TitlesOfParts>
  <Company>NC DENR DEH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Shellfish Sanitation</dc:creator>
  <cp:lastModifiedBy>Microsoft Office User</cp:lastModifiedBy>
  <cp:lastPrinted>2007-01-23T17:20:45Z</cp:lastPrinted>
  <dcterms:created xsi:type="dcterms:W3CDTF">2003-07-18T14:37:25Z</dcterms:created>
  <dcterms:modified xsi:type="dcterms:W3CDTF">2021-03-02T22:01:09Z</dcterms:modified>
</cp:coreProperties>
</file>