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7860" yWindow="75" windowWidth="14730" windowHeight="152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Sheet1!$EX$1:$FF$25</definedName>
    <definedName name="_xlnm.Print_Titles" localSheetId="0">Sheet1!$B:$C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DM1" i="1"/>
  <c r="DN1" i="1"/>
  <c r="DO1" i="1"/>
  <c r="DP1" i="1"/>
  <c r="DQ1" i="1"/>
  <c r="DR1" i="1"/>
  <c r="DS1" i="1"/>
  <c r="DW1" i="1"/>
  <c r="DZ1" i="1"/>
  <c r="EB1" i="1"/>
  <c r="EC1" i="1"/>
  <c r="ED1" i="1"/>
</calcChain>
</file>

<file path=xl/sharedStrings.xml><?xml version="1.0" encoding="utf-8"?>
<sst xmlns="http://schemas.openxmlformats.org/spreadsheetml/2006/main" count="60" uniqueCount="53">
  <si>
    <t>STATION</t>
  </si>
  <si>
    <t>NO.</t>
  </si>
  <si>
    <t>07/16/03</t>
  </si>
  <si>
    <t>07/17/03</t>
  </si>
  <si>
    <t>08/12/03</t>
  </si>
  <si>
    <t>09/22/03</t>
  </si>
  <si>
    <t>09/24/03</t>
  </si>
  <si>
    <t>10/12/03</t>
  </si>
  <si>
    <t>10/13/03</t>
  </si>
  <si>
    <t>10/14/03</t>
  </si>
  <si>
    <t>10/15/03</t>
  </si>
  <si>
    <t>10/16/03</t>
  </si>
  <si>
    <t>10/30/03</t>
  </si>
  <si>
    <t>11/3/03</t>
  </si>
  <si>
    <t>11/04/03</t>
  </si>
  <si>
    <t>11/05/03</t>
  </si>
  <si>
    <t>11/06/03</t>
  </si>
  <si>
    <t>11/10/03</t>
  </si>
  <si>
    <t>11/21/03</t>
  </si>
  <si>
    <t>11/24/03</t>
  </si>
  <si>
    <t>EIB</t>
  </si>
  <si>
    <t>A</t>
  </si>
  <si>
    <t>FB37</t>
  </si>
  <si>
    <t>30A</t>
  </si>
  <si>
    <t>9A</t>
  </si>
  <si>
    <t>Off Saud.Ck.</t>
  </si>
  <si>
    <t>B</t>
  </si>
  <si>
    <t>TB</t>
  </si>
  <si>
    <t>#42 off bogue banks</t>
  </si>
  <si>
    <t>Field Acc</t>
  </si>
  <si>
    <t>33 - marker #33 waterway</t>
  </si>
  <si>
    <t>28 - marker #28 waterway</t>
  </si>
  <si>
    <t>D</t>
  </si>
  <si>
    <t>C</t>
  </si>
  <si>
    <t xml:space="preserve"> </t>
  </si>
  <si>
    <t>mid Bogue Sd, NW Dog Island</t>
  </si>
  <si>
    <t>9/2/*15</t>
  </si>
  <si>
    <t>F</t>
  </si>
  <si>
    <t>NEW STATION</t>
  </si>
  <si>
    <t>C23</t>
  </si>
  <si>
    <t>C30</t>
  </si>
  <si>
    <t>BS1</t>
  </si>
  <si>
    <t>BS2</t>
  </si>
  <si>
    <t>BS3</t>
  </si>
  <si>
    <t>BS4</t>
  </si>
  <si>
    <t>BS5</t>
  </si>
  <si>
    <t>BS6</t>
  </si>
  <si>
    <t>Beacon #29</t>
  </si>
  <si>
    <t>Sanders Crk</t>
  </si>
  <si>
    <t>BS15</t>
  </si>
  <si>
    <t>BS16</t>
  </si>
  <si>
    <t>BS17</t>
  </si>
  <si>
    <t>BSIHM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</si>
</sst>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3" x14ac:knownFonts="1">
    <font>
      <sz val="12"/>
      <name val="Arial"/>
    </font>
    <font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/>
    <xf numFmtId="165" fontId="1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Protection="1"/>
    <xf numFmtId="0" fontId="1" fillId="0" borderId="1" xfId="0" applyFont="1" applyBorder="1" applyAlignment="1" applyProtection="1">
      <alignment horizontal="center"/>
    </xf>
    <xf numFmtId="0" fontId="1" fillId="0" borderId="1" xfId="0" applyFont="1" applyBorder="1"/>
    <xf numFmtId="164" fontId="1" fillId="0" borderId="1" xfId="0" applyNumberFormat="1" applyFont="1" applyBorder="1" applyProtection="1"/>
    <xf numFmtId="164" fontId="1" fillId="0" borderId="1" xfId="0" applyNumberFormat="1" applyFont="1" applyBorder="1"/>
    <xf numFmtId="164" fontId="1" fillId="0" borderId="1" xfId="0" applyNumberFormat="1" applyFont="1" applyBorder="1" applyAlignment="1" applyProtection="1">
      <alignment horizontal="center"/>
    </xf>
    <xf numFmtId="164" fontId="1" fillId="0" borderId="1" xfId="0" quotePrefix="1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2" xfId="0" applyNumberFormat="1" applyFont="1" applyBorder="1" applyAlignment="1" applyProtection="1">
      <alignment horizontal="right"/>
    </xf>
    <xf numFmtId="0" fontId="1" fillId="0" borderId="2" xfId="0" applyNumberFormat="1" applyFont="1" applyBorder="1" applyAlignment="1" applyProtection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right"/>
    </xf>
    <xf numFmtId="0" fontId="1" fillId="0" borderId="0" xfId="0" applyFont="1" applyBorder="1"/>
    <xf numFmtId="0" fontId="1" fillId="0" borderId="0" xfId="0" applyFont="1" applyBorder="1" applyProtection="1"/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">
    <dxf>
      <font>
        <b val="0"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Z40"/>
  <sheetViews>
    <sheetView tabSelected="1" zoomScale="88" zoomScaleNormal="100" workbookViewId="0">
      <pane xSplit="3" topLeftCell="LR1" activePane="topRight" state="frozen"/>
      <selection pane="topRight" activeCell="LZ12" sqref="LZ12"/>
    </sheetView>
  </sheetViews>
  <sheetFormatPr defaultColWidth="8.33203125" defaultRowHeight="15" x14ac:dyDescent="0.2"/>
  <cols>
    <col min="1" max="1" width="13.109375" style="15" bestFit="1" customWidth="1"/>
    <col min="2" max="2" width="10.77734375" style="3" customWidth="1"/>
    <col min="3" max="3" width="9.77734375" style="3" customWidth="1"/>
    <col min="4" max="109" width="8.33203125" style="3" customWidth="1"/>
    <col min="110" max="110" width="7.33203125" style="3" bestFit="1" customWidth="1"/>
    <col min="111" max="177" width="8.33203125" style="3" customWidth="1"/>
    <col min="178" max="178" width="10" style="15" bestFit="1" customWidth="1"/>
    <col min="179" max="256" width="8.33203125" style="3"/>
    <col min="257" max="16384" width="8.33203125" style="15"/>
  </cols>
  <sheetData>
    <row r="1" spans="1:338" s="1" customFormat="1" x14ac:dyDescent="0.2">
      <c r="A1" s="1" t="s">
        <v>38</v>
      </c>
      <c r="B1" s="10" t="s">
        <v>0</v>
      </c>
      <c r="C1" s="11" t="s">
        <v>1</v>
      </c>
      <c r="D1" s="11">
        <f>DATE(94,12,27)</f>
        <v>34695</v>
      </c>
      <c r="E1" s="11">
        <f>DATE(95,1,9)</f>
        <v>34708</v>
      </c>
      <c r="F1" s="11">
        <f>DATE(95,1,12)</f>
        <v>34711</v>
      </c>
      <c r="G1" s="11">
        <f>DATE(95,1,18)</f>
        <v>34717</v>
      </c>
      <c r="H1" s="11">
        <f>DATE(95,1,23)</f>
        <v>34722</v>
      </c>
      <c r="I1" s="11">
        <f>DATE(95,6,8)</f>
        <v>34858</v>
      </c>
      <c r="J1" s="11">
        <f>DATE(95,8,28)</f>
        <v>34939</v>
      </c>
      <c r="K1" s="11">
        <f>DATE(95,8,30)</f>
        <v>34941</v>
      </c>
      <c r="L1" s="11">
        <f>DATE(96,1,30)</f>
        <v>35094</v>
      </c>
      <c r="M1" s="11">
        <f>DATE(96,2,2)</f>
        <v>35097</v>
      </c>
      <c r="N1" s="11">
        <f>DATE(96,2,6)</f>
        <v>35101</v>
      </c>
      <c r="O1" s="11">
        <f>DATE(96,4,1)</f>
        <v>35156</v>
      </c>
      <c r="P1" s="11">
        <f>DATE(96,6,7)</f>
        <v>35223</v>
      </c>
      <c r="Q1" s="11">
        <f>DATE(96,7,19)</f>
        <v>35265</v>
      </c>
      <c r="R1" s="11">
        <f>DATE(96,7,29)</f>
        <v>35275</v>
      </c>
      <c r="S1" s="11">
        <f>DATE(96,8,5)</f>
        <v>35282</v>
      </c>
      <c r="T1" s="11">
        <f>DATE(96,8,14)</f>
        <v>35291</v>
      </c>
      <c r="U1" s="11">
        <f>DATE(96,8,19)</f>
        <v>35296</v>
      </c>
      <c r="V1" s="11">
        <f>DATE(96,8,29)</f>
        <v>35306</v>
      </c>
      <c r="W1" s="11">
        <f>DATE(96,9,12)</f>
        <v>35320</v>
      </c>
      <c r="X1" s="11">
        <f>DATE(96,9,19)</f>
        <v>35327</v>
      </c>
      <c r="Y1" s="11">
        <f>DATE(96,9,21)</f>
        <v>35329</v>
      </c>
      <c r="Z1" s="11">
        <f>DATE(96,10,9)</f>
        <v>35347</v>
      </c>
      <c r="AA1" s="11">
        <f>DATE(96,10,11)</f>
        <v>35349</v>
      </c>
      <c r="AB1" s="11">
        <f>DATE(97,9,16)</f>
        <v>35689</v>
      </c>
      <c r="AC1" s="11">
        <f>DATE(97,9,30)</f>
        <v>35703</v>
      </c>
      <c r="AD1" s="11">
        <f>DATE(97,12,2)</f>
        <v>35766</v>
      </c>
      <c r="AE1" s="11">
        <f>DATE(97,12,4)</f>
        <v>35768</v>
      </c>
      <c r="AF1" s="11">
        <f>DATE(98,1,19)</f>
        <v>35814</v>
      </c>
      <c r="AG1" s="11">
        <f>DATE(98,1,21)</f>
        <v>35816</v>
      </c>
      <c r="AH1" s="11">
        <f>DATE(98,1,27)</f>
        <v>35822</v>
      </c>
      <c r="AI1" s="11">
        <f>DATE(98,1,29)</f>
        <v>35824</v>
      </c>
      <c r="AJ1" s="11">
        <f>DATE(98,2,9)</f>
        <v>35835</v>
      </c>
      <c r="AK1" s="11">
        <f>DATE(98,2,19)</f>
        <v>35845</v>
      </c>
      <c r="AL1" s="11">
        <f>DATE(98,2,22)</f>
        <v>35848</v>
      </c>
      <c r="AM1" s="11">
        <f>DATE(98,2,24)</f>
        <v>35850</v>
      </c>
      <c r="AN1" s="11">
        <f>DATE(98,2,26)</f>
        <v>35852</v>
      </c>
      <c r="AO1" s="11">
        <f>DATE(98,5,4)</f>
        <v>35919</v>
      </c>
      <c r="AP1" s="11">
        <f>DATE(98,5,6)</f>
        <v>35921</v>
      </c>
      <c r="AQ1" s="11">
        <f>DATE(98,5,7)</f>
        <v>35922</v>
      </c>
      <c r="AR1" s="11">
        <f>DATE(98,5,12)</f>
        <v>35927</v>
      </c>
      <c r="AS1" s="11">
        <f>DATE(98,8,3)</f>
        <v>36010</v>
      </c>
      <c r="AT1" s="11">
        <f>DATE(98,8,5)</f>
        <v>36012</v>
      </c>
      <c r="AU1" s="11">
        <f>DATE(98,9,1)</f>
        <v>36039</v>
      </c>
      <c r="AV1" s="11">
        <f>DATE(98,9,7)</f>
        <v>36045</v>
      </c>
      <c r="AW1" s="11">
        <f>DATE(98,9,21)</f>
        <v>36059</v>
      </c>
      <c r="AX1" s="11">
        <f>DATE(99,5,3)</f>
        <v>36283</v>
      </c>
      <c r="AY1" s="11">
        <f>DATE(99,5,5)</f>
        <v>36285</v>
      </c>
      <c r="AZ1" s="11">
        <f>DATE(99,5,18)</f>
        <v>36298</v>
      </c>
      <c r="BA1" s="11">
        <f>DATE(99,6,22)</f>
        <v>36333</v>
      </c>
      <c r="BB1" s="11">
        <f>DATE(99,9,3)</f>
        <v>36406</v>
      </c>
      <c r="BC1" s="11">
        <f>DATE(99,9,13)</f>
        <v>36416</v>
      </c>
      <c r="BD1" s="11">
        <f>DATE(99,10,19)</f>
        <v>36452</v>
      </c>
      <c r="BE1" s="11">
        <f>DATE(99,10,20)</f>
        <v>36453</v>
      </c>
      <c r="BF1" s="11">
        <f>DATE(99,10,25)</f>
        <v>36458</v>
      </c>
      <c r="BG1" s="11">
        <f>DATE(99,11,3)</f>
        <v>36467</v>
      </c>
      <c r="BH1" s="11">
        <f>DATE(2000,4,18)</f>
        <v>36634</v>
      </c>
      <c r="BI1" s="11">
        <f>DATE(2000,4,20)</f>
        <v>36636</v>
      </c>
      <c r="BJ1" s="11">
        <f>DATE(2000,6,7)</f>
        <v>36684</v>
      </c>
      <c r="BK1" s="11">
        <f>DATE(2000,7,24)</f>
        <v>36731</v>
      </c>
      <c r="BL1" s="11">
        <f>DATE(2000,7,28)</f>
        <v>36735</v>
      </c>
      <c r="BM1" s="11">
        <f>DATE(2000,7,31)</f>
        <v>36738</v>
      </c>
      <c r="BN1" s="11">
        <f>DATE(2000,8,7)</f>
        <v>36745</v>
      </c>
      <c r="BO1" s="11">
        <f>DATE(2000,8,31)</f>
        <v>36769</v>
      </c>
      <c r="BP1" s="11">
        <f>DATE(2000,9,8)</f>
        <v>36777</v>
      </c>
      <c r="BQ1" s="11">
        <f>DATE(2000,9,11)</f>
        <v>36780</v>
      </c>
      <c r="BR1" s="11">
        <f>DATE(2000,9,21)</f>
        <v>36790</v>
      </c>
      <c r="BS1" s="11">
        <f>DATE(2000,9,25)</f>
        <v>36794</v>
      </c>
      <c r="BT1" s="11">
        <f>DATE(2000,9,27)</f>
        <v>36796</v>
      </c>
      <c r="BU1" s="11">
        <f>DATE(2000,11,28)</f>
        <v>36858</v>
      </c>
      <c r="BV1" s="11">
        <f>DATE(2000,11,30)</f>
        <v>36860</v>
      </c>
      <c r="BW1" s="11">
        <f>DATE(2001,7,9)</f>
        <v>37081</v>
      </c>
      <c r="BX1" s="11">
        <f>DATE(2001,8,16)</f>
        <v>37119</v>
      </c>
      <c r="BY1" s="11">
        <f>DATE(2001,8,21)</f>
        <v>37124</v>
      </c>
      <c r="BZ1" s="11">
        <f>DATE(2002,3,17)</f>
        <v>37332</v>
      </c>
      <c r="CA1" s="11">
        <f>DATE(2002,7,15)</f>
        <v>37452</v>
      </c>
      <c r="CB1" s="11">
        <f>DATE(2002,7,29)</f>
        <v>37466</v>
      </c>
      <c r="CC1" s="11">
        <f>DATE(2002,9,3)</f>
        <v>37502</v>
      </c>
      <c r="CD1" s="11">
        <f>DATE(2002,9,4)</f>
        <v>37503</v>
      </c>
      <c r="CE1" s="11">
        <v>37685</v>
      </c>
      <c r="CF1" s="11">
        <v>37689</v>
      </c>
      <c r="CG1" s="11">
        <v>37691</v>
      </c>
      <c r="CH1" s="11">
        <v>37692</v>
      </c>
      <c r="CI1" s="11">
        <v>37703</v>
      </c>
      <c r="CJ1" s="11">
        <v>37704</v>
      </c>
      <c r="CK1" s="11">
        <v>37706</v>
      </c>
      <c r="CL1" s="11">
        <v>37725</v>
      </c>
      <c r="CM1" s="11">
        <v>37739</v>
      </c>
      <c r="CN1" s="11">
        <v>37761</v>
      </c>
      <c r="CO1" s="11">
        <v>37763</v>
      </c>
      <c r="CP1" s="11">
        <v>37769</v>
      </c>
      <c r="CQ1" s="11">
        <v>37774</v>
      </c>
      <c r="CR1" s="11">
        <v>37775</v>
      </c>
      <c r="CS1" s="11">
        <v>37791</v>
      </c>
      <c r="CT1" s="11">
        <v>37794</v>
      </c>
      <c r="CU1" s="12" t="s">
        <v>2</v>
      </c>
      <c r="CV1" s="12" t="s">
        <v>3</v>
      </c>
      <c r="CW1" s="12" t="s">
        <v>4</v>
      </c>
      <c r="CX1" s="12" t="s">
        <v>5</v>
      </c>
      <c r="CY1" s="12" t="s">
        <v>6</v>
      </c>
      <c r="CZ1" s="12" t="s">
        <v>7</v>
      </c>
      <c r="DA1" s="12" t="s">
        <v>8</v>
      </c>
      <c r="DB1" s="12" t="s">
        <v>9</v>
      </c>
      <c r="DC1" s="12" t="s">
        <v>10</v>
      </c>
      <c r="DD1" s="12" t="s">
        <v>11</v>
      </c>
      <c r="DE1" s="12" t="s">
        <v>12</v>
      </c>
      <c r="DF1" s="12" t="s">
        <v>13</v>
      </c>
      <c r="DG1" s="12" t="s">
        <v>14</v>
      </c>
      <c r="DH1" s="12" t="s">
        <v>15</v>
      </c>
      <c r="DI1" s="12" t="s">
        <v>16</v>
      </c>
      <c r="DJ1" s="12" t="s">
        <v>17</v>
      </c>
      <c r="DK1" s="12" t="s">
        <v>18</v>
      </c>
      <c r="DL1" s="12" t="s">
        <v>19</v>
      </c>
      <c r="DM1" s="12">
        <f>DATE(2003,12,12)</f>
        <v>37967</v>
      </c>
      <c r="DN1" s="12">
        <f>DATE(2003,12,5)</f>
        <v>37960</v>
      </c>
      <c r="DO1" s="12">
        <f>DATE(2003,12,18)</f>
        <v>37973</v>
      </c>
      <c r="DP1" s="12">
        <f>DATE(2003,12,20)</f>
        <v>37975</v>
      </c>
      <c r="DQ1" s="12">
        <f>DATE(2003,12,22)</f>
        <v>37977</v>
      </c>
      <c r="DR1" s="12">
        <f>DATE(2003,12,27)</f>
        <v>37982</v>
      </c>
      <c r="DS1" s="11">
        <f>DATE(2004,8,5)</f>
        <v>38204</v>
      </c>
      <c r="DT1" s="11">
        <v>38216</v>
      </c>
      <c r="DU1" s="9">
        <v>38218</v>
      </c>
      <c r="DV1" s="9">
        <v>38220</v>
      </c>
      <c r="DW1" s="13">
        <f>DATE(2004,9,13)</f>
        <v>38243</v>
      </c>
      <c r="DX1" s="10">
        <v>38479</v>
      </c>
      <c r="DY1" s="11">
        <v>38481</v>
      </c>
      <c r="DZ1" s="13">
        <f>DATE(2005,5,11)</f>
        <v>38483</v>
      </c>
      <c r="EA1" s="10">
        <v>38509</v>
      </c>
      <c r="EB1" s="10">
        <f>DATE(2005,7,1)</f>
        <v>38534</v>
      </c>
      <c r="EC1" s="13">
        <f>DATE(2005,7,5)</f>
        <v>38538</v>
      </c>
      <c r="ED1" s="13">
        <f>DATE(2005,7,17)</f>
        <v>38550</v>
      </c>
      <c r="EE1" s="10">
        <v>38551</v>
      </c>
      <c r="EF1" s="9">
        <v>38565</v>
      </c>
      <c r="EG1" s="11">
        <v>38615</v>
      </c>
      <c r="EH1" s="11">
        <v>38616</v>
      </c>
      <c r="EI1" s="10">
        <v>38639</v>
      </c>
      <c r="EJ1" s="11">
        <v>38642</v>
      </c>
      <c r="EK1" s="13">
        <v>38644</v>
      </c>
      <c r="EL1" s="9">
        <v>38651</v>
      </c>
      <c r="EM1" s="11">
        <v>38652</v>
      </c>
      <c r="EN1" s="13">
        <v>38656</v>
      </c>
      <c r="EO1" s="10">
        <v>38681</v>
      </c>
      <c r="EP1" s="10">
        <v>38684</v>
      </c>
      <c r="EQ1" s="11">
        <v>38687</v>
      </c>
      <c r="ER1" s="10">
        <v>38897</v>
      </c>
      <c r="ES1" s="9">
        <v>38954</v>
      </c>
      <c r="ET1" s="10">
        <v>38965</v>
      </c>
      <c r="EU1" s="10">
        <v>38967</v>
      </c>
      <c r="EV1" s="13">
        <v>39001</v>
      </c>
      <c r="EW1" s="13">
        <v>39030</v>
      </c>
      <c r="EX1" s="13">
        <v>39047</v>
      </c>
      <c r="EY1" s="10">
        <v>39048</v>
      </c>
      <c r="EZ1" s="10">
        <v>39049</v>
      </c>
      <c r="FA1" s="13">
        <v>39050</v>
      </c>
      <c r="FB1" s="11">
        <v>39052</v>
      </c>
      <c r="FC1" s="11">
        <v>39055</v>
      </c>
      <c r="FD1" s="11">
        <v>39079</v>
      </c>
      <c r="FE1" s="10">
        <v>39084</v>
      </c>
      <c r="FF1" s="10">
        <v>39086</v>
      </c>
      <c r="FG1" s="13">
        <v>39238</v>
      </c>
      <c r="FH1" s="1">
        <v>39245</v>
      </c>
      <c r="FI1" s="1">
        <v>39336</v>
      </c>
      <c r="FJ1" s="1">
        <v>39337</v>
      </c>
      <c r="FK1" s="1">
        <v>39384</v>
      </c>
      <c r="FL1" s="1">
        <v>39433</v>
      </c>
      <c r="FM1" s="1">
        <v>39435</v>
      </c>
      <c r="FN1" s="1">
        <v>39443</v>
      </c>
      <c r="FO1" s="1">
        <v>39545</v>
      </c>
      <c r="FP1" s="1">
        <v>39547</v>
      </c>
      <c r="FQ1" s="1">
        <v>39563</v>
      </c>
      <c r="FR1" s="1">
        <v>39702</v>
      </c>
      <c r="FS1" s="1">
        <v>39720</v>
      </c>
      <c r="FT1" s="1">
        <v>39758</v>
      </c>
      <c r="FU1" s="1">
        <v>39761</v>
      </c>
      <c r="FV1" s="14">
        <v>39769</v>
      </c>
      <c r="FW1" s="1">
        <v>39771</v>
      </c>
      <c r="FX1" s="1">
        <v>40042</v>
      </c>
      <c r="FY1" s="1">
        <v>40065</v>
      </c>
      <c r="FZ1" s="1">
        <v>40071</v>
      </c>
      <c r="GA1" s="1">
        <v>40133</v>
      </c>
      <c r="GB1" s="1">
        <v>40134</v>
      </c>
      <c r="GC1" s="1">
        <v>40135</v>
      </c>
      <c r="GD1" s="1">
        <v>40140</v>
      </c>
      <c r="GE1" s="1">
        <v>40141</v>
      </c>
      <c r="GF1" s="1">
        <v>40145</v>
      </c>
      <c r="GG1" s="1">
        <v>40154</v>
      </c>
      <c r="GH1" s="1">
        <v>40157</v>
      </c>
      <c r="GI1" s="1">
        <v>40160</v>
      </c>
      <c r="GJ1" s="1">
        <v>40175</v>
      </c>
      <c r="GK1" s="1">
        <v>40177</v>
      </c>
      <c r="GL1" s="1">
        <v>40180</v>
      </c>
      <c r="GM1" s="1">
        <v>40182</v>
      </c>
      <c r="GN1" s="1">
        <v>40197</v>
      </c>
      <c r="GO1" s="1">
        <v>40268</v>
      </c>
      <c r="GP1" s="1">
        <v>40385</v>
      </c>
      <c r="GQ1" s="1">
        <v>40435</v>
      </c>
      <c r="GR1" s="1">
        <v>40456</v>
      </c>
      <c r="GS1" s="1">
        <v>40457</v>
      </c>
      <c r="GT1" s="1">
        <v>40458</v>
      </c>
      <c r="GU1" s="1">
        <v>40462</v>
      </c>
      <c r="GV1" s="1">
        <v>40563</v>
      </c>
      <c r="GW1" s="1">
        <v>40785</v>
      </c>
      <c r="GX1" s="1">
        <v>40786</v>
      </c>
      <c r="GY1" s="1">
        <v>40798</v>
      </c>
      <c r="GZ1" s="1">
        <v>40837</v>
      </c>
      <c r="HA1" s="1">
        <v>40840</v>
      </c>
      <c r="HB1" s="1">
        <v>41061</v>
      </c>
      <c r="HC1" s="1">
        <v>41064</v>
      </c>
      <c r="HD1" s="1">
        <v>41085</v>
      </c>
      <c r="HE1" s="1">
        <v>41151</v>
      </c>
      <c r="HF1" s="1">
        <v>41162</v>
      </c>
      <c r="HG1" s="1">
        <v>41164</v>
      </c>
      <c r="HH1" s="1">
        <v>41213</v>
      </c>
      <c r="HI1" s="1">
        <v>41218</v>
      </c>
      <c r="HJ1" s="1">
        <v>41317</v>
      </c>
      <c r="HK1" s="1">
        <v>41319</v>
      </c>
      <c r="HL1" s="1">
        <v>41557</v>
      </c>
      <c r="HM1" s="1">
        <v>41561</v>
      </c>
      <c r="HN1" s="1">
        <v>41610</v>
      </c>
      <c r="HO1" s="1">
        <v>41708</v>
      </c>
      <c r="HP1" s="1">
        <v>41752</v>
      </c>
      <c r="HQ1" s="1">
        <v>41827</v>
      </c>
      <c r="HR1" s="1">
        <v>41848</v>
      </c>
      <c r="HS1" s="1">
        <v>41858</v>
      </c>
      <c r="HT1" s="1">
        <v>41862</v>
      </c>
      <c r="HU1" s="1">
        <v>41871</v>
      </c>
      <c r="HV1" s="1">
        <v>41872</v>
      </c>
      <c r="HW1" s="1">
        <v>41876</v>
      </c>
      <c r="HX1" s="1">
        <v>41877</v>
      </c>
      <c r="HY1" s="1">
        <v>41897</v>
      </c>
      <c r="HZ1" s="1">
        <v>41900</v>
      </c>
      <c r="IA1" s="1">
        <v>41904</v>
      </c>
      <c r="IB1" s="1">
        <v>42002</v>
      </c>
      <c r="IC1" s="1">
        <v>42003</v>
      </c>
      <c r="ID1" s="1">
        <v>42031</v>
      </c>
      <c r="IE1" s="1">
        <v>42033</v>
      </c>
      <c r="IF1" s="1">
        <v>42138</v>
      </c>
      <c r="IG1" s="1">
        <v>42163</v>
      </c>
      <c r="IH1" s="1">
        <v>42166</v>
      </c>
      <c r="II1" s="1">
        <v>42170</v>
      </c>
      <c r="IJ1" s="1">
        <v>42201</v>
      </c>
      <c r="IK1" s="1">
        <v>42212</v>
      </c>
      <c r="IL1" s="1">
        <v>42213</v>
      </c>
      <c r="IM1" s="1">
        <v>42222</v>
      </c>
      <c r="IN1" s="1" t="s">
        <v>36</v>
      </c>
      <c r="IO1" s="1">
        <v>42250</v>
      </c>
      <c r="IP1" s="1">
        <v>42276</v>
      </c>
      <c r="IQ1" s="1">
        <v>42289</v>
      </c>
      <c r="IR1" s="1">
        <v>42292</v>
      </c>
      <c r="IS1" s="1">
        <v>42321</v>
      </c>
      <c r="IT1" s="1">
        <v>42324</v>
      </c>
      <c r="IU1" s="1">
        <v>42331</v>
      </c>
      <c r="IV1" s="1">
        <v>42332</v>
      </c>
      <c r="IW1" s="14">
        <v>42336</v>
      </c>
      <c r="IX1" s="1">
        <v>42338</v>
      </c>
      <c r="IY1" s="1">
        <v>42340</v>
      </c>
      <c r="IZ1" s="1">
        <v>42347</v>
      </c>
      <c r="JA1" s="1">
        <v>42348</v>
      </c>
      <c r="JB1" s="1">
        <v>42353</v>
      </c>
      <c r="JC1" s="1">
        <v>42354</v>
      </c>
      <c r="JD1" s="1">
        <v>42394</v>
      </c>
      <c r="JE1" s="1">
        <v>42395</v>
      </c>
      <c r="JF1" s="1">
        <v>42401</v>
      </c>
      <c r="JG1" s="1">
        <v>42410</v>
      </c>
      <c r="JH1" s="1">
        <v>42411</v>
      </c>
      <c r="JI1" s="1">
        <v>42415</v>
      </c>
      <c r="JJ1" s="1">
        <v>42418</v>
      </c>
      <c r="JK1" s="1">
        <v>42422</v>
      </c>
      <c r="JL1" s="1">
        <v>42495</v>
      </c>
      <c r="JM1" s="1">
        <v>42530</v>
      </c>
      <c r="JN1" s="1">
        <v>42531</v>
      </c>
      <c r="JO1" s="1">
        <v>42604</v>
      </c>
      <c r="JP1" s="1">
        <v>42619</v>
      </c>
      <c r="JQ1" s="1">
        <v>42620</v>
      </c>
      <c r="JR1" s="1">
        <v>42621</v>
      </c>
      <c r="JS1" s="1">
        <v>42635</v>
      </c>
      <c r="JT1" s="1">
        <v>42641</v>
      </c>
      <c r="JU1" s="1">
        <v>42654</v>
      </c>
      <c r="JV1" s="1">
        <v>42655</v>
      </c>
      <c r="JW1" s="1">
        <v>42660</v>
      </c>
      <c r="JX1" s="1">
        <v>42661</v>
      </c>
      <c r="JY1" s="1">
        <v>42662</v>
      </c>
      <c r="JZ1" s="1">
        <v>42712</v>
      </c>
      <c r="KA1" s="1">
        <v>42718</v>
      </c>
      <c r="KB1" s="1">
        <v>42810</v>
      </c>
      <c r="KC1" s="1">
        <v>42814</v>
      </c>
      <c r="KD1" s="1">
        <v>42835</v>
      </c>
      <c r="KE1" s="1">
        <v>42856</v>
      </c>
      <c r="KF1" s="1">
        <v>42913</v>
      </c>
      <c r="KG1" s="1">
        <v>42936</v>
      </c>
      <c r="KH1" s="1">
        <v>43035</v>
      </c>
      <c r="KI1" s="1">
        <v>43039</v>
      </c>
      <c r="KJ1" s="1">
        <v>43040</v>
      </c>
      <c r="KK1" s="1">
        <v>43041</v>
      </c>
      <c r="KL1" s="1">
        <v>43045</v>
      </c>
      <c r="KM1" s="1">
        <v>43131</v>
      </c>
      <c r="KN1" s="1">
        <v>43209</v>
      </c>
      <c r="KO1" s="1">
        <v>43255</v>
      </c>
      <c r="KP1" s="1">
        <v>43297</v>
      </c>
      <c r="KQ1" s="1">
        <v>43388</v>
      </c>
      <c r="KR1" s="1">
        <v>43389</v>
      </c>
      <c r="KS1" s="1">
        <v>43391</v>
      </c>
      <c r="KT1" s="1">
        <v>43402</v>
      </c>
      <c r="KU1" s="1">
        <v>43404</v>
      </c>
      <c r="KV1" s="1">
        <v>43412</v>
      </c>
      <c r="KW1" s="1">
        <v>43423</v>
      </c>
      <c r="KX1" s="1">
        <v>43424</v>
      </c>
      <c r="KY1" s="1">
        <v>43431</v>
      </c>
      <c r="KZ1" s="1">
        <v>43434</v>
      </c>
      <c r="LA1" s="1">
        <v>43461</v>
      </c>
      <c r="LB1" s="1">
        <v>43493</v>
      </c>
      <c r="LC1" s="1">
        <v>43502</v>
      </c>
      <c r="LD1" s="1">
        <v>43503</v>
      </c>
      <c r="LE1" s="1">
        <v>43657</v>
      </c>
      <c r="LF1" s="1">
        <v>43661</v>
      </c>
      <c r="LG1" s="1">
        <v>43697</v>
      </c>
      <c r="LH1" s="1">
        <v>43698</v>
      </c>
      <c r="LI1" s="1">
        <v>43718</v>
      </c>
      <c r="LJ1" s="1">
        <v>43724</v>
      </c>
      <c r="LK1" s="1">
        <v>43725</v>
      </c>
      <c r="LL1" s="1">
        <v>43726</v>
      </c>
      <c r="LM1" s="1">
        <v>43871</v>
      </c>
      <c r="LN1" s="1">
        <v>43872</v>
      </c>
      <c r="LO1" s="1">
        <v>43874</v>
      </c>
      <c r="LP1" s="1">
        <v>43977</v>
      </c>
      <c r="LQ1" s="1">
        <v>44005</v>
      </c>
      <c r="LR1" s="1">
        <v>44006</v>
      </c>
      <c r="LS1" s="1">
        <v>44097</v>
      </c>
      <c r="LT1" s="1">
        <v>44153</v>
      </c>
      <c r="LU1" s="1">
        <v>44154</v>
      </c>
      <c r="LV1" s="1">
        <v>44158</v>
      </c>
      <c r="LW1" s="1">
        <v>44167</v>
      </c>
      <c r="LX1" s="1">
        <v>44173</v>
      </c>
      <c r="LY1" s="1">
        <v>44175</v>
      </c>
      <c r="LZ1" s="1">
        <v>44231</v>
      </c>
    </row>
    <row r="2" spans="1:338" s="2" customFormat="1" x14ac:dyDescent="0.2">
      <c r="A2" s="5" t="s">
        <v>41</v>
      </c>
      <c r="B2" s="18">
        <v>12</v>
      </c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5"/>
      <c r="EJ2" s="4"/>
      <c r="EK2" s="4"/>
      <c r="EL2" s="4"/>
      <c r="EM2" s="4"/>
      <c r="EN2" s="4"/>
      <c r="EO2" s="5"/>
      <c r="EP2" s="4"/>
      <c r="EQ2" s="4"/>
      <c r="ER2" s="5"/>
      <c r="ES2" s="5"/>
      <c r="ET2" s="5"/>
      <c r="EU2" s="5"/>
      <c r="EV2" s="5"/>
      <c r="EW2" s="4"/>
      <c r="EX2" s="4"/>
      <c r="EY2" s="5"/>
      <c r="EZ2" s="5"/>
      <c r="FA2" s="4"/>
      <c r="FB2" s="4"/>
      <c r="FC2" s="5"/>
      <c r="FD2" s="5"/>
      <c r="FE2" s="5"/>
      <c r="FF2" s="5"/>
      <c r="FG2" s="5"/>
      <c r="KQ2" s="2">
        <v>2</v>
      </c>
      <c r="KT2" s="2">
        <v>1.7</v>
      </c>
      <c r="KV2" s="2">
        <v>49</v>
      </c>
      <c r="KW2" s="2">
        <v>4</v>
      </c>
      <c r="LE2" s="2">
        <v>1.7</v>
      </c>
      <c r="LG2" s="2">
        <v>1.7</v>
      </c>
      <c r="LK2" s="2">
        <v>33</v>
      </c>
      <c r="LL2" s="2">
        <v>1.7</v>
      </c>
      <c r="LM2" s="2">
        <v>17</v>
      </c>
      <c r="LO2" s="2">
        <v>4.5</v>
      </c>
      <c r="LP2" s="2">
        <v>4.5</v>
      </c>
      <c r="LQ2" s="2">
        <v>4.5</v>
      </c>
      <c r="LU2" s="2">
        <v>7.8</v>
      </c>
    </row>
    <row r="3" spans="1:338" s="2" customFormat="1" x14ac:dyDescent="0.2">
      <c r="A3" s="5" t="s">
        <v>42</v>
      </c>
      <c r="B3" s="18">
        <v>9</v>
      </c>
      <c r="C3" s="6"/>
      <c r="D3" s="4"/>
      <c r="E3" s="4"/>
      <c r="F3" s="4"/>
      <c r="G3" s="4"/>
      <c r="H3" s="4"/>
      <c r="I3" s="4">
        <v>11</v>
      </c>
      <c r="J3" s="4"/>
      <c r="K3" s="4"/>
      <c r="L3" s="4"/>
      <c r="M3" s="4"/>
      <c r="N3" s="4"/>
      <c r="O3" s="4">
        <v>2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>
        <v>2</v>
      </c>
      <c r="AD3" s="4">
        <v>49</v>
      </c>
      <c r="AE3" s="4">
        <v>49</v>
      </c>
      <c r="AF3" s="4">
        <v>2</v>
      </c>
      <c r="AG3" s="4">
        <v>2</v>
      </c>
      <c r="AH3" s="4">
        <v>2</v>
      </c>
      <c r="AI3" s="4">
        <v>79</v>
      </c>
      <c r="AJ3" s="4">
        <v>9.6</v>
      </c>
      <c r="AK3" s="4">
        <v>110</v>
      </c>
      <c r="AL3" s="4">
        <v>7.8</v>
      </c>
      <c r="AM3" s="4">
        <v>23</v>
      </c>
      <c r="AN3" s="4">
        <v>4.5</v>
      </c>
      <c r="AO3" s="4">
        <v>2</v>
      </c>
      <c r="AP3" s="4"/>
      <c r="AQ3" s="4"/>
      <c r="AR3" s="4">
        <v>7.8</v>
      </c>
      <c r="AS3" s="4">
        <v>2</v>
      </c>
      <c r="AT3" s="4"/>
      <c r="AU3" s="4"/>
      <c r="AV3" s="4">
        <v>49</v>
      </c>
      <c r="AW3" s="4">
        <v>6.8</v>
      </c>
      <c r="AX3" s="4">
        <v>9.3000000000000007</v>
      </c>
      <c r="AY3" s="4"/>
      <c r="AZ3" s="4"/>
      <c r="BA3" s="4">
        <v>2</v>
      </c>
      <c r="BB3" s="4"/>
      <c r="BC3" s="4">
        <v>4.5</v>
      </c>
      <c r="BD3" s="4"/>
      <c r="BE3" s="4"/>
      <c r="BF3" s="4"/>
      <c r="BG3" s="4"/>
      <c r="BH3" s="4">
        <v>4.5</v>
      </c>
      <c r="BI3" s="4">
        <v>7.8</v>
      </c>
      <c r="BJ3" s="4">
        <v>1.7</v>
      </c>
      <c r="BK3" s="4"/>
      <c r="BL3" s="4"/>
      <c r="BM3" s="4">
        <v>11</v>
      </c>
      <c r="BN3" s="4">
        <v>1.7</v>
      </c>
      <c r="BO3" s="4">
        <v>130</v>
      </c>
      <c r="BP3" s="4">
        <v>2</v>
      </c>
      <c r="BQ3" s="4"/>
      <c r="BR3" s="4"/>
      <c r="BS3" s="4"/>
      <c r="BT3" s="4">
        <v>33</v>
      </c>
      <c r="BU3" s="4"/>
      <c r="BV3" s="4"/>
      <c r="BW3" s="4"/>
      <c r="BX3" s="4"/>
      <c r="BY3" s="4"/>
      <c r="BZ3" s="4"/>
      <c r="CA3" s="4"/>
      <c r="CB3" s="4">
        <v>1.7</v>
      </c>
      <c r="CC3" s="4"/>
      <c r="CD3" s="4">
        <v>2</v>
      </c>
      <c r="CE3" s="4"/>
      <c r="CF3" s="4">
        <v>13</v>
      </c>
      <c r="CG3" s="4"/>
      <c r="CH3" s="4"/>
      <c r="CI3" s="4"/>
      <c r="CJ3" s="4">
        <v>4.5</v>
      </c>
      <c r="CK3" s="4"/>
      <c r="CL3" s="4">
        <v>4.5</v>
      </c>
      <c r="CM3" s="4">
        <v>1.7</v>
      </c>
      <c r="CN3" s="4">
        <v>1.8</v>
      </c>
      <c r="CO3" s="4">
        <v>1.7</v>
      </c>
      <c r="CP3" s="4"/>
      <c r="CQ3" s="4"/>
      <c r="CR3" s="4">
        <v>4.5</v>
      </c>
      <c r="CS3" s="4">
        <v>4.5</v>
      </c>
      <c r="CT3" s="4">
        <v>2</v>
      </c>
      <c r="CU3" s="4">
        <v>7.8</v>
      </c>
      <c r="CV3" s="4"/>
      <c r="CW3" s="4">
        <v>33</v>
      </c>
      <c r="CX3" s="4"/>
      <c r="CY3" s="4">
        <v>11</v>
      </c>
      <c r="CZ3" s="4">
        <v>22</v>
      </c>
      <c r="DA3" s="4">
        <v>33</v>
      </c>
      <c r="DB3" s="4">
        <v>7.8</v>
      </c>
      <c r="DC3" s="4"/>
      <c r="DD3" s="4"/>
      <c r="DE3" s="4">
        <v>130</v>
      </c>
      <c r="DF3" s="4">
        <v>33</v>
      </c>
      <c r="DG3" s="4"/>
      <c r="DH3" s="4">
        <v>11</v>
      </c>
      <c r="DI3" s="4">
        <v>23</v>
      </c>
      <c r="DJ3" s="4"/>
      <c r="DK3" s="4">
        <v>49</v>
      </c>
      <c r="DL3" s="4">
        <v>17</v>
      </c>
      <c r="DM3" s="4"/>
      <c r="DN3" s="4"/>
      <c r="DO3" s="4"/>
      <c r="DP3" s="4"/>
      <c r="DQ3" s="4"/>
      <c r="DR3" s="4">
        <v>23</v>
      </c>
      <c r="DS3" s="4">
        <v>1.7</v>
      </c>
      <c r="DT3" s="4"/>
      <c r="DU3" s="4">
        <v>4.5</v>
      </c>
      <c r="DV3" s="4"/>
      <c r="DW3" s="4"/>
      <c r="DX3" s="4"/>
      <c r="DY3" s="4"/>
      <c r="DZ3" s="4"/>
      <c r="EA3" s="4">
        <v>1.7</v>
      </c>
      <c r="EB3" s="4"/>
      <c r="EC3" s="4"/>
      <c r="ED3" s="4"/>
      <c r="EE3" s="4">
        <v>1.7</v>
      </c>
      <c r="EF3" s="4"/>
      <c r="EG3" s="4"/>
      <c r="EH3" s="4">
        <v>7.8</v>
      </c>
      <c r="EI3" s="5"/>
      <c r="EJ3" s="5">
        <v>17</v>
      </c>
      <c r="EK3" s="4"/>
      <c r="EL3" s="5">
        <v>13</v>
      </c>
      <c r="EM3" s="4"/>
      <c r="EN3" s="5">
        <v>2</v>
      </c>
      <c r="EO3" s="5"/>
      <c r="EP3" s="5"/>
      <c r="EQ3" s="4"/>
      <c r="ER3" s="5">
        <v>4</v>
      </c>
      <c r="ES3" s="5">
        <v>4.5</v>
      </c>
      <c r="ET3" s="5"/>
      <c r="EU3" s="5">
        <v>4.5</v>
      </c>
      <c r="EV3" s="5">
        <v>4.5</v>
      </c>
      <c r="EW3" s="5"/>
      <c r="EX3" s="5"/>
      <c r="EY3" s="5"/>
      <c r="EZ3" s="5">
        <v>13</v>
      </c>
      <c r="FA3" s="5">
        <v>7.8</v>
      </c>
      <c r="FB3" s="4"/>
      <c r="FC3" s="5"/>
      <c r="FD3" s="5"/>
      <c r="FE3" s="5"/>
      <c r="FF3" s="5"/>
      <c r="FG3" s="5"/>
      <c r="FH3" s="2">
        <v>1.7</v>
      </c>
      <c r="FJ3" s="2">
        <v>11</v>
      </c>
      <c r="FK3" s="2">
        <v>14</v>
      </c>
      <c r="FL3" s="2">
        <v>130</v>
      </c>
      <c r="FM3" s="2">
        <v>6.1</v>
      </c>
      <c r="FO3" s="2">
        <v>7.8</v>
      </c>
      <c r="FQ3" s="2">
        <v>1.7</v>
      </c>
      <c r="FR3" s="2">
        <v>6.8</v>
      </c>
      <c r="FS3" s="2">
        <v>4.5</v>
      </c>
      <c r="FT3" s="2">
        <v>2</v>
      </c>
      <c r="FU3" s="2">
        <v>1.7</v>
      </c>
      <c r="FV3" s="2">
        <v>6.8</v>
      </c>
      <c r="FX3" s="2">
        <v>4.5</v>
      </c>
      <c r="FZ3" s="2">
        <v>4.5</v>
      </c>
      <c r="GA3" s="2">
        <v>170</v>
      </c>
      <c r="GB3" s="2">
        <v>13</v>
      </c>
      <c r="GG3" s="2">
        <v>21</v>
      </c>
      <c r="GH3" s="2">
        <v>17</v>
      </c>
      <c r="GI3" s="2">
        <v>2</v>
      </c>
      <c r="GJ3" s="2">
        <v>33</v>
      </c>
      <c r="GK3" s="2">
        <v>17</v>
      </c>
      <c r="GL3" s="2">
        <v>23</v>
      </c>
      <c r="GM3" s="2">
        <v>4.5</v>
      </c>
      <c r="GQ3" s="2">
        <v>1.7</v>
      </c>
      <c r="GT3" s="2">
        <v>4.5</v>
      </c>
      <c r="GV3" s="2">
        <v>17</v>
      </c>
      <c r="GX3" s="2">
        <v>11</v>
      </c>
      <c r="HA3" s="2">
        <v>7.8</v>
      </c>
      <c r="HB3" s="2">
        <v>1700</v>
      </c>
      <c r="HC3" s="2">
        <v>2</v>
      </c>
      <c r="HE3" s="2">
        <v>1.7</v>
      </c>
      <c r="HF3" s="2">
        <v>1.7</v>
      </c>
      <c r="HH3" s="2">
        <v>1.7</v>
      </c>
      <c r="HK3" s="2">
        <v>1.7</v>
      </c>
      <c r="HN3" s="2">
        <v>2</v>
      </c>
      <c r="HR3" s="2">
        <v>2</v>
      </c>
      <c r="HT3" s="2">
        <v>1.7</v>
      </c>
      <c r="HV3" s="2">
        <v>79</v>
      </c>
      <c r="HW3" s="2">
        <v>33</v>
      </c>
      <c r="HY3" s="2">
        <v>49</v>
      </c>
      <c r="ID3" s="2">
        <v>13</v>
      </c>
      <c r="IJ3" s="2">
        <v>1.7</v>
      </c>
      <c r="IK3" s="2">
        <v>1.7</v>
      </c>
      <c r="IM3" s="2">
        <v>1.7</v>
      </c>
      <c r="IN3" s="2">
        <v>4.5</v>
      </c>
      <c r="IQ3" s="2">
        <v>7.8</v>
      </c>
      <c r="IX3" s="2">
        <v>13</v>
      </c>
      <c r="JD3" s="2">
        <v>9.3000000000000007</v>
      </c>
      <c r="JH3" s="2">
        <v>79</v>
      </c>
      <c r="JI3" s="2">
        <v>2</v>
      </c>
      <c r="JM3" s="2">
        <v>1.7</v>
      </c>
      <c r="JR3" s="2">
        <v>2</v>
      </c>
      <c r="JS3" s="2">
        <v>1.7</v>
      </c>
      <c r="JT3" s="2">
        <v>7.8</v>
      </c>
      <c r="JU3" s="2">
        <v>49</v>
      </c>
      <c r="JW3" s="2">
        <v>7.8</v>
      </c>
      <c r="KD3" s="2">
        <v>4</v>
      </c>
      <c r="KE3" s="2">
        <v>4.5</v>
      </c>
      <c r="KH3" s="2">
        <v>4.5</v>
      </c>
      <c r="KM3" s="2">
        <v>4</v>
      </c>
      <c r="KQ3" s="2">
        <v>17</v>
      </c>
      <c r="KT3" s="2">
        <v>1.7</v>
      </c>
      <c r="KV3" s="2">
        <v>33</v>
      </c>
      <c r="KW3" s="2">
        <v>7.8</v>
      </c>
      <c r="LE3" s="2">
        <v>2</v>
      </c>
      <c r="LG3" s="2">
        <v>1.7</v>
      </c>
      <c r="LK3" s="2">
        <v>2</v>
      </c>
      <c r="LM3" s="2">
        <v>21</v>
      </c>
      <c r="LO3" s="2">
        <v>1.8</v>
      </c>
      <c r="LP3" s="2">
        <v>6.8</v>
      </c>
      <c r="LQ3" s="2">
        <v>4.5</v>
      </c>
      <c r="LU3" s="2">
        <v>4.5</v>
      </c>
    </row>
    <row r="4" spans="1:338" s="2" customFormat="1" x14ac:dyDescent="0.2">
      <c r="A4" s="5" t="s">
        <v>43</v>
      </c>
      <c r="B4" s="18">
        <v>8</v>
      </c>
      <c r="C4" s="6" t="s">
        <v>21</v>
      </c>
      <c r="D4" s="4"/>
      <c r="E4" s="4"/>
      <c r="F4" s="4"/>
      <c r="G4" s="4"/>
      <c r="H4" s="4"/>
      <c r="I4" s="4">
        <v>49</v>
      </c>
      <c r="J4" s="4"/>
      <c r="K4" s="4"/>
      <c r="L4" s="4"/>
      <c r="M4" s="4"/>
      <c r="N4" s="4"/>
      <c r="O4" s="4">
        <v>11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>
        <v>2</v>
      </c>
      <c r="AD4" s="4">
        <v>350</v>
      </c>
      <c r="AE4" s="4">
        <v>4.5</v>
      </c>
      <c r="AF4" s="4">
        <v>4.5</v>
      </c>
      <c r="AG4" s="4">
        <v>6.8</v>
      </c>
      <c r="AH4" s="4">
        <v>2</v>
      </c>
      <c r="AI4" s="4">
        <v>33</v>
      </c>
      <c r="AJ4" s="4">
        <v>78</v>
      </c>
      <c r="AK4" s="4">
        <v>130</v>
      </c>
      <c r="AL4" s="4">
        <v>14</v>
      </c>
      <c r="AM4" s="4">
        <v>7.8</v>
      </c>
      <c r="AN4" s="4">
        <v>11</v>
      </c>
      <c r="AO4" s="4">
        <v>49</v>
      </c>
      <c r="AP4" s="4"/>
      <c r="AQ4" s="4"/>
      <c r="AR4" s="4">
        <v>27</v>
      </c>
      <c r="AS4" s="4">
        <v>2</v>
      </c>
      <c r="AT4" s="4"/>
      <c r="AU4" s="4">
        <v>49</v>
      </c>
      <c r="AV4" s="4">
        <v>14</v>
      </c>
      <c r="AW4" s="4">
        <v>2</v>
      </c>
      <c r="AX4" s="4">
        <v>13</v>
      </c>
      <c r="AY4" s="4"/>
      <c r="AZ4" s="4"/>
      <c r="BA4" s="4"/>
      <c r="BB4" s="4"/>
      <c r="BC4" s="4">
        <v>7.8</v>
      </c>
      <c r="BD4" s="4"/>
      <c r="BE4" s="4"/>
      <c r="BF4" s="4"/>
      <c r="BG4" s="4"/>
      <c r="BH4" s="4">
        <v>79</v>
      </c>
      <c r="BI4" s="4">
        <v>23</v>
      </c>
      <c r="BJ4" s="4">
        <v>7.8</v>
      </c>
      <c r="BK4" s="4"/>
      <c r="BL4" s="4"/>
      <c r="BM4" s="4">
        <v>1.7</v>
      </c>
      <c r="BN4" s="4">
        <v>4</v>
      </c>
      <c r="BO4" s="4"/>
      <c r="BP4" s="4">
        <v>22</v>
      </c>
      <c r="BQ4" s="4"/>
      <c r="BR4" s="4"/>
      <c r="BS4" s="4"/>
      <c r="BT4" s="4">
        <v>7.8</v>
      </c>
      <c r="BU4" s="4">
        <v>1.7</v>
      </c>
      <c r="BV4" s="4">
        <v>1.7</v>
      </c>
      <c r="BW4" s="4"/>
      <c r="BX4" s="4"/>
      <c r="BY4" s="4"/>
      <c r="BZ4" s="4"/>
      <c r="CA4" s="4"/>
      <c r="CB4" s="4">
        <v>4</v>
      </c>
      <c r="CC4" s="4"/>
      <c r="CD4" s="4">
        <v>1.7</v>
      </c>
      <c r="CE4" s="4"/>
      <c r="CF4" s="4">
        <v>13</v>
      </c>
      <c r="CG4" s="4"/>
      <c r="CH4" s="4"/>
      <c r="CI4" s="4"/>
      <c r="CJ4" s="4">
        <v>22</v>
      </c>
      <c r="CK4" s="4"/>
      <c r="CL4" s="4">
        <v>13</v>
      </c>
      <c r="CM4" s="4">
        <v>7.8</v>
      </c>
      <c r="CN4" s="4">
        <v>240</v>
      </c>
      <c r="CO4" s="4">
        <v>2</v>
      </c>
      <c r="CP4" s="4"/>
      <c r="CQ4" s="4"/>
      <c r="CR4" s="4">
        <v>13</v>
      </c>
      <c r="CS4" s="4">
        <v>46</v>
      </c>
      <c r="CT4" s="4">
        <v>13</v>
      </c>
      <c r="CU4" s="4">
        <v>4</v>
      </c>
      <c r="CV4" s="4"/>
      <c r="CW4" s="4">
        <v>21</v>
      </c>
      <c r="CX4" s="4"/>
      <c r="CY4" s="4">
        <v>11</v>
      </c>
      <c r="CZ4" s="4">
        <v>350</v>
      </c>
      <c r="DA4" s="4"/>
      <c r="DB4" s="4">
        <v>13</v>
      </c>
      <c r="DC4" s="4"/>
      <c r="DD4" s="4"/>
      <c r="DE4" s="4">
        <v>350</v>
      </c>
      <c r="DF4" s="4">
        <v>49</v>
      </c>
      <c r="DG4" s="4"/>
      <c r="DH4" s="4">
        <v>49</v>
      </c>
      <c r="DI4" s="4">
        <v>49</v>
      </c>
      <c r="DJ4" s="4">
        <v>17</v>
      </c>
      <c r="DK4" s="4">
        <v>79</v>
      </c>
      <c r="DL4" s="4">
        <v>7.8</v>
      </c>
      <c r="DM4" s="4"/>
      <c r="DN4" s="4">
        <v>23</v>
      </c>
      <c r="DO4" s="4">
        <v>13</v>
      </c>
      <c r="DP4" s="4"/>
      <c r="DQ4" s="4"/>
      <c r="DR4" s="4">
        <v>7.8</v>
      </c>
      <c r="DS4" s="4">
        <v>1.7</v>
      </c>
      <c r="DT4" s="4"/>
      <c r="DU4" s="4">
        <v>13</v>
      </c>
      <c r="DV4" s="4"/>
      <c r="DW4" s="4"/>
      <c r="DX4" s="4"/>
      <c r="DY4" s="4"/>
      <c r="DZ4" s="4"/>
      <c r="EA4" s="4">
        <v>1.7</v>
      </c>
      <c r="EB4" s="4"/>
      <c r="EC4" s="4"/>
      <c r="ED4" s="4"/>
      <c r="EE4" s="4">
        <v>6.8</v>
      </c>
      <c r="EF4" s="4">
        <v>23</v>
      </c>
      <c r="EG4" s="4"/>
      <c r="EH4" s="4">
        <v>2</v>
      </c>
      <c r="EI4" s="5"/>
      <c r="EJ4" s="5">
        <v>4.5</v>
      </c>
      <c r="EK4" s="4"/>
      <c r="EL4" s="5">
        <v>23</v>
      </c>
      <c r="EM4" s="4"/>
      <c r="EN4" s="5">
        <v>1.7</v>
      </c>
      <c r="EO4" s="5"/>
      <c r="EP4" s="5"/>
      <c r="EQ4" s="4"/>
      <c r="ER4" s="5">
        <v>1.7</v>
      </c>
      <c r="ES4" s="5">
        <v>4.5</v>
      </c>
      <c r="ET4" s="5"/>
      <c r="EU4" s="5">
        <v>22</v>
      </c>
      <c r="EV4" s="5">
        <v>23</v>
      </c>
      <c r="EW4" s="5"/>
      <c r="EX4" s="5"/>
      <c r="EY4" s="5"/>
      <c r="EZ4" s="5">
        <v>49</v>
      </c>
      <c r="FA4" s="5">
        <v>13</v>
      </c>
      <c r="FB4" s="4"/>
      <c r="FC4" s="5"/>
      <c r="FD4" s="5"/>
      <c r="FE4" s="5"/>
      <c r="FF4" s="5"/>
      <c r="FG4" s="5"/>
      <c r="FH4" s="2">
        <v>4.5</v>
      </c>
      <c r="FJ4" s="2">
        <v>1.7</v>
      </c>
      <c r="FK4" s="2">
        <v>4.5</v>
      </c>
      <c r="FL4" s="2">
        <v>1600</v>
      </c>
      <c r="FM4" s="2">
        <v>14</v>
      </c>
      <c r="FO4" s="2">
        <v>11</v>
      </c>
      <c r="FQ4" s="2">
        <v>1.7</v>
      </c>
      <c r="FR4" s="2">
        <v>21</v>
      </c>
      <c r="FS4" s="2">
        <v>1.7</v>
      </c>
      <c r="FT4" s="2">
        <v>17</v>
      </c>
      <c r="FU4" s="2">
        <v>17</v>
      </c>
      <c r="FV4" s="2">
        <v>2</v>
      </c>
      <c r="FX4" s="2">
        <v>4.5</v>
      </c>
      <c r="FZ4" s="2">
        <v>7.8</v>
      </c>
      <c r="GA4" s="16" t="s">
        <v>29</v>
      </c>
      <c r="GB4" s="2">
        <v>17</v>
      </c>
      <c r="GD4" s="2">
        <v>13</v>
      </c>
      <c r="GG4" s="2">
        <v>7.8</v>
      </c>
      <c r="GH4" s="2">
        <v>49</v>
      </c>
      <c r="GI4" s="2">
        <v>4.5</v>
      </c>
      <c r="GJ4" s="2">
        <v>7.8</v>
      </c>
      <c r="GQ4" s="2">
        <v>7.8</v>
      </c>
      <c r="GR4" s="2">
        <v>17</v>
      </c>
      <c r="GT4" s="2">
        <v>23</v>
      </c>
      <c r="GU4" s="2">
        <v>4.5</v>
      </c>
      <c r="GV4" s="2">
        <v>1.8</v>
      </c>
      <c r="GX4" s="2">
        <v>2</v>
      </c>
      <c r="HA4" s="2">
        <v>1.7</v>
      </c>
      <c r="HB4" s="2">
        <v>4.5</v>
      </c>
      <c r="HC4" s="2">
        <v>1.7</v>
      </c>
      <c r="HE4" s="2">
        <v>4.5</v>
      </c>
      <c r="HF4" s="2">
        <v>27</v>
      </c>
      <c r="HG4" s="2">
        <v>1.7</v>
      </c>
      <c r="HH4" s="2">
        <v>2</v>
      </c>
      <c r="HK4" s="2">
        <v>2</v>
      </c>
      <c r="HN4" s="2">
        <v>7.8</v>
      </c>
      <c r="HO4" s="2">
        <v>6.8</v>
      </c>
      <c r="HR4" s="2">
        <v>2</v>
      </c>
      <c r="HT4" s="2">
        <v>2</v>
      </c>
      <c r="HV4" s="2">
        <v>4.5</v>
      </c>
      <c r="HY4" s="2">
        <v>2</v>
      </c>
      <c r="HZ4" s="2">
        <v>7.8</v>
      </c>
      <c r="ID4" s="2">
        <v>4.5</v>
      </c>
      <c r="IJ4" s="2">
        <v>1.7</v>
      </c>
      <c r="IK4" s="2">
        <v>4.5</v>
      </c>
      <c r="IM4" s="2">
        <v>7.8</v>
      </c>
      <c r="IN4" s="2">
        <v>2</v>
      </c>
      <c r="IQ4" s="2">
        <v>17</v>
      </c>
      <c r="IX4" s="2">
        <v>1.7</v>
      </c>
      <c r="JD4" s="2">
        <v>11</v>
      </c>
      <c r="JH4" s="2">
        <v>17</v>
      </c>
      <c r="JI4" s="2">
        <v>2</v>
      </c>
      <c r="JM4" s="2">
        <v>1.7</v>
      </c>
      <c r="JR4" s="2">
        <v>1.7</v>
      </c>
      <c r="JS4" s="2">
        <v>17</v>
      </c>
      <c r="JT4" s="2">
        <v>2</v>
      </c>
      <c r="JU4" s="2">
        <v>49</v>
      </c>
      <c r="JW4" s="2">
        <v>2</v>
      </c>
      <c r="KD4" s="2">
        <v>1.7</v>
      </c>
      <c r="KE4" s="2">
        <v>4.5</v>
      </c>
      <c r="KH4" s="2">
        <v>1.8</v>
      </c>
      <c r="KM4" s="2">
        <v>13</v>
      </c>
      <c r="KQ4" s="2">
        <v>2</v>
      </c>
      <c r="KT4" s="2">
        <v>2</v>
      </c>
      <c r="KV4" s="2">
        <v>540</v>
      </c>
      <c r="KW4" s="2">
        <v>23</v>
      </c>
      <c r="KX4" s="2">
        <v>11</v>
      </c>
      <c r="LG4" s="2">
        <v>1.7</v>
      </c>
      <c r="LK4" s="2">
        <v>1.7</v>
      </c>
      <c r="LM4" s="2">
        <v>14</v>
      </c>
      <c r="LO4" s="2">
        <v>2</v>
      </c>
      <c r="LP4" s="2">
        <v>4.5</v>
      </c>
      <c r="LQ4" s="2">
        <v>1.7</v>
      </c>
      <c r="LU4" s="2">
        <v>4.5</v>
      </c>
    </row>
    <row r="5" spans="1:338" s="2" customFormat="1" x14ac:dyDescent="0.2">
      <c r="A5" s="5" t="s">
        <v>44</v>
      </c>
      <c r="B5" s="18">
        <v>5</v>
      </c>
      <c r="C5" s="6"/>
      <c r="D5" s="4"/>
      <c r="E5" s="4"/>
      <c r="F5" s="4"/>
      <c r="G5" s="4"/>
      <c r="H5" s="4"/>
      <c r="I5" s="4">
        <v>1.8</v>
      </c>
      <c r="J5" s="4"/>
      <c r="K5" s="4"/>
      <c r="L5" s="4"/>
      <c r="M5" s="4"/>
      <c r="N5" s="4"/>
      <c r="O5" s="4">
        <v>17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>
        <v>2</v>
      </c>
      <c r="AD5" s="4">
        <v>79</v>
      </c>
      <c r="AE5" s="4">
        <v>2</v>
      </c>
      <c r="AF5" s="4">
        <v>7.8</v>
      </c>
      <c r="AG5" s="4">
        <v>11</v>
      </c>
      <c r="AH5" s="4">
        <v>7.8</v>
      </c>
      <c r="AI5" s="4">
        <v>49</v>
      </c>
      <c r="AJ5" s="4">
        <v>17</v>
      </c>
      <c r="AK5" s="4">
        <v>79</v>
      </c>
      <c r="AL5" s="4">
        <v>13</v>
      </c>
      <c r="AM5" s="4">
        <v>22</v>
      </c>
      <c r="AN5" s="4">
        <v>4.5</v>
      </c>
      <c r="AO5" s="4">
        <v>2</v>
      </c>
      <c r="AP5" s="4"/>
      <c r="AQ5" s="4"/>
      <c r="AR5" s="4">
        <v>23</v>
      </c>
      <c r="AS5" s="4">
        <v>1.7</v>
      </c>
      <c r="AT5" s="4"/>
      <c r="AU5" s="4">
        <v>130</v>
      </c>
      <c r="AV5" s="4">
        <v>17</v>
      </c>
      <c r="AW5" s="4">
        <v>1.7</v>
      </c>
      <c r="AX5" s="4">
        <v>7.8</v>
      </c>
      <c r="AY5" s="4"/>
      <c r="AZ5" s="4"/>
      <c r="BA5" s="4"/>
      <c r="BB5" s="4"/>
      <c r="BC5" s="4">
        <v>1.7</v>
      </c>
      <c r="BD5" s="4"/>
      <c r="BE5" s="4"/>
      <c r="BF5" s="4"/>
      <c r="BG5" s="4"/>
      <c r="BH5" s="4">
        <v>17</v>
      </c>
      <c r="BI5" s="4">
        <v>7.8</v>
      </c>
      <c r="BJ5" s="4">
        <v>1.7</v>
      </c>
      <c r="BK5" s="4"/>
      <c r="BL5" s="4"/>
      <c r="BM5" s="4">
        <v>2</v>
      </c>
      <c r="BN5" s="4">
        <v>1.7</v>
      </c>
      <c r="BO5" s="4">
        <v>130</v>
      </c>
      <c r="BP5" s="4"/>
      <c r="BQ5" s="4"/>
      <c r="BR5" s="4"/>
      <c r="BS5" s="4"/>
      <c r="BT5" s="4"/>
      <c r="BU5" s="4">
        <v>11</v>
      </c>
      <c r="BV5" s="4">
        <v>4</v>
      </c>
      <c r="BW5" s="4"/>
      <c r="BX5" s="4"/>
      <c r="BY5" s="4"/>
      <c r="BZ5" s="4"/>
      <c r="CA5" s="4"/>
      <c r="CB5" s="4">
        <v>1.7</v>
      </c>
      <c r="CC5" s="4"/>
      <c r="CD5" s="4">
        <v>11</v>
      </c>
      <c r="CE5" s="4">
        <v>4</v>
      </c>
      <c r="CF5" s="4"/>
      <c r="CG5" s="4"/>
      <c r="CH5" s="4"/>
      <c r="CI5" s="4"/>
      <c r="CJ5" s="4"/>
      <c r="CK5" s="4"/>
      <c r="CL5" s="4"/>
      <c r="CM5" s="4">
        <v>1.7</v>
      </c>
      <c r="CN5" s="4">
        <v>4.5</v>
      </c>
      <c r="CO5" s="4">
        <v>2</v>
      </c>
      <c r="CP5" s="4">
        <v>130</v>
      </c>
      <c r="CQ5" s="4"/>
      <c r="CR5" s="4"/>
      <c r="CS5" s="4">
        <v>6.8</v>
      </c>
      <c r="CT5" s="4"/>
      <c r="CU5" s="4">
        <v>2</v>
      </c>
      <c r="CV5" s="4"/>
      <c r="CW5" s="4">
        <v>6.8</v>
      </c>
      <c r="CX5" s="4"/>
      <c r="CY5" s="4">
        <v>1.7</v>
      </c>
      <c r="CZ5" s="4">
        <v>49</v>
      </c>
      <c r="DA5" s="4"/>
      <c r="DB5" s="4">
        <v>13</v>
      </c>
      <c r="DC5" s="4"/>
      <c r="DD5" s="4"/>
      <c r="DE5" s="4">
        <v>70</v>
      </c>
      <c r="DF5" s="4">
        <v>2</v>
      </c>
      <c r="DG5" s="4"/>
      <c r="DH5" s="4"/>
      <c r="DI5" s="4">
        <v>4</v>
      </c>
      <c r="DJ5" s="4"/>
      <c r="DK5" s="4">
        <v>79</v>
      </c>
      <c r="DL5" s="4"/>
      <c r="DM5" s="4"/>
      <c r="DN5" s="4"/>
      <c r="DO5" s="4"/>
      <c r="DP5" s="4"/>
      <c r="DQ5" s="4"/>
      <c r="DR5" s="4"/>
      <c r="DS5" s="4">
        <v>1.7</v>
      </c>
      <c r="DT5" s="4"/>
      <c r="DU5" s="4">
        <v>79</v>
      </c>
      <c r="DV5" s="4">
        <v>1.7</v>
      </c>
      <c r="DW5" s="4"/>
      <c r="DX5" s="4"/>
      <c r="DY5" s="4"/>
      <c r="DZ5" s="4"/>
      <c r="EA5" s="4"/>
      <c r="EB5" s="4"/>
      <c r="EC5" s="4"/>
      <c r="ED5" s="4"/>
      <c r="EE5" s="4">
        <v>1.7</v>
      </c>
      <c r="EF5" s="4"/>
      <c r="EG5" s="4"/>
      <c r="EH5" s="4"/>
      <c r="EI5" s="5">
        <v>6.8</v>
      </c>
      <c r="EJ5" s="5"/>
      <c r="EK5" s="4"/>
      <c r="EL5" s="5"/>
      <c r="EM5" s="4"/>
      <c r="EN5" s="5"/>
      <c r="EO5" s="5"/>
      <c r="EP5" s="5"/>
      <c r="EQ5" s="4"/>
      <c r="ER5" s="5"/>
      <c r="ES5" s="5">
        <v>23</v>
      </c>
      <c r="ET5" s="5"/>
      <c r="EU5" s="5">
        <v>11</v>
      </c>
      <c r="EV5" s="5"/>
      <c r="EW5" s="5"/>
      <c r="EX5" s="5"/>
      <c r="EY5" s="5"/>
      <c r="EZ5" s="5"/>
      <c r="FA5" s="5">
        <v>7.8</v>
      </c>
      <c r="FB5" s="4"/>
      <c r="FC5" s="5"/>
      <c r="FD5" s="5"/>
      <c r="FE5" s="5"/>
      <c r="FF5" s="5"/>
      <c r="FG5" s="5"/>
      <c r="FH5" s="2">
        <v>1.7</v>
      </c>
      <c r="FJ5" s="2">
        <v>1.7</v>
      </c>
      <c r="FK5" s="2">
        <v>6.8</v>
      </c>
      <c r="FL5" s="2">
        <v>350</v>
      </c>
      <c r="FM5" s="2">
        <v>14</v>
      </c>
      <c r="FO5" s="2">
        <v>17</v>
      </c>
      <c r="FP5" s="2">
        <v>14</v>
      </c>
      <c r="FQ5" s="2">
        <v>1.7</v>
      </c>
      <c r="FT5" s="2">
        <v>49</v>
      </c>
      <c r="FU5" s="2">
        <v>2</v>
      </c>
      <c r="FV5" s="2">
        <v>1.7</v>
      </c>
      <c r="FX5" s="2">
        <v>1.7</v>
      </c>
      <c r="FZ5" s="2">
        <v>1.7</v>
      </c>
      <c r="GG5" s="2">
        <v>13</v>
      </c>
      <c r="GH5" s="2">
        <v>17</v>
      </c>
      <c r="GI5" s="2">
        <v>4.5</v>
      </c>
      <c r="HA5" s="2">
        <v>2</v>
      </c>
      <c r="HC5" s="2">
        <v>1.7</v>
      </c>
      <c r="HE5" s="2">
        <v>13</v>
      </c>
      <c r="HF5" s="2">
        <v>2</v>
      </c>
      <c r="HR5" s="2">
        <v>2</v>
      </c>
      <c r="HT5" s="2">
        <v>1.7</v>
      </c>
      <c r="HV5" s="2">
        <v>4.5</v>
      </c>
      <c r="IJ5" s="2">
        <v>4</v>
      </c>
      <c r="IQ5" s="2">
        <v>2</v>
      </c>
      <c r="IX5" s="2">
        <v>4.5</v>
      </c>
      <c r="JM5" s="2">
        <v>1.7</v>
      </c>
      <c r="JR5" s="2">
        <v>4.5</v>
      </c>
      <c r="JU5" s="2">
        <v>23</v>
      </c>
      <c r="JW5" s="2">
        <v>4.5</v>
      </c>
      <c r="KD5" s="2">
        <v>2</v>
      </c>
      <c r="KM5" s="2">
        <v>4</v>
      </c>
      <c r="KQ5" s="2">
        <v>1.7</v>
      </c>
      <c r="KT5" s="2">
        <v>14</v>
      </c>
      <c r="KV5" s="2">
        <v>920</v>
      </c>
      <c r="KW5" s="2">
        <v>13</v>
      </c>
      <c r="KX5" s="2">
        <v>1.7</v>
      </c>
      <c r="KY5" s="2">
        <v>6.8</v>
      </c>
      <c r="KZ5" s="2">
        <v>2</v>
      </c>
      <c r="LG5" s="2">
        <v>1.7</v>
      </c>
      <c r="LK5" s="2">
        <v>2</v>
      </c>
      <c r="LM5" s="2">
        <v>22</v>
      </c>
      <c r="LO5" s="2">
        <v>1.7</v>
      </c>
      <c r="LP5" s="2">
        <v>2</v>
      </c>
      <c r="LQ5" s="2">
        <v>1.7</v>
      </c>
      <c r="LU5" s="2">
        <v>2</v>
      </c>
    </row>
    <row r="6" spans="1:338" s="2" customFormat="1" x14ac:dyDescent="0.2">
      <c r="A6" s="21" t="s">
        <v>45</v>
      </c>
      <c r="B6" s="20" t="s">
        <v>48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15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15"/>
      <c r="IX6" s="15"/>
      <c r="IY6" s="15"/>
      <c r="IZ6" s="15"/>
      <c r="JA6" s="15"/>
      <c r="JB6" s="15"/>
      <c r="JC6" s="15"/>
      <c r="JD6" s="15"/>
      <c r="JE6" s="15"/>
      <c r="JF6" s="15"/>
      <c r="JG6" s="15"/>
      <c r="JH6" s="15"/>
      <c r="JI6" s="15"/>
      <c r="JJ6" s="15"/>
      <c r="JK6" s="15"/>
      <c r="JL6" s="15"/>
      <c r="JM6" s="15"/>
      <c r="JN6" s="15"/>
      <c r="JO6" s="15"/>
      <c r="JP6" s="15"/>
      <c r="JQ6" s="15"/>
      <c r="JR6" s="15"/>
      <c r="JS6" s="15"/>
      <c r="JT6" s="15"/>
      <c r="JU6" s="15"/>
      <c r="JV6" s="15"/>
      <c r="JW6" s="15"/>
      <c r="JX6" s="15"/>
      <c r="JY6" s="15"/>
      <c r="JZ6" s="15"/>
      <c r="KA6" s="15"/>
      <c r="KB6" s="15"/>
      <c r="KC6" s="15"/>
      <c r="KD6" s="15"/>
      <c r="KE6" s="15"/>
      <c r="KF6" s="15"/>
      <c r="KG6" s="15"/>
      <c r="KH6" s="15"/>
      <c r="KI6" s="15"/>
      <c r="KJ6" s="15"/>
      <c r="KK6" s="15"/>
      <c r="KL6" s="15"/>
      <c r="KM6" s="15"/>
      <c r="KN6" s="15"/>
      <c r="KO6" s="15"/>
      <c r="KQ6" s="2">
        <v>2</v>
      </c>
      <c r="KT6" s="2">
        <v>49</v>
      </c>
      <c r="KU6" s="2">
        <v>4.5</v>
      </c>
      <c r="KV6" s="2">
        <v>1600</v>
      </c>
      <c r="KW6" s="2">
        <v>17</v>
      </c>
      <c r="KX6" s="2">
        <v>4.5</v>
      </c>
      <c r="KY6" s="2">
        <v>33</v>
      </c>
      <c r="KZ6" s="2">
        <v>1.7</v>
      </c>
      <c r="LG6" s="2">
        <v>1.7</v>
      </c>
      <c r="LK6" s="2">
        <v>1.7</v>
      </c>
      <c r="LM6" s="2">
        <v>2</v>
      </c>
      <c r="LO6" s="2">
        <v>1.7</v>
      </c>
      <c r="LP6" s="2">
        <v>13</v>
      </c>
      <c r="LQ6" s="2">
        <v>6.8</v>
      </c>
      <c r="LU6" s="2">
        <v>33</v>
      </c>
      <c r="LV6" s="2">
        <v>6.8</v>
      </c>
    </row>
    <row r="7" spans="1:338" s="2" customFormat="1" x14ac:dyDescent="0.2">
      <c r="A7" s="21" t="s">
        <v>46</v>
      </c>
      <c r="B7" s="20" t="s">
        <v>47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15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15"/>
      <c r="IX7" s="15"/>
      <c r="IY7" s="15"/>
      <c r="IZ7" s="15"/>
      <c r="JA7" s="15"/>
      <c r="JB7" s="15"/>
      <c r="JC7" s="15"/>
      <c r="JD7" s="15"/>
      <c r="JE7" s="15"/>
      <c r="JF7" s="15"/>
      <c r="JG7" s="15"/>
      <c r="JH7" s="15"/>
      <c r="JI7" s="15"/>
      <c r="JJ7" s="15"/>
      <c r="JK7" s="15"/>
      <c r="JL7" s="15"/>
      <c r="JM7" s="15"/>
      <c r="JN7" s="15"/>
      <c r="JO7" s="15"/>
      <c r="JP7" s="15"/>
      <c r="JQ7" s="15"/>
      <c r="JR7" s="15"/>
      <c r="JS7" s="15"/>
      <c r="JT7" s="15"/>
      <c r="JU7" s="15"/>
      <c r="JV7" s="15"/>
      <c r="JW7" s="15"/>
      <c r="JX7" s="15"/>
      <c r="JY7" s="15"/>
      <c r="JZ7" s="15"/>
      <c r="KA7" s="15"/>
      <c r="KB7" s="15"/>
      <c r="KC7" s="15"/>
      <c r="KD7" s="15"/>
      <c r="KE7" s="15"/>
      <c r="KF7" s="15"/>
      <c r="KG7" s="15"/>
      <c r="KH7" s="15"/>
      <c r="KI7" s="15"/>
      <c r="KJ7" s="15"/>
      <c r="KK7" s="15"/>
      <c r="KL7" s="15"/>
      <c r="KM7" s="15"/>
      <c r="KN7" s="15"/>
      <c r="KO7" s="15"/>
      <c r="KQ7" s="2">
        <v>23</v>
      </c>
      <c r="KS7" s="2">
        <v>13</v>
      </c>
      <c r="KT7" s="2">
        <v>33</v>
      </c>
      <c r="KU7" s="2">
        <v>22</v>
      </c>
      <c r="KV7" s="2">
        <v>140</v>
      </c>
      <c r="KW7" s="2">
        <v>22</v>
      </c>
      <c r="KX7" s="2">
        <v>130</v>
      </c>
      <c r="KY7" s="2">
        <v>49</v>
      </c>
      <c r="KZ7" s="2">
        <v>6.8</v>
      </c>
      <c r="LD7" s="2">
        <v>6.8</v>
      </c>
      <c r="LG7" s="2">
        <v>4</v>
      </c>
      <c r="LK7" s="2">
        <v>1.7</v>
      </c>
      <c r="LM7" s="2">
        <v>14</v>
      </c>
      <c r="LO7" s="2">
        <v>2</v>
      </c>
      <c r="LP7" s="2">
        <v>2</v>
      </c>
      <c r="LQ7" s="2">
        <v>4.5</v>
      </c>
      <c r="LU7" s="2">
        <v>7.8</v>
      </c>
    </row>
    <row r="8" spans="1:338" x14ac:dyDescent="0.2">
      <c r="A8" s="5" t="s">
        <v>49</v>
      </c>
      <c r="B8" s="22">
        <v>30</v>
      </c>
      <c r="C8" s="24"/>
      <c r="D8" s="25"/>
      <c r="E8" s="25"/>
      <c r="F8" s="25"/>
      <c r="G8" s="25"/>
      <c r="H8" s="25"/>
      <c r="I8" s="25"/>
      <c r="J8" s="25">
        <v>49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>
        <v>4.5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>
        <v>4</v>
      </c>
      <c r="AR8" s="25"/>
      <c r="AS8" s="25"/>
      <c r="AT8" s="25">
        <v>1.7</v>
      </c>
      <c r="AU8" s="25">
        <v>6.8</v>
      </c>
      <c r="AV8" s="25"/>
      <c r="AW8" s="25"/>
      <c r="AX8" s="25"/>
      <c r="AY8" s="25">
        <v>1.7</v>
      </c>
      <c r="AZ8" s="25">
        <v>2</v>
      </c>
      <c r="BA8" s="25">
        <v>1.7</v>
      </c>
      <c r="BB8" s="25"/>
      <c r="BC8" s="25"/>
      <c r="BD8" s="25">
        <v>49</v>
      </c>
      <c r="BE8" s="25"/>
      <c r="BF8" s="25">
        <v>2</v>
      </c>
      <c r="BG8" s="25">
        <v>46</v>
      </c>
      <c r="BH8" s="25"/>
      <c r="BI8" s="25"/>
      <c r="BJ8" s="25"/>
      <c r="BK8" s="25"/>
      <c r="BL8" s="25"/>
      <c r="BM8" s="25"/>
      <c r="BN8" s="25"/>
      <c r="BO8" s="25">
        <v>4.5</v>
      </c>
      <c r="BP8" s="25">
        <v>1.7</v>
      </c>
      <c r="BQ8" s="25"/>
      <c r="BR8" s="25">
        <v>23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>
        <v>17</v>
      </c>
      <c r="CD8" s="25"/>
      <c r="CE8" s="25">
        <v>1.7</v>
      </c>
      <c r="CF8" s="25"/>
      <c r="CG8" s="25"/>
      <c r="CH8" s="25"/>
      <c r="CI8" s="25">
        <v>4.5</v>
      </c>
      <c r="CJ8" s="25"/>
      <c r="CK8" s="25"/>
      <c r="CL8" s="25"/>
      <c r="CM8" s="25"/>
      <c r="CN8" s="25"/>
      <c r="CO8" s="25"/>
      <c r="CP8" s="25">
        <v>170</v>
      </c>
      <c r="CQ8" s="25">
        <v>4.5</v>
      </c>
      <c r="CR8" s="25"/>
      <c r="CS8" s="25"/>
      <c r="CT8" s="25"/>
      <c r="CU8" s="25"/>
      <c r="CV8" s="25"/>
      <c r="CW8" s="25"/>
      <c r="CX8" s="25">
        <v>17</v>
      </c>
      <c r="CY8" s="25"/>
      <c r="CZ8" s="25"/>
      <c r="DA8" s="25"/>
      <c r="DB8" s="25"/>
      <c r="DC8" s="25"/>
      <c r="DD8" s="25"/>
      <c r="DE8" s="25">
        <v>33</v>
      </c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>
        <v>7.8</v>
      </c>
      <c r="DS8" s="25"/>
      <c r="DT8" s="25">
        <v>6.8</v>
      </c>
      <c r="DU8" s="25"/>
      <c r="DV8" s="25"/>
      <c r="DW8" s="25"/>
      <c r="DX8" s="25"/>
      <c r="DY8" s="25">
        <v>4.5</v>
      </c>
      <c r="DZ8" s="25"/>
      <c r="EA8" s="25">
        <v>7.8</v>
      </c>
      <c r="EB8" s="25"/>
      <c r="EC8" s="25"/>
      <c r="ED8" s="25">
        <v>33</v>
      </c>
      <c r="EE8" s="25"/>
      <c r="EF8" s="25">
        <v>9.3000000000000007</v>
      </c>
      <c r="EG8" s="25">
        <v>2</v>
      </c>
      <c r="EH8" s="25"/>
      <c r="EI8" s="27">
        <v>4.5</v>
      </c>
      <c r="EJ8" s="25"/>
      <c r="EK8" s="25"/>
      <c r="EL8" s="25"/>
      <c r="EM8" s="25"/>
      <c r="EN8" s="25"/>
      <c r="EO8" s="27">
        <v>130</v>
      </c>
      <c r="EP8" s="27">
        <v>4.5</v>
      </c>
      <c r="EQ8" s="25"/>
      <c r="ER8" s="27">
        <v>1.7</v>
      </c>
      <c r="ES8" s="27"/>
      <c r="ET8" s="27">
        <v>17</v>
      </c>
      <c r="EU8" s="27"/>
      <c r="EV8" s="27">
        <v>6.8</v>
      </c>
      <c r="EW8" s="25"/>
      <c r="EX8" s="25">
        <v>7.8</v>
      </c>
      <c r="EY8" s="27"/>
      <c r="EZ8" s="27">
        <v>23</v>
      </c>
      <c r="FA8" s="27"/>
      <c r="FB8" s="25"/>
      <c r="FC8" s="27"/>
      <c r="FD8" s="27"/>
      <c r="FE8" s="27"/>
      <c r="FF8" s="27"/>
      <c r="FG8" s="27"/>
      <c r="FH8" s="2"/>
      <c r="FI8" s="2">
        <v>4.5</v>
      </c>
      <c r="FJ8" s="2"/>
      <c r="FK8" s="2"/>
      <c r="FL8" s="2"/>
      <c r="FM8" s="2"/>
      <c r="FN8" s="2"/>
      <c r="FO8" s="2"/>
      <c r="FP8" s="2"/>
      <c r="FQ8" s="2"/>
      <c r="FR8" s="2"/>
      <c r="FS8" s="2"/>
      <c r="FT8" s="2">
        <v>17</v>
      </c>
      <c r="FU8" s="2"/>
      <c r="FV8" s="2"/>
      <c r="FW8" s="2"/>
      <c r="FX8" s="2"/>
      <c r="FY8" s="2"/>
      <c r="FZ8" s="2"/>
      <c r="GA8" s="2"/>
      <c r="GB8" s="2"/>
      <c r="GC8" s="2">
        <v>13</v>
      </c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>
        <v>7.8</v>
      </c>
      <c r="GR8" s="2">
        <v>33</v>
      </c>
      <c r="GS8" s="2"/>
      <c r="GT8" s="2">
        <v>33</v>
      </c>
      <c r="GU8" s="2">
        <v>6.8</v>
      </c>
      <c r="GV8" s="2"/>
      <c r="GW8" s="2">
        <v>7.8</v>
      </c>
      <c r="GX8" s="2"/>
      <c r="GY8" s="2"/>
      <c r="GZ8" s="2"/>
      <c r="HA8" s="2">
        <v>2</v>
      </c>
      <c r="HB8" s="2"/>
      <c r="HC8" s="2"/>
      <c r="HD8" s="2"/>
      <c r="HE8" s="2"/>
      <c r="HF8" s="2"/>
      <c r="HG8" s="2"/>
      <c r="HH8" s="2"/>
      <c r="HI8" s="2"/>
      <c r="HJ8" s="2">
        <v>1.7</v>
      </c>
      <c r="HK8" s="2"/>
      <c r="HL8" s="2">
        <v>11</v>
      </c>
      <c r="HM8" s="2"/>
      <c r="HN8" s="2"/>
      <c r="HO8" s="2"/>
      <c r="HP8" s="2"/>
      <c r="HQ8" s="2"/>
      <c r="HR8" s="2">
        <v>1.7</v>
      </c>
      <c r="HS8" s="2">
        <v>2</v>
      </c>
      <c r="HT8" s="2"/>
      <c r="HU8" s="2">
        <v>1.7</v>
      </c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>
        <v>4.5</v>
      </c>
      <c r="IL8" s="2"/>
      <c r="IM8" s="2">
        <v>11</v>
      </c>
      <c r="IN8" s="2">
        <v>4.5</v>
      </c>
      <c r="IO8" s="2"/>
      <c r="IP8" s="2">
        <v>4.5</v>
      </c>
      <c r="IQ8" s="2">
        <v>1.7</v>
      </c>
      <c r="IR8" s="2"/>
      <c r="IS8" s="2"/>
      <c r="IT8" s="2"/>
      <c r="IU8" s="2">
        <v>23</v>
      </c>
      <c r="IV8" s="2">
        <v>23</v>
      </c>
      <c r="IW8" s="2">
        <v>4.5</v>
      </c>
      <c r="IX8" s="2"/>
      <c r="IY8" s="2"/>
      <c r="IZ8" s="2"/>
      <c r="JA8" s="2"/>
      <c r="JB8" s="2"/>
      <c r="JC8" s="2"/>
      <c r="JD8" s="2"/>
      <c r="JE8" s="2"/>
      <c r="JF8" s="2"/>
      <c r="JG8" s="2">
        <v>79</v>
      </c>
      <c r="JH8" s="2">
        <v>49</v>
      </c>
      <c r="JI8" s="2">
        <v>1.7</v>
      </c>
      <c r="JJ8" s="2"/>
      <c r="JK8" s="2"/>
      <c r="JL8" s="2"/>
      <c r="JM8" s="2">
        <v>1.7</v>
      </c>
      <c r="JN8" s="2"/>
      <c r="JO8" s="2"/>
      <c r="JP8" s="2">
        <v>1.7</v>
      </c>
      <c r="JQ8" s="2"/>
      <c r="JR8" s="2">
        <v>1.7</v>
      </c>
      <c r="JS8" s="2"/>
      <c r="JT8" s="2"/>
      <c r="JU8" s="2">
        <v>13</v>
      </c>
      <c r="JV8" s="2"/>
      <c r="JW8" s="2">
        <v>2</v>
      </c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Q8" s="15">
        <v>4.5</v>
      </c>
      <c r="KV8" s="15">
        <v>4.5</v>
      </c>
      <c r="LI8" s="15">
        <v>1.7</v>
      </c>
      <c r="LP8" s="15">
        <v>4</v>
      </c>
      <c r="LQ8" s="15">
        <v>7.8</v>
      </c>
      <c r="LU8" s="15">
        <v>1.7</v>
      </c>
    </row>
    <row r="9" spans="1:338" s="2" customFormat="1" x14ac:dyDescent="0.2">
      <c r="A9" s="21" t="s">
        <v>50</v>
      </c>
      <c r="B9" s="20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15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15"/>
      <c r="IX9" s="15"/>
      <c r="IY9" s="15"/>
      <c r="IZ9" s="15"/>
      <c r="JA9" s="15"/>
      <c r="JB9" s="15"/>
      <c r="JC9" s="15"/>
      <c r="JD9" s="15"/>
      <c r="JE9" s="15"/>
      <c r="JF9" s="15"/>
      <c r="JG9" s="15"/>
      <c r="JH9" s="15"/>
      <c r="JI9" s="15"/>
      <c r="JJ9" s="15"/>
      <c r="JK9" s="15"/>
      <c r="JL9" s="15"/>
      <c r="JM9" s="15"/>
      <c r="JN9" s="15"/>
      <c r="JO9" s="15"/>
      <c r="JP9" s="15"/>
      <c r="JQ9" s="15"/>
      <c r="JR9" s="15"/>
      <c r="JS9" s="15"/>
      <c r="JT9" s="15"/>
      <c r="JU9" s="15"/>
      <c r="JV9" s="15"/>
      <c r="JW9" s="15"/>
      <c r="JX9" s="15"/>
      <c r="JY9" s="15"/>
      <c r="JZ9" s="15"/>
      <c r="KA9" s="15"/>
      <c r="KB9" s="15"/>
      <c r="KC9" s="15"/>
      <c r="KD9" s="15"/>
      <c r="KE9" s="15"/>
      <c r="KF9" s="15"/>
      <c r="KG9" s="15"/>
      <c r="KH9" s="15"/>
      <c r="KI9" s="15"/>
      <c r="KJ9" s="15"/>
      <c r="KK9" s="15"/>
      <c r="KL9" s="15"/>
      <c r="KM9" s="15"/>
      <c r="KN9" s="15"/>
      <c r="KO9" s="15"/>
      <c r="KQ9" s="2">
        <v>2</v>
      </c>
      <c r="KV9" s="2">
        <v>1.7</v>
      </c>
      <c r="LI9" s="2">
        <v>1.7</v>
      </c>
      <c r="LP9" s="2">
        <v>1.7</v>
      </c>
      <c r="LU9" s="2">
        <v>1.7</v>
      </c>
    </row>
    <row r="10" spans="1:338" s="2" customFormat="1" x14ac:dyDescent="0.2">
      <c r="A10" s="21" t="s">
        <v>51</v>
      </c>
      <c r="B10" s="20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15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Q10" s="2">
        <v>23</v>
      </c>
      <c r="KS10" s="2">
        <v>2</v>
      </c>
      <c r="KV10" s="2">
        <v>4.5</v>
      </c>
      <c r="LI10" s="2">
        <v>1.7</v>
      </c>
      <c r="LP10" s="2">
        <v>1.7</v>
      </c>
      <c r="LU10" s="2">
        <v>6.8</v>
      </c>
    </row>
    <row r="11" spans="1:338" s="2" customFormat="1" x14ac:dyDescent="0.2">
      <c r="A11" s="5" t="s">
        <v>39</v>
      </c>
      <c r="B11" s="18" t="s">
        <v>20</v>
      </c>
      <c r="C11" s="6"/>
      <c r="D11" s="4">
        <v>2</v>
      </c>
      <c r="E11" s="4">
        <v>13</v>
      </c>
      <c r="F11" s="4">
        <v>7.8</v>
      </c>
      <c r="G11" s="4">
        <v>6.8</v>
      </c>
      <c r="H11" s="4">
        <v>2</v>
      </c>
      <c r="I11" s="4">
        <v>17</v>
      </c>
      <c r="J11" s="4">
        <v>11</v>
      </c>
      <c r="K11" s="4"/>
      <c r="L11" s="4">
        <v>2</v>
      </c>
      <c r="M11" s="4">
        <v>7.8</v>
      </c>
      <c r="N11" s="4">
        <v>4.5</v>
      </c>
      <c r="O11" s="4">
        <v>4</v>
      </c>
      <c r="P11" s="4"/>
      <c r="Q11" s="4">
        <v>2</v>
      </c>
      <c r="R11" s="4"/>
      <c r="S11" s="4">
        <v>2</v>
      </c>
      <c r="T11" s="4">
        <v>7.8</v>
      </c>
      <c r="U11" s="4">
        <v>14</v>
      </c>
      <c r="V11" s="4">
        <v>7.8</v>
      </c>
      <c r="W11" s="4">
        <v>13</v>
      </c>
      <c r="X11" s="4">
        <v>33</v>
      </c>
      <c r="Y11" s="4">
        <v>2</v>
      </c>
      <c r="Z11" s="4"/>
      <c r="AA11" s="4">
        <v>4</v>
      </c>
      <c r="AB11" s="4"/>
      <c r="AC11" s="4">
        <v>2</v>
      </c>
      <c r="AD11" s="4">
        <v>2</v>
      </c>
      <c r="AE11" s="4">
        <v>49</v>
      </c>
      <c r="AF11" s="4">
        <v>11</v>
      </c>
      <c r="AG11" s="4">
        <v>4.5</v>
      </c>
      <c r="AH11" s="4">
        <v>14</v>
      </c>
      <c r="AI11" s="4">
        <v>2</v>
      </c>
      <c r="AJ11" s="4">
        <v>22</v>
      </c>
      <c r="AK11" s="4">
        <v>540</v>
      </c>
      <c r="AL11" s="4">
        <v>13</v>
      </c>
      <c r="AM11" s="4">
        <v>7.8</v>
      </c>
      <c r="AN11" s="4">
        <v>3.7</v>
      </c>
      <c r="AO11" s="4">
        <v>1.7</v>
      </c>
      <c r="AP11" s="4"/>
      <c r="AQ11" s="4"/>
      <c r="AR11" s="4">
        <v>6.8</v>
      </c>
      <c r="AS11" s="4">
        <v>2</v>
      </c>
      <c r="AT11" s="4"/>
      <c r="AU11" s="4">
        <v>7.8</v>
      </c>
      <c r="AV11" s="4">
        <v>17</v>
      </c>
      <c r="AW11" s="4">
        <v>2</v>
      </c>
      <c r="AX11" s="4">
        <v>7.8</v>
      </c>
      <c r="AY11" s="4"/>
      <c r="AZ11" s="4"/>
      <c r="BA11" s="4"/>
      <c r="BB11" s="4"/>
      <c r="BC11" s="4">
        <v>2</v>
      </c>
      <c r="BD11" s="4">
        <v>26</v>
      </c>
      <c r="BE11" s="4"/>
      <c r="BF11" s="4"/>
      <c r="BG11" s="4"/>
      <c r="BH11" s="4">
        <v>7.8</v>
      </c>
      <c r="BI11" s="4">
        <v>17</v>
      </c>
      <c r="BJ11" s="4">
        <v>1.7</v>
      </c>
      <c r="BK11" s="4"/>
      <c r="BL11" s="4"/>
      <c r="BM11" s="4">
        <v>17</v>
      </c>
      <c r="BN11" s="4">
        <v>4.5</v>
      </c>
      <c r="BO11" s="4">
        <v>13</v>
      </c>
      <c r="BP11" s="4">
        <v>1.7</v>
      </c>
      <c r="BQ11" s="4"/>
      <c r="BR11" s="4"/>
      <c r="BS11" s="4"/>
      <c r="BT11" s="4"/>
      <c r="BU11" s="4">
        <v>4.5</v>
      </c>
      <c r="BV11" s="4">
        <v>4.5</v>
      </c>
      <c r="BW11" s="4">
        <v>4.5</v>
      </c>
      <c r="BX11" s="4"/>
      <c r="BY11" s="4"/>
      <c r="BZ11" s="4"/>
      <c r="CA11" s="4">
        <v>1.7</v>
      </c>
      <c r="CB11" s="4">
        <v>1.7</v>
      </c>
      <c r="CC11" s="4">
        <v>2</v>
      </c>
      <c r="CD11" s="4"/>
      <c r="CE11" s="4">
        <v>7.8</v>
      </c>
      <c r="CF11" s="4">
        <v>23</v>
      </c>
      <c r="CG11" s="4"/>
      <c r="CH11" s="4"/>
      <c r="CI11" s="4"/>
      <c r="CJ11" s="4">
        <v>13</v>
      </c>
      <c r="CK11" s="4"/>
      <c r="CL11" s="4">
        <v>11</v>
      </c>
      <c r="CM11" s="4">
        <v>2</v>
      </c>
      <c r="CN11" s="4">
        <v>23</v>
      </c>
      <c r="CO11" s="4">
        <v>1.7</v>
      </c>
      <c r="CP11" s="4">
        <v>79</v>
      </c>
      <c r="CQ11" s="4">
        <v>4.5</v>
      </c>
      <c r="CR11" s="4">
        <v>4</v>
      </c>
      <c r="CS11" s="4">
        <v>7.8</v>
      </c>
      <c r="CT11" s="4">
        <v>6.1</v>
      </c>
      <c r="CU11" s="4">
        <v>4.5</v>
      </c>
      <c r="CV11" s="4"/>
      <c r="CW11" s="4">
        <v>17</v>
      </c>
      <c r="CX11" s="4"/>
      <c r="CY11" s="4">
        <v>2</v>
      </c>
      <c r="CZ11" s="4">
        <v>17</v>
      </c>
      <c r="DA11" s="4"/>
      <c r="DB11" s="4">
        <v>33</v>
      </c>
      <c r="DC11" s="4"/>
      <c r="DD11" s="4"/>
      <c r="DE11" s="4">
        <v>240</v>
      </c>
      <c r="DF11" s="4">
        <v>4.5</v>
      </c>
      <c r="DG11" s="4"/>
      <c r="DH11" s="4">
        <v>17</v>
      </c>
      <c r="DI11" s="4">
        <v>7.8</v>
      </c>
      <c r="DJ11" s="4"/>
      <c r="DK11" s="4">
        <v>110</v>
      </c>
      <c r="DL11" s="4">
        <v>1.8</v>
      </c>
      <c r="DM11" s="4"/>
      <c r="DN11" s="4">
        <v>240</v>
      </c>
      <c r="DO11" s="4">
        <v>33</v>
      </c>
      <c r="DP11" s="4"/>
      <c r="DQ11" s="4"/>
      <c r="DR11" s="4">
        <v>17</v>
      </c>
      <c r="DS11" s="4">
        <v>4</v>
      </c>
      <c r="DT11" s="4">
        <v>49</v>
      </c>
      <c r="DU11" s="4">
        <v>22</v>
      </c>
      <c r="DV11" s="4">
        <v>11</v>
      </c>
      <c r="DW11" s="4"/>
      <c r="DX11" s="4"/>
      <c r="DY11" s="4"/>
      <c r="DZ11" s="4"/>
      <c r="EA11" s="4">
        <v>2</v>
      </c>
      <c r="EB11" s="4"/>
      <c r="EC11" s="4"/>
      <c r="ED11" s="4"/>
      <c r="EE11" s="4">
        <v>4.5</v>
      </c>
      <c r="EF11" s="4">
        <v>4.5</v>
      </c>
      <c r="EG11" s="4">
        <v>4.5</v>
      </c>
      <c r="EH11" s="4">
        <v>4.5</v>
      </c>
      <c r="EI11" s="5">
        <v>33</v>
      </c>
      <c r="EJ11" s="5">
        <v>2</v>
      </c>
      <c r="EK11" s="4"/>
      <c r="EL11" s="5">
        <v>4.5</v>
      </c>
      <c r="EM11" s="4"/>
      <c r="EN11" s="5">
        <v>2</v>
      </c>
      <c r="EO11" s="5">
        <v>49</v>
      </c>
      <c r="EP11" s="5">
        <v>6.8</v>
      </c>
      <c r="EQ11" s="4">
        <v>1.7</v>
      </c>
      <c r="ER11" s="5">
        <v>1.7</v>
      </c>
      <c r="ES11" s="5">
        <v>2</v>
      </c>
      <c r="ET11" s="5">
        <v>7.8</v>
      </c>
      <c r="EU11" s="5">
        <v>7.8</v>
      </c>
      <c r="EV11" s="5">
        <v>9.3000000000000007</v>
      </c>
      <c r="EW11" s="5"/>
      <c r="EX11" s="5">
        <v>130</v>
      </c>
      <c r="EY11" s="5">
        <v>79</v>
      </c>
      <c r="EZ11" s="5">
        <v>4</v>
      </c>
      <c r="FA11" s="5">
        <v>13</v>
      </c>
      <c r="FB11" s="4"/>
      <c r="FC11" s="5"/>
      <c r="FD11" s="5"/>
      <c r="FE11" s="5"/>
      <c r="FF11" s="5"/>
      <c r="FG11" s="5"/>
      <c r="FH11" s="2">
        <v>1.7</v>
      </c>
      <c r="FJ11" s="2">
        <v>2</v>
      </c>
      <c r="FK11" s="2">
        <v>1.8</v>
      </c>
      <c r="FL11" s="2">
        <v>170</v>
      </c>
      <c r="FM11" s="2">
        <v>7.8</v>
      </c>
      <c r="FO11" s="2">
        <v>12</v>
      </c>
      <c r="FQ11" s="2">
        <v>1.7</v>
      </c>
      <c r="FR11" s="2">
        <v>13</v>
      </c>
      <c r="FS11" s="2">
        <v>1.7</v>
      </c>
      <c r="FT11" s="2">
        <v>4.5</v>
      </c>
      <c r="FU11" s="2">
        <v>2</v>
      </c>
      <c r="FV11" s="2">
        <v>1.7</v>
      </c>
      <c r="FX11" s="2">
        <v>13</v>
      </c>
      <c r="FZ11" s="2">
        <v>4.5</v>
      </c>
      <c r="GA11" s="16" t="s">
        <v>29</v>
      </c>
      <c r="GB11" s="2">
        <v>6.8</v>
      </c>
      <c r="GD11" s="2">
        <v>33</v>
      </c>
      <c r="GG11" s="2">
        <v>1.7</v>
      </c>
      <c r="GH11" s="2">
        <v>33</v>
      </c>
      <c r="GI11" s="2">
        <v>7.8</v>
      </c>
      <c r="GJ11" s="2">
        <v>17</v>
      </c>
      <c r="GQ11" s="2">
        <v>1.7</v>
      </c>
      <c r="GR11" s="2">
        <v>33</v>
      </c>
      <c r="GT11" s="2">
        <v>4.5</v>
      </c>
      <c r="GV11" s="2">
        <v>4</v>
      </c>
      <c r="GW11" s="2">
        <v>7.8</v>
      </c>
      <c r="HA11" s="2">
        <v>2</v>
      </c>
      <c r="HB11" s="2">
        <v>2</v>
      </c>
      <c r="HC11" s="2">
        <v>1.7</v>
      </c>
      <c r="HD11" s="2">
        <v>2</v>
      </c>
      <c r="HE11" s="2">
        <v>11</v>
      </c>
      <c r="HF11" s="2">
        <v>2</v>
      </c>
      <c r="HH11" s="2">
        <v>4</v>
      </c>
      <c r="HK11" s="2">
        <v>4.5</v>
      </c>
      <c r="HL11" s="2">
        <v>7.8</v>
      </c>
      <c r="HN11" s="2">
        <v>2</v>
      </c>
      <c r="HO11" s="2">
        <v>4.5</v>
      </c>
      <c r="HR11" s="2">
        <v>1.7</v>
      </c>
      <c r="HT11" s="2">
        <v>2</v>
      </c>
      <c r="HU11" s="2">
        <v>4.5</v>
      </c>
      <c r="HV11" s="2">
        <v>4.5</v>
      </c>
      <c r="HY11" s="2">
        <v>33</v>
      </c>
      <c r="IB11" s="2">
        <v>6.8</v>
      </c>
      <c r="IC11" s="2">
        <v>4.5</v>
      </c>
      <c r="ID11" s="2">
        <v>11</v>
      </c>
      <c r="IF11" s="2">
        <v>2</v>
      </c>
      <c r="IH11" s="2">
        <v>1.7</v>
      </c>
      <c r="II11" s="2">
        <v>1.7</v>
      </c>
      <c r="IJ11" s="2">
        <v>2</v>
      </c>
      <c r="IK11" s="2">
        <v>1.7</v>
      </c>
      <c r="IM11" s="2">
        <v>4.5</v>
      </c>
      <c r="IN11" s="2">
        <v>17</v>
      </c>
      <c r="IO11" s="2">
        <v>2</v>
      </c>
      <c r="IP11" s="2">
        <v>2</v>
      </c>
      <c r="IQ11" s="2">
        <v>27</v>
      </c>
      <c r="IR11" s="2">
        <v>1.7</v>
      </c>
      <c r="IS11" s="2">
        <v>2</v>
      </c>
      <c r="IU11" s="2">
        <v>79</v>
      </c>
      <c r="IW11" s="2">
        <v>2</v>
      </c>
      <c r="IX11" s="2">
        <v>13</v>
      </c>
      <c r="JD11" s="2">
        <v>11</v>
      </c>
      <c r="JF11" s="2">
        <v>4</v>
      </c>
      <c r="JG11" s="2">
        <v>1.7</v>
      </c>
      <c r="JH11" s="2">
        <v>4.5</v>
      </c>
      <c r="JI11" s="2">
        <v>2</v>
      </c>
      <c r="JJ11" s="2">
        <v>2</v>
      </c>
      <c r="JK11" s="2">
        <v>2</v>
      </c>
      <c r="JM11" s="2">
        <v>1.7</v>
      </c>
      <c r="JN11" s="2">
        <v>1.7</v>
      </c>
      <c r="JO11" s="2">
        <v>1.7</v>
      </c>
      <c r="JP11" s="2">
        <v>70</v>
      </c>
      <c r="JR11" s="2">
        <v>4.5</v>
      </c>
      <c r="JS11" s="2">
        <v>13</v>
      </c>
      <c r="JT11" s="2">
        <v>7.8</v>
      </c>
      <c r="JU11" s="2">
        <v>79</v>
      </c>
      <c r="JV11" s="2">
        <v>17</v>
      </c>
      <c r="JW11" s="2">
        <v>2</v>
      </c>
      <c r="JZ11" s="2">
        <v>6.8</v>
      </c>
      <c r="KA11" s="2">
        <v>6.8</v>
      </c>
      <c r="KB11" s="2">
        <v>4</v>
      </c>
      <c r="KC11" s="2">
        <v>2</v>
      </c>
      <c r="KD11" s="2">
        <v>2</v>
      </c>
      <c r="KE11" s="2">
        <v>7.8</v>
      </c>
      <c r="KF11" s="2">
        <v>11</v>
      </c>
      <c r="KG11" s="2">
        <v>2</v>
      </c>
      <c r="KH11" s="2">
        <v>1.7</v>
      </c>
      <c r="KJ11" s="2">
        <v>70</v>
      </c>
      <c r="KL11" s="2">
        <v>1.7</v>
      </c>
      <c r="KM11" s="2">
        <v>4.5</v>
      </c>
      <c r="KN11" s="2">
        <v>7.8</v>
      </c>
      <c r="KO11" s="2">
        <v>4.5</v>
      </c>
      <c r="KP11" s="2">
        <v>1.7</v>
      </c>
      <c r="KQ11" s="2">
        <v>1.7</v>
      </c>
      <c r="LB11" s="2">
        <v>11</v>
      </c>
      <c r="LC11" s="2">
        <v>2</v>
      </c>
      <c r="LE11" s="2">
        <v>2</v>
      </c>
      <c r="LF11" s="2">
        <v>1.7</v>
      </c>
      <c r="LH11" s="2">
        <v>4.5</v>
      </c>
      <c r="LJ11" s="2">
        <v>1.7</v>
      </c>
      <c r="LM11" s="2">
        <v>7.8</v>
      </c>
      <c r="LO11" s="2">
        <v>2</v>
      </c>
      <c r="LP11" s="2">
        <v>4.5</v>
      </c>
      <c r="LR11" s="2">
        <v>11</v>
      </c>
      <c r="LS11" s="2">
        <v>6.8</v>
      </c>
      <c r="LT11" s="2">
        <v>2</v>
      </c>
      <c r="LW11" s="2">
        <v>2</v>
      </c>
      <c r="LX11" s="2">
        <v>11</v>
      </c>
      <c r="LY11" s="2">
        <v>2</v>
      </c>
      <c r="LZ11" s="2">
        <v>11</v>
      </c>
    </row>
    <row r="12" spans="1:338" s="2" customFormat="1" x14ac:dyDescent="0.2">
      <c r="A12" s="21" t="s">
        <v>40</v>
      </c>
      <c r="B12" s="20">
        <v>13</v>
      </c>
      <c r="C12" s="8" t="s">
        <v>32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GS12" s="2">
        <v>13</v>
      </c>
      <c r="HJ12" s="2">
        <v>4.5</v>
      </c>
      <c r="HS12" s="2">
        <v>4.5</v>
      </c>
      <c r="HY12" s="2">
        <v>17</v>
      </c>
      <c r="HZ12" s="2">
        <v>17</v>
      </c>
      <c r="IO12" s="2">
        <v>4.5</v>
      </c>
      <c r="IQ12" s="2">
        <v>23</v>
      </c>
      <c r="IS12" s="2">
        <v>33</v>
      </c>
      <c r="IT12" s="2">
        <v>13</v>
      </c>
      <c r="IU12" s="2">
        <v>23</v>
      </c>
      <c r="IV12" s="3"/>
      <c r="IW12" s="15">
        <v>9.3000000000000007</v>
      </c>
      <c r="IX12" s="15"/>
      <c r="IY12" s="15"/>
      <c r="IZ12" s="15"/>
      <c r="JA12" s="15"/>
      <c r="JB12" s="15"/>
      <c r="JC12" s="15"/>
      <c r="JD12" s="15"/>
      <c r="JE12" s="15"/>
      <c r="JF12" s="15"/>
      <c r="JG12" s="15"/>
      <c r="JH12" s="15">
        <v>11</v>
      </c>
      <c r="JI12" s="15"/>
      <c r="JJ12" s="15"/>
      <c r="JK12" s="15"/>
      <c r="JL12" s="15"/>
      <c r="JM12" s="15"/>
      <c r="JN12" s="15">
        <v>1.7</v>
      </c>
      <c r="JO12" s="15">
        <v>1.7</v>
      </c>
      <c r="JP12" s="15"/>
      <c r="JQ12" s="15">
        <v>13</v>
      </c>
      <c r="JR12" s="15">
        <v>1.7</v>
      </c>
      <c r="JS12" s="15"/>
      <c r="JT12" s="15"/>
      <c r="JU12" s="15"/>
      <c r="JV12" s="15"/>
      <c r="JW12" s="15"/>
      <c r="JX12" s="15">
        <v>1.7</v>
      </c>
      <c r="JY12" s="15"/>
      <c r="JZ12" s="15"/>
      <c r="KA12" s="15"/>
      <c r="KB12" s="15"/>
      <c r="KC12" s="15"/>
      <c r="KD12" s="15"/>
      <c r="KE12" s="15">
        <v>1.7</v>
      </c>
      <c r="KF12" s="15"/>
      <c r="KG12" s="15"/>
      <c r="KH12" s="15"/>
      <c r="KI12" s="15"/>
      <c r="KJ12" s="15">
        <v>110</v>
      </c>
      <c r="KK12" s="15">
        <v>6.8</v>
      </c>
      <c r="KL12" s="15">
        <v>7.8</v>
      </c>
      <c r="KM12" s="15"/>
      <c r="KN12" s="15"/>
      <c r="KO12" s="15"/>
      <c r="KR12" s="2">
        <v>6.8</v>
      </c>
      <c r="LA12" s="2">
        <v>2</v>
      </c>
      <c r="LE12" s="2">
        <v>1.7</v>
      </c>
      <c r="LI12" s="2">
        <v>7.8</v>
      </c>
      <c r="LN12" s="2">
        <v>13</v>
      </c>
      <c r="LP12" s="2">
        <v>1.7</v>
      </c>
      <c r="LQ12" s="2">
        <v>7.8</v>
      </c>
      <c r="LT12" s="2">
        <v>4</v>
      </c>
    </row>
    <row r="13" spans="1:338" s="2" customFormat="1" x14ac:dyDescent="0.2">
      <c r="A13" s="21" t="s">
        <v>52</v>
      </c>
      <c r="B13" s="20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IV13" s="3"/>
      <c r="IW13" s="15"/>
      <c r="IX13" s="15"/>
      <c r="IY13" s="15"/>
      <c r="IZ13" s="15"/>
      <c r="JA13" s="15"/>
      <c r="JB13" s="15"/>
      <c r="JC13" s="15"/>
      <c r="JD13" s="15"/>
      <c r="JE13" s="15"/>
      <c r="JF13" s="15"/>
      <c r="JG13" s="15"/>
      <c r="JH13" s="15"/>
      <c r="JI13" s="15"/>
      <c r="JJ13" s="15"/>
      <c r="JK13" s="15"/>
      <c r="JL13" s="15"/>
      <c r="JM13" s="15"/>
      <c r="JN13" s="15"/>
      <c r="JO13" s="15"/>
      <c r="JP13" s="15"/>
      <c r="JQ13" s="15"/>
      <c r="JR13" s="15"/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LE13" s="2">
        <v>1.7</v>
      </c>
    </row>
    <row r="14" spans="1:338" s="2" customFormat="1" x14ac:dyDescent="0.2">
      <c r="A14" s="5"/>
      <c r="B14" s="18">
        <v>3</v>
      </c>
      <c r="C14" s="6"/>
      <c r="D14" s="4"/>
      <c r="E14" s="4"/>
      <c r="F14" s="4"/>
      <c r="G14" s="4"/>
      <c r="H14" s="4"/>
      <c r="I14" s="4">
        <v>1.7</v>
      </c>
      <c r="J14" s="4"/>
      <c r="K14" s="4"/>
      <c r="L14" s="4"/>
      <c r="M14" s="4"/>
      <c r="N14" s="4"/>
      <c r="O14" s="4">
        <v>11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>
        <v>140</v>
      </c>
      <c r="AC14" s="4">
        <v>1.7</v>
      </c>
      <c r="AD14" s="4">
        <v>46</v>
      </c>
      <c r="AE14" s="4">
        <v>2</v>
      </c>
      <c r="AF14" s="4">
        <v>13</v>
      </c>
      <c r="AG14" s="4">
        <v>33</v>
      </c>
      <c r="AH14" s="4">
        <v>6.8</v>
      </c>
      <c r="AI14" s="4">
        <v>33</v>
      </c>
      <c r="AJ14" s="4">
        <v>7.8</v>
      </c>
      <c r="AK14" s="4">
        <v>79</v>
      </c>
      <c r="AL14" s="4">
        <v>7.8</v>
      </c>
      <c r="AM14" s="4">
        <v>23</v>
      </c>
      <c r="AN14" s="4">
        <v>17</v>
      </c>
      <c r="AO14" s="4">
        <v>22</v>
      </c>
      <c r="AP14" s="4"/>
      <c r="AQ14" s="4">
        <v>7.8</v>
      </c>
      <c r="AR14" s="4">
        <v>13</v>
      </c>
      <c r="AS14" s="4">
        <v>11</v>
      </c>
      <c r="AT14" s="4">
        <v>4.5</v>
      </c>
      <c r="AU14" s="4">
        <v>49</v>
      </c>
      <c r="AV14" s="4">
        <v>4.5</v>
      </c>
      <c r="AW14" s="4">
        <v>7.8</v>
      </c>
      <c r="AX14" s="4">
        <v>33</v>
      </c>
      <c r="AY14" s="4">
        <v>13</v>
      </c>
      <c r="AZ14" s="4">
        <v>11</v>
      </c>
      <c r="BA14" s="4">
        <v>49</v>
      </c>
      <c r="BB14" s="4"/>
      <c r="BC14" s="4">
        <v>1.7</v>
      </c>
      <c r="BD14" s="4"/>
      <c r="BE14" s="4"/>
      <c r="BF14" s="4">
        <v>2</v>
      </c>
      <c r="BG14" s="4">
        <v>49</v>
      </c>
      <c r="BH14" s="4">
        <v>17</v>
      </c>
      <c r="BI14" s="4">
        <v>9.1999999999999993</v>
      </c>
      <c r="BJ14" s="4">
        <v>1.7</v>
      </c>
      <c r="BK14" s="4"/>
      <c r="BL14" s="4"/>
      <c r="BM14" s="4">
        <v>49</v>
      </c>
      <c r="BN14" s="4">
        <v>2</v>
      </c>
      <c r="BO14" s="4"/>
      <c r="BP14" s="4">
        <v>4.5</v>
      </c>
      <c r="BQ14" s="4"/>
      <c r="BR14" s="4">
        <v>11</v>
      </c>
      <c r="BS14" s="4"/>
      <c r="BT14" s="4"/>
      <c r="BU14" s="4">
        <v>33</v>
      </c>
      <c r="BV14" s="4">
        <v>1.7</v>
      </c>
      <c r="BW14" s="4"/>
      <c r="BX14" s="4"/>
      <c r="BY14" s="4"/>
      <c r="BZ14" s="4"/>
      <c r="CA14" s="4"/>
      <c r="CB14" s="4">
        <v>1.7</v>
      </c>
      <c r="CC14" s="4"/>
      <c r="CD14" s="4">
        <v>2</v>
      </c>
      <c r="CE14" s="4"/>
      <c r="CF14" s="4">
        <v>2</v>
      </c>
      <c r="CG14" s="4"/>
      <c r="CH14" s="4"/>
      <c r="CI14" s="4"/>
      <c r="CJ14" s="4">
        <v>23</v>
      </c>
      <c r="CK14" s="4"/>
      <c r="CL14" s="4">
        <v>4</v>
      </c>
      <c r="CM14" s="4">
        <v>2</v>
      </c>
      <c r="CN14" s="4">
        <v>130</v>
      </c>
      <c r="CO14" s="4">
        <v>130</v>
      </c>
      <c r="CP14" s="4"/>
      <c r="CQ14" s="4"/>
      <c r="CR14" s="4">
        <v>17</v>
      </c>
      <c r="CS14" s="4">
        <v>79</v>
      </c>
      <c r="CT14" s="4">
        <v>49</v>
      </c>
      <c r="CU14" s="4">
        <v>17</v>
      </c>
      <c r="CV14" s="4"/>
      <c r="CW14" s="4">
        <v>2</v>
      </c>
      <c r="CX14" s="4"/>
      <c r="CY14" s="4">
        <v>2</v>
      </c>
      <c r="CZ14" s="4">
        <v>49</v>
      </c>
      <c r="DA14" s="4">
        <v>49</v>
      </c>
      <c r="DB14" s="4">
        <v>23</v>
      </c>
      <c r="DC14" s="4"/>
      <c r="DD14" s="4"/>
      <c r="DE14" s="4"/>
      <c r="DF14" s="4">
        <v>7.8</v>
      </c>
      <c r="DG14" s="4"/>
      <c r="DH14" s="4">
        <v>49</v>
      </c>
      <c r="DI14" s="4">
        <v>4.5</v>
      </c>
      <c r="DJ14" s="4"/>
      <c r="DK14" s="4">
        <v>240</v>
      </c>
      <c r="DL14" s="4">
        <v>13</v>
      </c>
      <c r="DM14" s="4"/>
      <c r="DN14" s="4"/>
      <c r="DO14" s="4"/>
      <c r="DP14" s="4"/>
      <c r="DQ14" s="4"/>
      <c r="DR14" s="4">
        <v>7.8</v>
      </c>
      <c r="DS14" s="4">
        <v>2</v>
      </c>
      <c r="DT14" s="4"/>
      <c r="DU14" s="4"/>
      <c r="DV14" s="4"/>
      <c r="DW14" s="4"/>
      <c r="DX14" s="4"/>
      <c r="DY14" s="4"/>
      <c r="DZ14" s="4">
        <v>6.8</v>
      </c>
      <c r="EA14" s="4">
        <v>23</v>
      </c>
      <c r="EB14" s="4"/>
      <c r="EC14" s="4"/>
      <c r="ED14" s="4"/>
      <c r="EE14" s="4">
        <v>11</v>
      </c>
      <c r="EF14" s="4">
        <v>7.8</v>
      </c>
      <c r="EG14" s="4"/>
      <c r="EH14" s="4">
        <v>4</v>
      </c>
      <c r="EI14" s="5"/>
      <c r="EJ14" s="5">
        <v>6.8</v>
      </c>
      <c r="EK14" s="4"/>
      <c r="EL14" s="5">
        <v>49</v>
      </c>
      <c r="EM14" s="4"/>
      <c r="EN14" s="5">
        <v>1.7</v>
      </c>
      <c r="EO14" s="5"/>
      <c r="EP14" s="5"/>
      <c r="EQ14" s="4"/>
      <c r="ER14" s="5">
        <v>2</v>
      </c>
      <c r="ES14" s="5">
        <v>7.8</v>
      </c>
      <c r="ET14" s="5"/>
      <c r="EU14" s="5">
        <v>2</v>
      </c>
      <c r="EV14" s="5">
        <v>11</v>
      </c>
      <c r="EW14" s="5"/>
      <c r="EX14" s="5"/>
      <c r="EY14" s="5"/>
      <c r="EZ14" s="5">
        <v>79</v>
      </c>
      <c r="FA14" s="5">
        <v>17</v>
      </c>
      <c r="FB14" s="4"/>
      <c r="FC14" s="5"/>
      <c r="FD14" s="5"/>
      <c r="FE14" s="5"/>
      <c r="FF14" s="5"/>
      <c r="FG14" s="5"/>
      <c r="FH14" s="2">
        <v>2</v>
      </c>
      <c r="FJ14" s="2">
        <v>1.7</v>
      </c>
      <c r="FK14" s="2">
        <v>4</v>
      </c>
      <c r="FL14" s="2">
        <v>350</v>
      </c>
      <c r="FM14" s="2">
        <v>49</v>
      </c>
      <c r="FN14" s="2">
        <v>4</v>
      </c>
      <c r="FO14" s="2">
        <v>130</v>
      </c>
      <c r="FP14" s="2">
        <v>1.7</v>
      </c>
      <c r="FQ14" s="2">
        <v>1.7</v>
      </c>
      <c r="FS14" s="2">
        <v>1.7</v>
      </c>
      <c r="FT14" s="2">
        <v>4</v>
      </c>
      <c r="FU14" s="2">
        <v>2</v>
      </c>
      <c r="FV14" s="2">
        <v>110</v>
      </c>
      <c r="FW14" s="2">
        <v>7.8</v>
      </c>
      <c r="FX14" s="2">
        <v>2</v>
      </c>
      <c r="FZ14" s="2">
        <v>13</v>
      </c>
      <c r="GB14" s="2">
        <v>17</v>
      </c>
      <c r="GD14" s="2">
        <v>7.8</v>
      </c>
      <c r="GG14" s="2">
        <v>46</v>
      </c>
      <c r="GH14" s="2">
        <v>33</v>
      </c>
      <c r="GI14" s="2">
        <v>2</v>
      </c>
      <c r="GJ14" s="2">
        <v>12</v>
      </c>
      <c r="GT14" s="2">
        <v>1.7</v>
      </c>
      <c r="GV14" s="2">
        <v>2</v>
      </c>
      <c r="GX14" s="2">
        <v>17</v>
      </c>
      <c r="HA14" s="2">
        <v>13</v>
      </c>
      <c r="HB14" s="2">
        <v>6.8</v>
      </c>
      <c r="HC14" s="2">
        <v>1.7</v>
      </c>
      <c r="HE14" s="2">
        <v>2</v>
      </c>
      <c r="HF14" s="2">
        <v>1.7</v>
      </c>
      <c r="HH14" s="2">
        <v>17</v>
      </c>
      <c r="HI14" s="2">
        <v>1.7</v>
      </c>
      <c r="HK14" s="2">
        <v>2</v>
      </c>
      <c r="HN14" s="2">
        <v>2</v>
      </c>
      <c r="HO14" s="2">
        <v>11</v>
      </c>
      <c r="HR14" s="2">
        <v>1.8</v>
      </c>
      <c r="HT14" s="2">
        <v>4.5</v>
      </c>
      <c r="HV14" s="2">
        <v>13</v>
      </c>
      <c r="HY14" s="2">
        <v>49</v>
      </c>
      <c r="HZ14" s="2">
        <v>23</v>
      </c>
      <c r="IA14" s="2">
        <v>7.8</v>
      </c>
      <c r="ID14" s="2">
        <v>1.7</v>
      </c>
      <c r="IG14" s="2">
        <v>2</v>
      </c>
      <c r="IJ14" s="2">
        <v>1.7</v>
      </c>
      <c r="IK14" s="2">
        <v>2</v>
      </c>
      <c r="IM14" s="2">
        <v>1.7</v>
      </c>
      <c r="IQ14" s="2">
        <v>12</v>
      </c>
      <c r="IX14" s="2">
        <v>49</v>
      </c>
      <c r="IY14" s="2">
        <v>23</v>
      </c>
      <c r="IZ14" s="2">
        <v>23</v>
      </c>
      <c r="JA14" s="2">
        <v>11</v>
      </c>
      <c r="JB14" s="2">
        <v>1.7</v>
      </c>
      <c r="JC14" s="2">
        <v>11</v>
      </c>
      <c r="JD14" s="2">
        <v>79</v>
      </c>
      <c r="JE14" s="2">
        <v>9.3000000000000007</v>
      </c>
      <c r="JH14" s="2">
        <v>13</v>
      </c>
      <c r="JI14" s="2">
        <v>11</v>
      </c>
      <c r="JM14" s="2">
        <v>2</v>
      </c>
      <c r="JR14" s="2">
        <v>6.8</v>
      </c>
      <c r="JU14" s="2">
        <v>33</v>
      </c>
      <c r="JW14" s="2">
        <v>140</v>
      </c>
      <c r="JY14" s="2">
        <v>2</v>
      </c>
      <c r="KD14" s="2">
        <v>6.8</v>
      </c>
      <c r="KH14" s="2">
        <v>17</v>
      </c>
      <c r="KI14" s="2">
        <v>4.5</v>
      </c>
      <c r="KM14" s="2">
        <v>7.8</v>
      </c>
    </row>
    <row r="15" spans="1:338" s="2" customFormat="1" x14ac:dyDescent="0.2">
      <c r="A15" s="5"/>
      <c r="B15" s="18">
        <v>24</v>
      </c>
      <c r="C15" s="6"/>
      <c r="D15" s="4"/>
      <c r="E15" s="4">
        <v>22</v>
      </c>
      <c r="F15" s="4">
        <v>17</v>
      </c>
      <c r="G15" s="4">
        <v>49</v>
      </c>
      <c r="H15" s="4">
        <v>4.5</v>
      </c>
      <c r="I15" s="4"/>
      <c r="J15" s="4">
        <v>17</v>
      </c>
      <c r="K15" s="4"/>
      <c r="L15" s="4">
        <v>33</v>
      </c>
      <c r="M15" s="4">
        <v>1.7</v>
      </c>
      <c r="N15" s="4"/>
      <c r="O15" s="4"/>
      <c r="P15" s="4"/>
      <c r="Q15" s="4">
        <v>7.8</v>
      </c>
      <c r="R15" s="4"/>
      <c r="S15" s="4">
        <v>1.7</v>
      </c>
      <c r="T15" s="4"/>
      <c r="U15" s="4"/>
      <c r="V15" s="4">
        <v>46</v>
      </c>
      <c r="W15" s="4">
        <v>23</v>
      </c>
      <c r="X15" s="4">
        <v>14</v>
      </c>
      <c r="Y15" s="4">
        <v>1.7</v>
      </c>
      <c r="Z15" s="4">
        <v>33</v>
      </c>
      <c r="AA15" s="4">
        <v>4.5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>
        <v>110</v>
      </c>
      <c r="AQ15" s="4"/>
      <c r="AR15" s="4"/>
      <c r="AS15" s="4"/>
      <c r="AT15" s="4"/>
      <c r="AU15" s="4">
        <v>23</v>
      </c>
      <c r="AV15" s="4"/>
      <c r="AW15" s="4"/>
      <c r="AX15" s="4"/>
      <c r="AY15" s="4"/>
      <c r="AZ15" s="4"/>
      <c r="BA15" s="4"/>
      <c r="BB15" s="4"/>
      <c r="BC15" s="4"/>
      <c r="BD15" s="4">
        <v>33</v>
      </c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>
        <v>49</v>
      </c>
      <c r="BP15" s="4">
        <v>1.7</v>
      </c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>
        <v>4.5</v>
      </c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13</v>
      </c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>
        <v>79</v>
      </c>
      <c r="DU15" s="4"/>
      <c r="DV15" s="4"/>
      <c r="DW15" s="4"/>
      <c r="DX15" s="4"/>
      <c r="DY15" s="4">
        <v>17</v>
      </c>
      <c r="DZ15" s="4"/>
      <c r="EA15" s="4"/>
      <c r="EB15" s="4"/>
      <c r="EC15" s="4"/>
      <c r="ED15" s="4">
        <v>2</v>
      </c>
      <c r="EE15" s="4"/>
      <c r="EF15" s="4">
        <v>4.5</v>
      </c>
      <c r="EG15" s="4"/>
      <c r="EH15" s="4"/>
      <c r="EI15" s="5">
        <v>17</v>
      </c>
      <c r="EJ15" s="4"/>
      <c r="EK15" s="4"/>
      <c r="EL15" s="4"/>
      <c r="EM15" s="4"/>
      <c r="EN15" s="4"/>
      <c r="EO15" s="5">
        <v>240</v>
      </c>
      <c r="EP15" s="5">
        <v>13</v>
      </c>
      <c r="EQ15" s="4"/>
      <c r="ER15" s="5">
        <v>2</v>
      </c>
      <c r="ES15" s="5"/>
      <c r="ET15" s="5"/>
      <c r="EU15" s="5"/>
      <c r="EV15" s="5"/>
      <c r="EW15" s="4"/>
      <c r="EX15" s="4"/>
      <c r="EY15" s="5"/>
      <c r="EZ15" s="5"/>
      <c r="FA15" s="5"/>
      <c r="FB15" s="4"/>
      <c r="FC15" s="5"/>
      <c r="FD15" s="5"/>
      <c r="FE15" s="5"/>
      <c r="FF15" s="5"/>
      <c r="FG15" s="5"/>
      <c r="FI15" s="2">
        <v>1.8</v>
      </c>
      <c r="HA15" s="2">
        <v>1.7</v>
      </c>
      <c r="HL15" s="2">
        <v>2</v>
      </c>
      <c r="HO15" s="2">
        <v>1.7</v>
      </c>
      <c r="HR15" s="2">
        <v>1.7</v>
      </c>
      <c r="HV15" s="2">
        <v>4.5</v>
      </c>
      <c r="IN15" s="2">
        <v>4.5</v>
      </c>
      <c r="IQ15" s="2">
        <v>14</v>
      </c>
      <c r="IU15" s="2">
        <v>23</v>
      </c>
      <c r="JM15" s="2">
        <v>1.7</v>
      </c>
    </row>
    <row r="16" spans="1:338" s="2" customFormat="1" x14ac:dyDescent="0.2">
      <c r="A16" s="5"/>
      <c r="B16" s="18" t="s">
        <v>22</v>
      </c>
      <c r="C16" s="6"/>
      <c r="D16" s="4"/>
      <c r="E16" s="4">
        <v>14</v>
      </c>
      <c r="F16" s="4">
        <v>1.7</v>
      </c>
      <c r="G16" s="4">
        <v>49</v>
      </c>
      <c r="H16" s="4">
        <v>6.8</v>
      </c>
      <c r="I16" s="4"/>
      <c r="J16" s="4">
        <v>33</v>
      </c>
      <c r="K16" s="4">
        <v>1.7</v>
      </c>
      <c r="L16" s="4">
        <v>7.8</v>
      </c>
      <c r="M16" s="4">
        <v>6.8</v>
      </c>
      <c r="N16" s="4"/>
      <c r="O16" s="4"/>
      <c r="P16" s="4"/>
      <c r="Q16" s="4">
        <v>11</v>
      </c>
      <c r="R16" s="4"/>
      <c r="S16" s="4">
        <v>4</v>
      </c>
      <c r="T16" s="4"/>
      <c r="U16" s="4"/>
      <c r="V16" s="4">
        <v>11</v>
      </c>
      <c r="W16" s="4">
        <v>49</v>
      </c>
      <c r="X16" s="4">
        <v>11</v>
      </c>
      <c r="Y16" s="4">
        <v>2</v>
      </c>
      <c r="Z16" s="4">
        <v>140</v>
      </c>
      <c r="AA16" s="4">
        <v>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>
        <v>240</v>
      </c>
      <c r="AQ16" s="4"/>
      <c r="AR16" s="4"/>
      <c r="AS16" s="4"/>
      <c r="AT16" s="4"/>
      <c r="AU16" s="4">
        <v>350</v>
      </c>
      <c r="AV16" s="4"/>
      <c r="AW16" s="4"/>
      <c r="AX16" s="4"/>
      <c r="AY16" s="4"/>
      <c r="AZ16" s="4"/>
      <c r="BA16" s="4"/>
      <c r="BB16" s="4"/>
      <c r="BC16" s="4"/>
      <c r="BD16" s="4">
        <v>240</v>
      </c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>
        <v>23</v>
      </c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>
        <v>4.5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>
        <v>7.8</v>
      </c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>
        <v>22</v>
      </c>
      <c r="DU16" s="4"/>
      <c r="DV16" s="4"/>
      <c r="DW16" s="4"/>
      <c r="DX16" s="4">
        <v>7.8</v>
      </c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5">
        <v>13</v>
      </c>
      <c r="EJ16" s="4"/>
      <c r="EK16" s="4"/>
      <c r="EL16" s="4"/>
      <c r="EM16" s="4"/>
      <c r="EN16" s="4"/>
      <c r="EO16" s="5"/>
      <c r="EP16" s="5">
        <v>4.5</v>
      </c>
      <c r="EQ16" s="4"/>
      <c r="ER16" s="5"/>
      <c r="ES16" s="5"/>
      <c r="ET16" s="5">
        <v>4</v>
      </c>
      <c r="EU16" s="5"/>
      <c r="EV16" s="5"/>
      <c r="EW16" s="4"/>
      <c r="EX16" s="4"/>
      <c r="EY16" s="5"/>
      <c r="EZ16" s="5"/>
      <c r="FA16" s="5"/>
      <c r="FB16" s="4"/>
      <c r="FC16" s="5"/>
      <c r="FD16" s="5"/>
      <c r="FE16" s="5"/>
      <c r="FF16" s="5"/>
      <c r="FG16" s="5"/>
      <c r="FI16" s="2">
        <v>1.7</v>
      </c>
      <c r="HL16" s="2">
        <v>23</v>
      </c>
      <c r="HM16" s="2">
        <v>2</v>
      </c>
      <c r="HO16" s="2">
        <v>1.7</v>
      </c>
      <c r="IU16" s="2">
        <v>23</v>
      </c>
      <c r="JM16" s="2">
        <v>1.7</v>
      </c>
    </row>
    <row r="17" spans="1:301" s="2" customFormat="1" x14ac:dyDescent="0.2">
      <c r="A17" s="5"/>
      <c r="B17" s="18">
        <v>18</v>
      </c>
      <c r="C17" s="6"/>
      <c r="D17" s="4"/>
      <c r="E17" s="4">
        <v>33</v>
      </c>
      <c r="F17" s="4">
        <v>11</v>
      </c>
      <c r="G17" s="4">
        <v>79</v>
      </c>
      <c r="H17" s="4">
        <v>4.5</v>
      </c>
      <c r="I17" s="4"/>
      <c r="J17" s="4">
        <v>170</v>
      </c>
      <c r="K17" s="4"/>
      <c r="L17" s="4">
        <v>9.1999999999999993</v>
      </c>
      <c r="M17" s="4">
        <v>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>
        <v>130</v>
      </c>
      <c r="AV17" s="4"/>
      <c r="AW17" s="4"/>
      <c r="AX17" s="4"/>
      <c r="AY17" s="4"/>
      <c r="AZ17" s="4"/>
      <c r="BA17" s="4"/>
      <c r="BB17" s="4"/>
      <c r="BC17" s="4"/>
      <c r="BD17" s="4">
        <v>70</v>
      </c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>
        <v>350</v>
      </c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>
        <v>7.8</v>
      </c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>
        <v>13</v>
      </c>
      <c r="CR17" s="4"/>
      <c r="CS17" s="4"/>
      <c r="CT17" s="4"/>
      <c r="CU17" s="4"/>
      <c r="CV17" s="4"/>
      <c r="CW17" s="4"/>
      <c r="CX17" s="4">
        <v>6.8</v>
      </c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>
        <v>23</v>
      </c>
      <c r="DU17" s="4"/>
      <c r="DV17" s="4"/>
      <c r="DW17" s="4"/>
      <c r="DX17" s="4">
        <v>79</v>
      </c>
      <c r="DY17" s="4"/>
      <c r="DZ17" s="4"/>
      <c r="EA17" s="4"/>
      <c r="EB17" s="4"/>
      <c r="EC17" s="4"/>
      <c r="ED17" s="4"/>
      <c r="EE17" s="4"/>
      <c r="EF17" s="4"/>
      <c r="EG17" s="4">
        <v>23</v>
      </c>
      <c r="EH17" s="4"/>
      <c r="EI17" s="5"/>
      <c r="EJ17" s="4"/>
      <c r="EK17" s="4"/>
      <c r="EL17" s="4"/>
      <c r="EM17" s="4"/>
      <c r="EN17" s="4"/>
      <c r="EO17" s="5"/>
      <c r="EP17" s="4"/>
      <c r="EQ17" s="4"/>
      <c r="ER17" s="5"/>
      <c r="ES17" s="5"/>
      <c r="ET17" s="5"/>
      <c r="EU17" s="5"/>
      <c r="EV17" s="5"/>
      <c r="EW17" s="4"/>
      <c r="EX17" s="4">
        <v>79</v>
      </c>
      <c r="EY17" s="5"/>
      <c r="EZ17" s="5"/>
      <c r="FA17" s="4"/>
      <c r="FB17" s="4"/>
      <c r="FC17" s="5"/>
      <c r="FD17" s="5"/>
      <c r="FE17" s="5"/>
      <c r="FF17" s="5"/>
      <c r="FG17" s="5"/>
      <c r="FI17" s="2">
        <v>4</v>
      </c>
      <c r="GD17" s="2">
        <v>33</v>
      </c>
      <c r="HL17" s="2">
        <v>49</v>
      </c>
      <c r="HM17" s="2">
        <v>4.5</v>
      </c>
      <c r="IU17" s="2">
        <v>33</v>
      </c>
      <c r="JM17" s="2">
        <v>2</v>
      </c>
    </row>
    <row r="18" spans="1:301" s="2" customFormat="1" x14ac:dyDescent="0.2">
      <c r="A18" s="5"/>
      <c r="B18" s="18">
        <v>13</v>
      </c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>
        <v>4.5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>
        <v>23</v>
      </c>
      <c r="AR18" s="4"/>
      <c r="AS18" s="4"/>
      <c r="AT18" s="4">
        <v>1.7</v>
      </c>
      <c r="AU18" s="4"/>
      <c r="AV18" s="4"/>
      <c r="AW18" s="4"/>
      <c r="AX18" s="4"/>
      <c r="AY18" s="4">
        <v>7.8</v>
      </c>
      <c r="AZ18" s="4">
        <v>4.5</v>
      </c>
      <c r="BA18" s="4">
        <v>49</v>
      </c>
      <c r="BB18" s="4">
        <v>79</v>
      </c>
      <c r="BC18" s="4">
        <v>4</v>
      </c>
      <c r="BD18" s="4"/>
      <c r="BE18" s="4">
        <v>49</v>
      </c>
      <c r="BF18" s="4">
        <v>1.7</v>
      </c>
      <c r="BG18" s="4">
        <v>170</v>
      </c>
      <c r="BH18" s="4">
        <v>6.8</v>
      </c>
      <c r="BI18" s="4">
        <v>2</v>
      </c>
      <c r="BJ18" s="4"/>
      <c r="BK18" s="4"/>
      <c r="BL18" s="4">
        <v>4.5</v>
      </c>
      <c r="BM18" s="4">
        <v>1.7</v>
      </c>
      <c r="BN18" s="4">
        <v>23</v>
      </c>
      <c r="BO18" s="4">
        <v>4.5</v>
      </c>
      <c r="BP18" s="4">
        <v>9.1</v>
      </c>
      <c r="BQ18" s="4">
        <v>2</v>
      </c>
      <c r="BR18" s="4">
        <v>130</v>
      </c>
      <c r="BS18" s="4">
        <v>49</v>
      </c>
      <c r="BT18" s="4">
        <v>1.7</v>
      </c>
      <c r="BU18" s="4"/>
      <c r="BV18" s="4"/>
      <c r="BW18" s="4">
        <v>1.7</v>
      </c>
      <c r="BX18" s="4">
        <v>43</v>
      </c>
      <c r="BY18" s="4">
        <v>2</v>
      </c>
      <c r="BZ18" s="4">
        <v>4.5</v>
      </c>
      <c r="CA18" s="4">
        <v>4</v>
      </c>
      <c r="CB18" s="4"/>
      <c r="CC18" s="4">
        <v>7.8</v>
      </c>
      <c r="CD18" s="4"/>
      <c r="CE18" s="4">
        <v>7.8</v>
      </c>
      <c r="CF18" s="4">
        <v>23</v>
      </c>
      <c r="CG18" s="4">
        <v>6.8</v>
      </c>
      <c r="CH18" s="4">
        <v>49</v>
      </c>
      <c r="CI18" s="4"/>
      <c r="CJ18" s="4"/>
      <c r="CK18" s="4">
        <v>4.5</v>
      </c>
      <c r="CL18" s="4">
        <v>2</v>
      </c>
      <c r="CM18" s="4"/>
      <c r="CN18" s="4"/>
      <c r="CO18" s="4"/>
      <c r="CP18" s="4"/>
      <c r="CQ18" s="4">
        <v>7.8</v>
      </c>
      <c r="CR18" s="4">
        <v>7.8</v>
      </c>
      <c r="CS18" s="4"/>
      <c r="CT18" s="4"/>
      <c r="CU18" s="4"/>
      <c r="CV18" s="4">
        <v>2</v>
      </c>
      <c r="CW18" s="4"/>
      <c r="CX18" s="4">
        <v>49</v>
      </c>
      <c r="CY18" s="4"/>
      <c r="CZ18" s="4"/>
      <c r="DA18" s="4"/>
      <c r="DB18" s="4"/>
      <c r="DC18" s="4">
        <v>13</v>
      </c>
      <c r="DD18" s="4">
        <v>2</v>
      </c>
      <c r="DE18" s="4">
        <v>110</v>
      </c>
      <c r="DF18" s="4">
        <v>17</v>
      </c>
      <c r="DG18" s="4">
        <v>46</v>
      </c>
      <c r="DH18" s="4"/>
      <c r="DI18" s="4">
        <v>49</v>
      </c>
      <c r="DJ18" s="4"/>
      <c r="DK18" s="4">
        <v>70</v>
      </c>
      <c r="DL18" s="4">
        <v>4</v>
      </c>
      <c r="DM18" s="4">
        <v>2</v>
      </c>
      <c r="DN18" s="4">
        <v>170</v>
      </c>
      <c r="DO18" s="4">
        <v>110</v>
      </c>
      <c r="DP18" s="4">
        <v>33</v>
      </c>
      <c r="DQ18" s="4">
        <v>2</v>
      </c>
      <c r="DR18" s="4">
        <v>4.5</v>
      </c>
      <c r="DS18" s="4"/>
      <c r="DT18" s="4">
        <v>33</v>
      </c>
      <c r="DU18" s="4"/>
      <c r="DV18" s="4"/>
      <c r="DW18" s="4">
        <v>13</v>
      </c>
      <c r="DX18" s="4"/>
      <c r="DY18" s="4">
        <v>2</v>
      </c>
      <c r="DZ18" s="4"/>
      <c r="EA18" s="4"/>
      <c r="EB18" s="4">
        <v>11</v>
      </c>
      <c r="EC18" s="4">
        <v>13</v>
      </c>
      <c r="ED18" s="4">
        <v>7.8</v>
      </c>
      <c r="EE18" s="4"/>
      <c r="EF18" s="4"/>
      <c r="EG18" s="4">
        <v>2</v>
      </c>
      <c r="EH18" s="4"/>
      <c r="EI18" s="5"/>
      <c r="EJ18" s="4">
        <v>2</v>
      </c>
      <c r="EK18" s="4">
        <v>2</v>
      </c>
      <c r="EL18" s="4"/>
      <c r="EM18" s="4">
        <v>33</v>
      </c>
      <c r="EN18" s="4">
        <v>2</v>
      </c>
      <c r="EO18" s="5">
        <v>2</v>
      </c>
      <c r="EP18" s="4">
        <v>22</v>
      </c>
      <c r="EQ18" s="4">
        <v>1.7</v>
      </c>
      <c r="ER18" s="5">
        <v>2</v>
      </c>
      <c r="ES18" s="5"/>
      <c r="ET18" s="5">
        <v>1.7</v>
      </c>
      <c r="EU18" s="5"/>
      <c r="EV18" s="5">
        <v>2</v>
      </c>
      <c r="EW18" s="4">
        <v>1.8</v>
      </c>
      <c r="EX18" s="4"/>
      <c r="EY18" s="5">
        <v>49</v>
      </c>
      <c r="EZ18" s="5"/>
      <c r="FA18" s="4">
        <v>14</v>
      </c>
      <c r="FB18" s="4">
        <v>79</v>
      </c>
      <c r="FC18" s="5">
        <v>2</v>
      </c>
      <c r="FD18" s="5">
        <v>49</v>
      </c>
      <c r="FE18" s="5">
        <v>7.8</v>
      </c>
      <c r="FF18" s="5">
        <v>11</v>
      </c>
      <c r="FG18" s="5">
        <v>1.7</v>
      </c>
      <c r="FL18" s="2">
        <v>130</v>
      </c>
      <c r="FM18" s="2">
        <v>34</v>
      </c>
      <c r="FO18" s="2">
        <v>1.7</v>
      </c>
      <c r="FS18" s="2">
        <v>1.7</v>
      </c>
      <c r="FV18" s="2">
        <v>1.7</v>
      </c>
      <c r="GA18" s="16" t="s">
        <v>29</v>
      </c>
      <c r="GE18" s="2">
        <v>23</v>
      </c>
      <c r="GF18" s="2">
        <v>4</v>
      </c>
      <c r="GG18" s="2">
        <v>1.7</v>
      </c>
      <c r="GN18" s="2">
        <v>17</v>
      </c>
      <c r="GO18" s="2">
        <v>4.5</v>
      </c>
      <c r="GP18" s="2">
        <v>1.7</v>
      </c>
      <c r="GS18" s="2">
        <v>11</v>
      </c>
      <c r="GV18" s="2">
        <v>1.7</v>
      </c>
      <c r="GY18" s="2">
        <v>1.7</v>
      </c>
      <c r="GZ18" s="2">
        <v>4.5</v>
      </c>
      <c r="HB18" s="2">
        <v>2</v>
      </c>
      <c r="HD18" s="2">
        <v>6.8</v>
      </c>
      <c r="HF18" s="2">
        <v>17</v>
      </c>
      <c r="HK18" s="2">
        <v>1.7</v>
      </c>
      <c r="HM18" s="2">
        <v>7.8</v>
      </c>
      <c r="HP18" s="2">
        <v>13</v>
      </c>
      <c r="HQ18" s="2">
        <v>1.7</v>
      </c>
      <c r="HT18" s="2">
        <v>1.7</v>
      </c>
      <c r="HY18" s="2">
        <v>33</v>
      </c>
      <c r="HZ18" s="2">
        <v>2</v>
      </c>
      <c r="IB18" s="2">
        <v>2</v>
      </c>
      <c r="IC18" s="2">
        <v>6.8</v>
      </c>
      <c r="ID18" s="2">
        <v>33</v>
      </c>
      <c r="IE18" s="2">
        <v>11</v>
      </c>
      <c r="IF18" s="2">
        <v>1.7</v>
      </c>
      <c r="IH18" s="2">
        <v>2</v>
      </c>
      <c r="II18" s="2">
        <v>1.7</v>
      </c>
      <c r="IJ18" s="2">
        <v>2</v>
      </c>
      <c r="IL18" s="2">
        <v>1.7</v>
      </c>
      <c r="IM18" s="2">
        <v>7.8</v>
      </c>
      <c r="IO18" s="2">
        <v>13</v>
      </c>
      <c r="IQ18" s="2">
        <v>6.8</v>
      </c>
      <c r="IR18" s="2">
        <v>4.5</v>
      </c>
      <c r="IS18" s="2">
        <v>4.5</v>
      </c>
      <c r="IU18" s="2">
        <v>79</v>
      </c>
      <c r="IW18" s="2">
        <v>1.7</v>
      </c>
      <c r="JF18" s="2">
        <v>1.7</v>
      </c>
      <c r="JI18" s="2">
        <v>2</v>
      </c>
      <c r="JJ18" s="2">
        <v>23</v>
      </c>
      <c r="JK18" s="2">
        <v>2</v>
      </c>
      <c r="JL18" s="2">
        <v>6.8</v>
      </c>
    </row>
    <row r="19" spans="1:301" s="2" customFormat="1" x14ac:dyDescent="0.2">
      <c r="A19" s="5"/>
      <c r="B19" s="18">
        <v>14</v>
      </c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>
        <v>7.8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>
        <v>21</v>
      </c>
      <c r="AR19" s="4"/>
      <c r="AS19" s="4"/>
      <c r="AT19" s="4"/>
      <c r="AU19" s="4">
        <v>23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>
        <v>33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>
        <v>2</v>
      </c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5"/>
      <c r="EJ19" s="4"/>
      <c r="EK19" s="4"/>
      <c r="EL19" s="4"/>
      <c r="EM19" s="4"/>
      <c r="EN19" s="4"/>
      <c r="EO19" s="5"/>
      <c r="EP19" s="4"/>
      <c r="EQ19" s="4"/>
      <c r="ER19" s="5"/>
      <c r="ES19" s="5"/>
      <c r="ET19" s="5"/>
      <c r="EU19" s="5"/>
      <c r="EV19" s="5"/>
      <c r="EW19" s="4"/>
      <c r="EX19" s="4"/>
      <c r="EY19" s="5"/>
      <c r="EZ19" s="5"/>
      <c r="FA19" s="4"/>
      <c r="FB19" s="4"/>
      <c r="FC19" s="5"/>
      <c r="FD19" s="5"/>
      <c r="FE19" s="5"/>
      <c r="FF19" s="5"/>
      <c r="FG19" s="5"/>
    </row>
    <row r="20" spans="1:301" s="2" customFormat="1" x14ac:dyDescent="0.2">
      <c r="A20" s="5"/>
      <c r="B20" s="18">
        <v>15</v>
      </c>
      <c r="C20" s="6" t="s">
        <v>21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5"/>
      <c r="EJ20" s="4"/>
      <c r="EK20" s="4"/>
      <c r="EL20" s="4"/>
      <c r="EM20" s="4"/>
      <c r="EN20" s="4"/>
      <c r="EO20" s="5">
        <v>350</v>
      </c>
      <c r="EP20" s="4">
        <v>4.5</v>
      </c>
      <c r="EQ20" s="4">
        <v>11</v>
      </c>
      <c r="ER20" s="5"/>
      <c r="ES20" s="5"/>
      <c r="ET20" s="5"/>
      <c r="EU20" s="5"/>
      <c r="EV20" s="5"/>
      <c r="EW20" s="4"/>
      <c r="EX20" s="4"/>
      <c r="EY20" s="5"/>
      <c r="EZ20" s="5"/>
      <c r="FA20" s="4"/>
      <c r="FB20" s="4"/>
      <c r="FC20" s="5"/>
      <c r="FD20" s="5"/>
      <c r="FE20" s="5"/>
      <c r="FF20" s="5"/>
      <c r="FG20" s="5"/>
    </row>
    <row r="21" spans="1:301" s="2" customFormat="1" x14ac:dyDescent="0.2">
      <c r="A21" s="5"/>
      <c r="B21" s="18">
        <v>29</v>
      </c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>
        <v>49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>
        <v>23</v>
      </c>
      <c r="AR21" s="4"/>
      <c r="AS21" s="4"/>
      <c r="AT21" s="4">
        <v>7.8</v>
      </c>
      <c r="AU21" s="4"/>
      <c r="AV21" s="4"/>
      <c r="AW21" s="4"/>
      <c r="AX21" s="4"/>
      <c r="AY21" s="4">
        <v>2</v>
      </c>
      <c r="AZ21" s="4">
        <v>4.5</v>
      </c>
      <c r="BA21" s="4">
        <v>13</v>
      </c>
      <c r="BB21" s="4"/>
      <c r="BC21" s="4"/>
      <c r="BD21" s="4"/>
      <c r="BE21" s="4"/>
      <c r="BF21" s="4">
        <v>6.8</v>
      </c>
      <c r="BG21" s="4">
        <v>540</v>
      </c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>
        <v>350</v>
      </c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>
        <v>11</v>
      </c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5"/>
      <c r="EJ21" s="4"/>
      <c r="EK21" s="4"/>
      <c r="EL21" s="4"/>
      <c r="EM21" s="4"/>
      <c r="EN21" s="4"/>
      <c r="EO21" s="4"/>
      <c r="EP21" s="4"/>
      <c r="EQ21" s="4"/>
      <c r="ER21" s="5"/>
      <c r="ES21" s="5"/>
      <c r="ET21" s="5"/>
      <c r="EU21" s="5"/>
      <c r="EV21" s="5"/>
      <c r="EW21" s="4"/>
      <c r="EX21" s="4"/>
      <c r="EY21" s="4"/>
      <c r="EZ21" s="4"/>
      <c r="FA21" s="4"/>
      <c r="FB21" s="4"/>
      <c r="FC21" s="5"/>
      <c r="FD21" s="5"/>
      <c r="FE21" s="5"/>
      <c r="FF21" s="5"/>
      <c r="FG21" s="5"/>
    </row>
    <row r="22" spans="1:301" s="2" customFormat="1" x14ac:dyDescent="0.2">
      <c r="A22" s="5"/>
      <c r="B22" s="18">
        <v>31</v>
      </c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>
        <v>1.7</v>
      </c>
      <c r="T22" s="4"/>
      <c r="U22" s="4"/>
      <c r="V22" s="4">
        <v>33</v>
      </c>
      <c r="W22" s="4">
        <v>33</v>
      </c>
      <c r="X22" s="4">
        <v>4.5</v>
      </c>
      <c r="Y22" s="4">
        <v>17</v>
      </c>
      <c r="Z22" s="4">
        <v>33</v>
      </c>
      <c r="AA22" s="4">
        <v>17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>
        <v>49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5"/>
      <c r="EJ22" s="4"/>
      <c r="EK22" s="4"/>
      <c r="EL22" s="4"/>
      <c r="EM22" s="4"/>
      <c r="EN22" s="4"/>
      <c r="EO22" s="4"/>
      <c r="EP22" s="4"/>
      <c r="EQ22" s="4"/>
      <c r="ER22" s="5"/>
      <c r="ES22" s="5"/>
      <c r="ET22" s="5"/>
      <c r="EU22" s="5"/>
      <c r="EV22" s="5"/>
      <c r="EW22" s="4"/>
      <c r="EX22" s="4"/>
      <c r="EY22" s="4"/>
      <c r="EZ22" s="4"/>
      <c r="FA22" s="4"/>
      <c r="FB22" s="4"/>
      <c r="FC22" s="5"/>
      <c r="FD22" s="5"/>
      <c r="FE22" s="5"/>
      <c r="FF22" s="5"/>
      <c r="FG22" s="5"/>
    </row>
    <row r="23" spans="1:301" s="2" customFormat="1" x14ac:dyDescent="0.2">
      <c r="A23" s="5"/>
      <c r="B23" s="18" t="s">
        <v>23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130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5"/>
      <c r="EJ23" s="4"/>
      <c r="EK23" s="4"/>
      <c r="EL23" s="4"/>
      <c r="EM23" s="4"/>
      <c r="EN23" s="4"/>
      <c r="EO23" s="4"/>
      <c r="EP23" s="4"/>
      <c r="EQ23" s="4"/>
      <c r="ER23" s="5"/>
      <c r="ES23" s="5"/>
      <c r="ET23" s="5"/>
      <c r="EU23" s="5"/>
      <c r="EV23" s="5"/>
      <c r="EW23" s="4"/>
      <c r="EX23" s="4"/>
      <c r="EY23" s="4"/>
      <c r="EZ23" s="4"/>
      <c r="FA23" s="4"/>
      <c r="FB23" s="4"/>
      <c r="FC23" s="5"/>
      <c r="FD23" s="5"/>
      <c r="FE23" s="5"/>
      <c r="FF23" s="5"/>
      <c r="FG23" s="5"/>
    </row>
    <row r="24" spans="1:301" x14ac:dyDescent="0.2">
      <c r="A24" s="5"/>
      <c r="B24" s="18" t="s">
        <v>24</v>
      </c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>
        <v>1.7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5"/>
      <c r="EJ24" s="4"/>
      <c r="EK24" s="4"/>
      <c r="EL24" s="4"/>
      <c r="EM24" s="4"/>
      <c r="EN24" s="4"/>
      <c r="EO24" s="4"/>
      <c r="EP24" s="4"/>
      <c r="EQ24" s="4"/>
      <c r="ER24" s="5"/>
      <c r="ES24" s="5"/>
      <c r="ET24" s="5"/>
      <c r="EU24" s="5"/>
      <c r="EV24" s="5"/>
      <c r="EW24" s="4"/>
      <c r="EX24" s="4"/>
      <c r="EY24" s="4"/>
      <c r="EZ24" s="4"/>
      <c r="FA24" s="4"/>
      <c r="FB24" s="4"/>
      <c r="FC24" s="5"/>
      <c r="FD24" s="5"/>
      <c r="FE24" s="5"/>
      <c r="FF24" s="5"/>
      <c r="FG24" s="5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>
        <v>13</v>
      </c>
      <c r="HY24" s="2"/>
      <c r="HZ24" s="2">
        <v>7.8</v>
      </c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x14ac:dyDescent="0.2">
      <c r="A25" s="5"/>
      <c r="B25" s="19" t="s">
        <v>25</v>
      </c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>
        <v>2</v>
      </c>
      <c r="R25" s="4"/>
      <c r="S25" s="4">
        <v>6.8</v>
      </c>
      <c r="T25" s="4"/>
      <c r="U25" s="4"/>
      <c r="V25" s="4">
        <v>23</v>
      </c>
      <c r="W25" s="4">
        <v>33</v>
      </c>
      <c r="X25" s="4">
        <v>7.8</v>
      </c>
      <c r="Y25" s="4">
        <v>6.8</v>
      </c>
      <c r="Z25" s="4">
        <v>350</v>
      </c>
      <c r="AA25" s="4">
        <v>17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>
        <v>79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>
        <v>49</v>
      </c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5"/>
      <c r="EJ25" s="4"/>
      <c r="EK25" s="4"/>
      <c r="EL25" s="4"/>
      <c r="EM25" s="4"/>
      <c r="EN25" s="4"/>
      <c r="EO25" s="4"/>
      <c r="EP25" s="4"/>
      <c r="EQ25" s="4"/>
      <c r="ER25" s="5"/>
      <c r="ES25" s="5"/>
      <c r="ET25" s="5"/>
      <c r="EU25" s="5"/>
      <c r="EV25" s="5"/>
      <c r="EW25" s="4"/>
      <c r="EX25" s="4"/>
      <c r="EY25" s="4"/>
      <c r="EZ25" s="4"/>
      <c r="FA25" s="4"/>
      <c r="FB25" s="4"/>
      <c r="FC25" s="5"/>
      <c r="FD25" s="5"/>
      <c r="FE25" s="5"/>
      <c r="FF25" s="5"/>
      <c r="FG25" s="5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x14ac:dyDescent="0.2">
      <c r="A26" s="5"/>
      <c r="B26" s="22">
        <v>14</v>
      </c>
      <c r="C26" s="24" t="s">
        <v>26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>
        <v>49</v>
      </c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7"/>
      <c r="EJ26" s="25"/>
      <c r="EK26" s="25"/>
      <c r="EL26" s="25"/>
      <c r="EM26" s="25"/>
      <c r="EN26" s="25"/>
      <c r="EO26" s="25"/>
      <c r="EP26" s="25"/>
      <c r="EQ26" s="25"/>
      <c r="ER26" s="27"/>
      <c r="ES26" s="27"/>
      <c r="ET26" s="27"/>
      <c r="EU26" s="27"/>
      <c r="EV26" s="27"/>
      <c r="EW26" s="25"/>
      <c r="EX26" s="25"/>
      <c r="EY26" s="25"/>
      <c r="EZ26" s="25"/>
      <c r="FA26" s="25"/>
      <c r="FB26" s="25"/>
      <c r="FC26" s="27"/>
      <c r="FD26" s="27"/>
      <c r="FE26" s="27"/>
      <c r="FF26" s="27"/>
      <c r="FG26" s="27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x14ac:dyDescent="0.2">
      <c r="A27" s="5"/>
      <c r="B27" s="22" t="s">
        <v>27</v>
      </c>
      <c r="C27" s="24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>
        <v>17</v>
      </c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7"/>
      <c r="EJ27" s="25"/>
      <c r="EK27" s="25"/>
      <c r="EL27" s="25"/>
      <c r="EM27" s="25"/>
      <c r="EN27" s="25"/>
      <c r="EO27" s="25"/>
      <c r="EP27" s="25"/>
      <c r="EQ27" s="25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x14ac:dyDescent="0.2">
      <c r="A28" s="21"/>
      <c r="B28" s="22">
        <v>51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7">
        <v>33</v>
      </c>
      <c r="EJ28" s="23"/>
      <c r="EK28" s="23"/>
      <c r="EL28" s="23"/>
      <c r="EM28" s="23"/>
      <c r="EN28" s="23"/>
      <c r="EO28" s="23"/>
      <c r="EP28" s="23"/>
      <c r="EQ28" s="23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</row>
    <row r="29" spans="1:301" x14ac:dyDescent="0.2">
      <c r="A29" s="21"/>
      <c r="B29" s="23">
        <v>53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7">
        <v>33</v>
      </c>
      <c r="EJ29" s="23"/>
      <c r="EK29" s="23"/>
      <c r="EL29" s="23"/>
      <c r="EM29" s="23"/>
      <c r="EN29" s="23"/>
      <c r="EO29" s="23"/>
      <c r="EP29" s="23"/>
      <c r="EQ29" s="23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</row>
    <row r="30" spans="1:301" x14ac:dyDescent="0.2">
      <c r="A30" s="21"/>
      <c r="B30" s="3" t="s">
        <v>28</v>
      </c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>
        <v>13</v>
      </c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</row>
    <row r="31" spans="1:301" x14ac:dyDescent="0.2">
      <c r="A31" s="21"/>
      <c r="B31" s="3">
        <v>30</v>
      </c>
      <c r="C31" s="3" t="s">
        <v>26</v>
      </c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>
        <v>17</v>
      </c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 t="s">
        <v>34</v>
      </c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>
        <v>1.7</v>
      </c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</row>
    <row r="32" spans="1:301" x14ac:dyDescent="0.2">
      <c r="A32" s="21"/>
      <c r="B32" s="3" t="s">
        <v>30</v>
      </c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>
        <v>11</v>
      </c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</row>
    <row r="33" spans="1:257" x14ac:dyDescent="0.2">
      <c r="A33" s="21"/>
      <c r="B33" s="3" t="s">
        <v>31</v>
      </c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>
        <v>22</v>
      </c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</row>
    <row r="34" spans="1:257" x14ac:dyDescent="0.2">
      <c r="A34" s="21"/>
      <c r="B34" s="3">
        <v>13</v>
      </c>
      <c r="C34" s="3" t="s">
        <v>26</v>
      </c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>
        <v>2</v>
      </c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</row>
    <row r="35" spans="1:257" x14ac:dyDescent="0.2">
      <c r="A35" s="21"/>
      <c r="B35" s="3">
        <v>13</v>
      </c>
      <c r="C35" s="3" t="s">
        <v>33</v>
      </c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>
        <v>2</v>
      </c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>
        <v>2</v>
      </c>
      <c r="IK35" s="2"/>
      <c r="IL35" s="2">
        <v>1.7</v>
      </c>
      <c r="IM35" s="2"/>
      <c r="IN35" s="2"/>
      <c r="IO35" s="2"/>
      <c r="IP35" s="2"/>
      <c r="IQ35" s="2"/>
      <c r="IR35" s="2"/>
      <c r="IS35" s="2"/>
      <c r="IT35" s="2"/>
      <c r="IU35" s="2"/>
    </row>
    <row r="36" spans="1:257" x14ac:dyDescent="0.2">
      <c r="A36" s="21"/>
      <c r="B36" s="3">
        <v>30</v>
      </c>
      <c r="C36" s="3" t="s">
        <v>32</v>
      </c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>
        <v>2</v>
      </c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</row>
    <row r="37" spans="1:257" x14ac:dyDescent="0.2">
      <c r="A37" s="21"/>
      <c r="B37" s="3">
        <v>25</v>
      </c>
      <c r="C37" s="3" t="s">
        <v>21</v>
      </c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>
        <v>4.5</v>
      </c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</row>
    <row r="38" spans="1:257" x14ac:dyDescent="0.2">
      <c r="A38" s="21"/>
      <c r="B38" s="3">
        <v>30</v>
      </c>
      <c r="C38" s="3" t="s">
        <v>37</v>
      </c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>
        <v>13</v>
      </c>
      <c r="IQ38" s="2"/>
      <c r="IR38" s="2"/>
      <c r="IS38" s="2"/>
      <c r="IT38" s="2"/>
      <c r="IU38" s="2"/>
    </row>
    <row r="39" spans="1:257" x14ac:dyDescent="0.2">
      <c r="A39" s="28"/>
      <c r="B39" s="17" t="s">
        <v>35</v>
      </c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>
        <v>1.7</v>
      </c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</row>
    <row r="40" spans="1:257" x14ac:dyDescent="0.2">
      <c r="A40" s="28"/>
      <c r="B40" s="3">
        <v>17</v>
      </c>
      <c r="IW40" s="15">
        <v>49</v>
      </c>
    </row>
  </sheetData>
  <sortState ref="A2:KO39">
    <sortCondition ref="A2:A39"/>
  </sortState>
  <phoneticPr fontId="0" type="noConversion"/>
  <conditionalFormatting sqref="FW2:IW7 FW9:IW25 D2:FU7 D9:FU25">
    <cfRule type="cellIs" dxfId="2" priority="1" stopIfTrue="1" operator="greaterThanOrEqual">
      <formula>14</formula>
    </cfRule>
  </conditionalFormatting>
  <conditionalFormatting sqref="FV2:FV65537">
    <cfRule type="cellIs" dxfId="1" priority="2" stopIfTrue="1" operator="greaterThan">
      <formula>14</formula>
    </cfRule>
  </conditionalFormatting>
  <conditionalFormatting sqref="FV1">
    <cfRule type="cellIs" dxfId="0" priority="3" stopIfTrue="1" operator="greaterThan">
      <formula>14</formula>
    </cfRule>
  </conditionalFormatting>
  <printOptions verticalCentered="1" gridLines="1"/>
  <pageMargins left="0.75" right="0.75" top="1" bottom="1" header="0.5" footer="0.5"/>
  <pageSetup orientation="landscape" r:id="rId1"/>
  <headerFooter alignWithMargins="0">
    <oddHeader>&amp;L&amp;"Arial,Bold"&amp;14D4 - CONDITIONAL SAMPLING</oddHeader>
    <oddFooter>&amp;L&amp;D&amp;R&amp;Z&amp;F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Shellfish Sanitation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Nadine_Stoddard</dc:creator>
  <cp:lastModifiedBy>Haines, Andrew</cp:lastModifiedBy>
  <cp:lastPrinted>2007-05-03T14:31:33Z</cp:lastPrinted>
  <dcterms:created xsi:type="dcterms:W3CDTF">2006-07-28T14:12:30Z</dcterms:created>
  <dcterms:modified xsi:type="dcterms:W3CDTF">2021-02-10T15:06:54Z</dcterms:modified>
</cp:coreProperties>
</file>