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aines\Desktop\Method Comparison\"/>
    </mc:Choice>
  </mc:AlternateContent>
  <bookViews>
    <workbookView xWindow="7860" yWindow="75" windowWidth="14730" windowHeight="15285" activeTab="1"/>
  </bookViews>
  <sheets>
    <sheet name="Jan 93 - Oct 05" sheetId="1" r:id="rId1"/>
    <sheet name="Oct 05 --&gt;" sheetId="3" r:id="rId2"/>
    <sheet name="Sheet1" sheetId="2" r:id="rId3"/>
  </sheets>
  <definedNames>
    <definedName name="_Dist_Bin" hidden="1">'Jan 93 - Oct 05'!$H$36:$H$37</definedName>
    <definedName name="_Dist_Values" hidden="1">'Jan 93 - Oct 05'!$F$2:$F$30</definedName>
    <definedName name="_Key1" hidden="1">'Jan 93 - Oct 05'!$A$987</definedName>
    <definedName name="_Key2" hidden="1">'Jan 93 - Oct 05'!$B$990</definedName>
    <definedName name="_Order1" hidden="1">0</definedName>
    <definedName name="_Order2" hidden="1">255</definedName>
    <definedName name="_Sort" hidden="1">'Jan 93 - Oct 05'!$A$2:$G$1009</definedName>
    <definedName name="_xlnm.Print_Area" localSheetId="0">'Jan 93 - Oct 05'!$C$1:$IP$14</definedName>
    <definedName name="_xlnm.Print_Area" localSheetId="1">'Oct 05 --&gt;'!$AE$1:$AT$14</definedName>
    <definedName name="_xlnm.Print_Titles" localSheetId="0">'Jan 93 - Oct 05'!$A:$B</definedName>
    <definedName name="_xlnm.Print_Titles" localSheetId="1">'Oct 05 --&gt;'!$B:$C</definedName>
    <definedName name="Print_Titles_MI" localSheetId="0">'Jan 93 - Oct 05'!$A:$B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F1" i="1"/>
  <c r="DG1" i="1"/>
  <c r="DH1" i="1"/>
  <c r="DI1" i="1"/>
  <c r="DJ1" i="1"/>
  <c r="DK1" i="1"/>
  <c r="DL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R1" i="1"/>
  <c r="ES1" i="1"/>
  <c r="ET1" i="1"/>
  <c r="EU1" i="1"/>
  <c r="EV1" i="1"/>
  <c r="EW1" i="1"/>
  <c r="EX1" i="1"/>
  <c r="EY1" i="1"/>
  <c r="GZ1" i="1"/>
  <c r="HO1" i="1"/>
  <c r="HU1" i="1"/>
  <c r="HY1" i="1"/>
  <c r="HZ1" i="1"/>
</calcChain>
</file>

<file path=xl/sharedStrings.xml><?xml version="1.0" encoding="utf-8"?>
<sst xmlns="http://schemas.openxmlformats.org/spreadsheetml/2006/main" count="22" uniqueCount="14">
  <si>
    <t>STATION</t>
  </si>
  <si>
    <t>NO.</t>
  </si>
  <si>
    <t>&gt;1600.</t>
  </si>
  <si>
    <t>A</t>
  </si>
  <si>
    <t>LA</t>
  </si>
  <si>
    <t>Bear Inlet</t>
  </si>
  <si>
    <t>Field Acc.</t>
  </si>
  <si>
    <t>7..8</t>
  </si>
  <si>
    <t>NEW STATION</t>
  </si>
  <si>
    <t>C9</t>
  </si>
  <si>
    <t>C10</t>
  </si>
  <si>
    <t>C8</t>
  </si>
  <si>
    <t>C25</t>
  </si>
  <si>
    <t>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</si>
</sst>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)"/>
    <numFmt numFmtId="165" formatCode="0.0"/>
    <numFmt numFmtId="166" formatCode="mm/dd/yy;@"/>
  </numFmts>
  <fonts count="5">
    <font>
      <sz val="12"/>
      <name val="Tahoma"/>
    </font>
    <font>
      <sz val="12"/>
      <name val="Antique Olv (W1)"/>
      <family val="2"/>
    </font>
    <font>
      <sz val="12"/>
      <name val="Arial"/>
      <family val="2"/>
    </font>
    <font>
      <b/>
      <sz val="12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Alignment="1">
      <alignment horizontal="center"/>
    </xf>
    <xf numFmtId="166" fontId="1" fillId="0" borderId="1" xfId="0" applyNumberFormat="1" applyFont="1" applyBorder="1" applyAlignment="1" applyProtection="1">
      <alignment horizontal="center"/>
    </xf>
    <xf numFmtId="166" fontId="0" fillId="0" borderId="1" xfId="0" applyNumberFormat="1" applyBorder="1" applyAlignment="1" applyProtection="1">
      <alignment horizontal="center"/>
    </xf>
    <xf numFmtId="166" fontId="2" fillId="0" borderId="1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</xf>
    <xf numFmtId="165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left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 applyProtection="1">
      <alignment horizontal="left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 applyProtection="1">
      <alignment horizontal="right"/>
    </xf>
    <xf numFmtId="166" fontId="4" fillId="0" borderId="0" xfId="0" applyNumberFormat="1" applyFont="1" applyBorder="1" applyAlignment="1" applyProtection="1">
      <alignment horizontal="left"/>
    </xf>
    <xf numFmtId="166" fontId="4" fillId="0" borderId="0" xfId="0" applyNumberFormat="1" applyFont="1" applyBorder="1" applyAlignment="1" applyProtection="1">
      <alignment horizontal="center"/>
    </xf>
    <xf numFmtId="166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/>
  <dimension ref="A1:IV30"/>
  <sheetViews>
    <sheetView defaultGridColor="0" colorId="22" zoomScale="80" workbookViewId="0">
      <pane xSplit="2" topLeftCell="IL1" activePane="topRight" state="frozenSplit"/>
      <selection pane="topRight" activeCell="GX15" sqref="GX15"/>
    </sheetView>
  </sheetViews>
  <sheetFormatPr defaultColWidth="9.33203125" defaultRowHeight="15"/>
  <cols>
    <col min="1" max="1" width="8.44140625" bestFit="1" customWidth="1"/>
    <col min="2" max="2" width="4.109375" bestFit="1" customWidth="1"/>
    <col min="3" max="141" width="8.33203125" bestFit="1" customWidth="1"/>
    <col min="142" max="142" width="7.88671875" bestFit="1" customWidth="1"/>
    <col min="143" max="205" width="8.33203125" bestFit="1" customWidth="1"/>
    <col min="206" max="206" width="8.33203125" customWidth="1"/>
    <col min="207" max="253" width="8.33203125" bestFit="1" customWidth="1"/>
    <col min="254" max="255" width="10.33203125" bestFit="1" customWidth="1"/>
  </cols>
  <sheetData>
    <row r="1" spans="1:256" s="6" customFormat="1">
      <c r="A1" s="7" t="s">
        <v>0</v>
      </c>
      <c r="B1" s="7" t="s">
        <v>1</v>
      </c>
      <c r="C1" s="8">
        <f>DATE(93,1,15)</f>
        <v>33984</v>
      </c>
      <c r="D1" s="8">
        <f>DATE(93,1,21)</f>
        <v>33990</v>
      </c>
      <c r="E1" s="8">
        <f>DATE(93,2,9)</f>
        <v>34009</v>
      </c>
      <c r="F1" s="8">
        <f>DATE(93,2,15)</f>
        <v>34015</v>
      </c>
      <c r="G1" s="8">
        <f>DATE(93,2,18)</f>
        <v>34018</v>
      </c>
      <c r="H1" s="8">
        <f>DATE(93,3,16)</f>
        <v>34044</v>
      </c>
      <c r="I1" s="8">
        <f>DATE(93,3,29)</f>
        <v>34057</v>
      </c>
      <c r="J1" s="8">
        <f>DATE(93,4,1)</f>
        <v>34060</v>
      </c>
      <c r="K1" s="8">
        <f>DATE(93,4,9)</f>
        <v>34068</v>
      </c>
      <c r="L1" s="8">
        <f>DATE(93,7,6)</f>
        <v>34156</v>
      </c>
      <c r="M1" s="8">
        <f>DATE(93,7,26)</f>
        <v>34176</v>
      </c>
      <c r="N1" s="8">
        <f>DATE(93,8,2)</f>
        <v>34183</v>
      </c>
      <c r="O1" s="8">
        <f>DATE(93,8,19)</f>
        <v>34200</v>
      </c>
      <c r="P1" s="8">
        <f>DATE(93,8,23)</f>
        <v>34204</v>
      </c>
      <c r="Q1" s="8">
        <f>DATE(93,9,7)</f>
        <v>34219</v>
      </c>
      <c r="R1" s="8">
        <f>DATE(93,10,18)</f>
        <v>34260</v>
      </c>
      <c r="S1" s="8">
        <f>DATE(93,10,29)</f>
        <v>34271</v>
      </c>
      <c r="T1" s="8">
        <f>DATE(93,11,1)</f>
        <v>34274</v>
      </c>
      <c r="U1" s="8">
        <f>DATE(93,11,29)</f>
        <v>34302</v>
      </c>
      <c r="V1" s="8">
        <f>DATE(93,12,2)</f>
        <v>34305</v>
      </c>
      <c r="W1" s="8">
        <f>DATE(94,1,5)</f>
        <v>34339</v>
      </c>
      <c r="X1" s="8">
        <f>DATE(94,1,7)</f>
        <v>34341</v>
      </c>
      <c r="Y1" s="8">
        <f>DATE(94,1,18)</f>
        <v>34352</v>
      </c>
      <c r="Z1" s="8">
        <f>DATE(94,2,3)</f>
        <v>34368</v>
      </c>
      <c r="AA1" s="8">
        <f>DATE(94,3,6)</f>
        <v>34399</v>
      </c>
      <c r="AB1" s="8">
        <f>DATE(94,3,9)</f>
        <v>34402</v>
      </c>
      <c r="AC1" s="8">
        <f>DATE(94,8,17)</f>
        <v>34563</v>
      </c>
      <c r="AD1" s="8">
        <f>DATE(94,8,22)</f>
        <v>34568</v>
      </c>
      <c r="AE1" s="8">
        <f>DATE(94,9,14)</f>
        <v>34591</v>
      </c>
      <c r="AF1" s="8">
        <f>DATE(94,9,20)</f>
        <v>34597</v>
      </c>
      <c r="AG1" s="8">
        <f>DATE(94,10,18)</f>
        <v>34625</v>
      </c>
      <c r="AH1" s="8">
        <f>DATE(94,11,21)</f>
        <v>34659</v>
      </c>
      <c r="AI1" s="8">
        <f>DATE(94,11,30)</f>
        <v>34668</v>
      </c>
      <c r="AJ1" s="8">
        <f>DATE(94,12,1)</f>
        <v>34669</v>
      </c>
      <c r="AK1" s="8">
        <f>DATE(94,12,27)</f>
        <v>34695</v>
      </c>
      <c r="AL1" s="8">
        <f>DATE(94,12,29)</f>
        <v>34697</v>
      </c>
      <c r="AM1" s="8">
        <f>DATE(95,1,9)</f>
        <v>34708</v>
      </c>
      <c r="AN1" s="8">
        <f>DATE(95,1,12)</f>
        <v>34711</v>
      </c>
      <c r="AO1" s="8">
        <f>DATE(95,1,18)</f>
        <v>34717</v>
      </c>
      <c r="AP1" s="8">
        <f>DATE(95,1,23)</f>
        <v>34722</v>
      </c>
      <c r="AQ1" s="8">
        <f>DATE(95,1,25)</f>
        <v>34724</v>
      </c>
      <c r="AR1" s="8">
        <f>DATE(95,2,13)</f>
        <v>34743</v>
      </c>
      <c r="AS1" s="8">
        <f>DATE(95,6,9)</f>
        <v>34859</v>
      </c>
      <c r="AT1" s="8">
        <f>DATE(95,6,20)</f>
        <v>34870</v>
      </c>
      <c r="AU1" s="8">
        <f>DATE(95,6,26)</f>
        <v>34876</v>
      </c>
      <c r="AV1" s="8">
        <f>DATE(95,8,28)</f>
        <v>34939</v>
      </c>
      <c r="AW1" s="8">
        <f>DATE(95,9,12)</f>
        <v>34954</v>
      </c>
      <c r="AX1" s="8">
        <f>DATE(96,1,30)</f>
        <v>35094</v>
      </c>
      <c r="AY1" s="8">
        <f>DATE(96,2,2)</f>
        <v>35097</v>
      </c>
      <c r="AZ1" s="8">
        <f>DATE(96,2,6)</f>
        <v>35101</v>
      </c>
      <c r="BA1" s="8">
        <f>DATE(96,4,2)</f>
        <v>35157</v>
      </c>
      <c r="BB1" s="8">
        <f>DATE(96,4,3)</f>
        <v>35158</v>
      </c>
      <c r="BC1" s="8">
        <f>DATE(96,5,13)</f>
        <v>35198</v>
      </c>
      <c r="BD1" s="8">
        <f>DATE(96,6,28)</f>
        <v>35244</v>
      </c>
      <c r="BE1" s="8">
        <f>DATE(96,7,1)</f>
        <v>35247</v>
      </c>
      <c r="BF1" s="8">
        <f>DATE(96,7,19)</f>
        <v>35265</v>
      </c>
      <c r="BG1" s="8">
        <f>DATE(96,7,29)</f>
        <v>35275</v>
      </c>
      <c r="BH1" s="8">
        <f>DATE(96,8,1)</f>
        <v>35278</v>
      </c>
      <c r="BI1" s="8">
        <f>DATE(96,8,5)</f>
        <v>35282</v>
      </c>
      <c r="BJ1" s="8">
        <f>DATE(96,8,12)</f>
        <v>35289</v>
      </c>
      <c r="BK1" s="8">
        <f>DATE(96,8,14)</f>
        <v>35291</v>
      </c>
      <c r="BL1" s="8">
        <f>DATE(96,8,19)</f>
        <v>35296</v>
      </c>
      <c r="BM1" s="8">
        <f>DATE(96,9,12)</f>
        <v>35320</v>
      </c>
      <c r="BN1" s="8">
        <f>DATE(96,9,19)</f>
        <v>35327</v>
      </c>
      <c r="BO1" s="8">
        <f>DATE(96,9,21)</f>
        <v>35329</v>
      </c>
      <c r="BP1" s="8">
        <f>DATE(96,9,24)</f>
        <v>35332</v>
      </c>
      <c r="BQ1" s="8">
        <f>DATE(96,9,25)</f>
        <v>35333</v>
      </c>
      <c r="BR1" s="8">
        <f>DATE(96,10,14)</f>
        <v>35352</v>
      </c>
      <c r="BS1" s="8">
        <f>DATE(96,12,2)</f>
        <v>35401</v>
      </c>
      <c r="BT1" s="8">
        <f>DATE(97,2,17)</f>
        <v>35478</v>
      </c>
      <c r="BU1" s="8">
        <f>DATE(97,2,20)</f>
        <v>35481</v>
      </c>
      <c r="BV1" s="8">
        <f>DATE(97,3,17)</f>
        <v>35506</v>
      </c>
      <c r="BW1" s="8">
        <f>DATE(97,4,30)</f>
        <v>35550</v>
      </c>
      <c r="BX1" s="8">
        <f>DATE(97,5,2)</f>
        <v>35552</v>
      </c>
      <c r="BY1" s="8">
        <f>DATE(97,7,28)</f>
        <v>35639</v>
      </c>
      <c r="BZ1" s="8">
        <f>DATE(97,7,31)</f>
        <v>35642</v>
      </c>
      <c r="CA1" s="8">
        <f>DATE(97,9,14)</f>
        <v>35687</v>
      </c>
      <c r="CB1" s="8">
        <f>DATE(97,9,16)</f>
        <v>35689</v>
      </c>
      <c r="CC1" s="8">
        <f>DATE(97,9,18)</f>
        <v>35691</v>
      </c>
      <c r="CD1" s="8">
        <f>DATE(97,9,30)</f>
        <v>35703</v>
      </c>
      <c r="CE1" s="8">
        <f>DATE(97,11,3)</f>
        <v>35737</v>
      </c>
      <c r="CF1" s="8">
        <f>DATE(97,11,4)</f>
        <v>35738</v>
      </c>
      <c r="CG1" s="8">
        <f>DATE(97,12,2)</f>
        <v>35766</v>
      </c>
      <c r="CH1" s="8">
        <f>DATE(97,12,4)</f>
        <v>35768</v>
      </c>
      <c r="CI1" s="8">
        <f>DATE(97,12,7)</f>
        <v>35771</v>
      </c>
      <c r="CJ1" s="8">
        <f>DATE(97,12,10)</f>
        <v>35774</v>
      </c>
      <c r="CK1" s="8">
        <f>DATE(98,1,30)</f>
        <v>35825</v>
      </c>
      <c r="CL1" s="8">
        <f>DATE(98,2,9)</f>
        <v>35835</v>
      </c>
      <c r="CM1" s="8">
        <f>DATE(98,2,19)</f>
        <v>35845</v>
      </c>
      <c r="CN1" s="8">
        <f>DATE(98,2,22)</f>
        <v>35848</v>
      </c>
      <c r="CO1" s="8">
        <f>DATE(98,2,24)</f>
        <v>35850</v>
      </c>
      <c r="CP1" s="8">
        <f>DATE(98,2,26)</f>
        <v>35852</v>
      </c>
      <c r="CQ1" s="8">
        <f>DATE(98,5,4)</f>
        <v>35919</v>
      </c>
      <c r="CR1" s="8">
        <f>DATE(98,5,7)</f>
        <v>35922</v>
      </c>
      <c r="CS1" s="8">
        <f>DATE(98,5,12)</f>
        <v>35927</v>
      </c>
      <c r="CT1" s="8">
        <f>DATE(98,6,4)</f>
        <v>35950</v>
      </c>
      <c r="CU1" s="8">
        <f>DATE(98,7,20)</f>
        <v>35996</v>
      </c>
      <c r="CV1" s="8">
        <f>DATE(98,8,3)</f>
        <v>36010</v>
      </c>
      <c r="CW1" s="8">
        <f>DATE(98,8,5)</f>
        <v>36012</v>
      </c>
      <c r="CX1" s="8">
        <f>DATE(98,9,1)</f>
        <v>36039</v>
      </c>
      <c r="CY1" s="8">
        <f>DATE(98,9,3)</f>
        <v>36041</v>
      </c>
      <c r="CZ1" s="8">
        <f>DATE(98,9,8)</f>
        <v>36046</v>
      </c>
      <c r="DA1" s="8">
        <f>DATE(98,12,30)</f>
        <v>36159</v>
      </c>
      <c r="DB1" s="8">
        <f>DATE(99,1,5)</f>
        <v>36165</v>
      </c>
      <c r="DC1" s="8">
        <f>DATE(99,5,5)</f>
        <v>36285</v>
      </c>
      <c r="DD1" s="8">
        <f>DATE(99,5,18)</f>
        <v>36298</v>
      </c>
      <c r="DE1" s="8">
        <v>36333</v>
      </c>
      <c r="DF1" s="8">
        <f>DATE(99,6,24)</f>
        <v>36335</v>
      </c>
      <c r="DG1" s="8">
        <f>DATE(99,9,3)</f>
        <v>36406</v>
      </c>
      <c r="DH1" s="8">
        <f>DATE(99,9,8)</f>
        <v>36411</v>
      </c>
      <c r="DI1" s="8">
        <f>DATE(99,9,13)</f>
        <v>36416</v>
      </c>
      <c r="DJ1" s="8">
        <f>DATE(99,10,6)</f>
        <v>36439</v>
      </c>
      <c r="DK1" s="8">
        <f>DATE(99,10,11)</f>
        <v>36444</v>
      </c>
      <c r="DL1" s="8">
        <f>DATE(99,10,20)</f>
        <v>36453</v>
      </c>
      <c r="DM1" s="8">
        <v>36458</v>
      </c>
      <c r="DN1" s="8">
        <v>36467</v>
      </c>
      <c r="DO1" s="8">
        <f>DATE(99,11,7)</f>
        <v>36471</v>
      </c>
      <c r="DP1" s="8">
        <f>DATE(2000,1,27)</f>
        <v>36552</v>
      </c>
      <c r="DQ1" s="8">
        <f>DATE(2000,1,31)</f>
        <v>36556</v>
      </c>
      <c r="DR1" s="8">
        <f>DATE(2000,3,23)</f>
        <v>36608</v>
      </c>
      <c r="DS1" s="8">
        <f>DATE(2000,4,18)</f>
        <v>36634</v>
      </c>
      <c r="DT1" s="8">
        <f>DATE(2000,4,20)</f>
        <v>36636</v>
      </c>
      <c r="DU1" s="8">
        <f>DATE(2000,5,24)</f>
        <v>36670</v>
      </c>
      <c r="DV1" s="8">
        <f>DATE(2000,7,28)</f>
        <v>36735</v>
      </c>
      <c r="DW1" s="8">
        <f>DATE(2000,8,7)</f>
        <v>36745</v>
      </c>
      <c r="DX1" s="8">
        <f>DATE(2000,8,31)</f>
        <v>36769</v>
      </c>
      <c r="DY1" s="8">
        <f>DATE(2000,9,8)</f>
        <v>36777</v>
      </c>
      <c r="DZ1" s="8">
        <f>DATE(2000,9,11)</f>
        <v>36780</v>
      </c>
      <c r="EA1" s="8">
        <f>DATE(2000,9,21)</f>
        <v>36790</v>
      </c>
      <c r="EB1" s="8">
        <f>DATE(2000,9,25)</f>
        <v>36794</v>
      </c>
      <c r="EC1" s="8">
        <f>DATE(2000,9,27)</f>
        <v>36796</v>
      </c>
      <c r="ED1" s="8">
        <f>DATE(2000,11,28)</f>
        <v>36858</v>
      </c>
      <c r="EE1" s="8">
        <f>DATE(2000,11,30)</f>
        <v>36860</v>
      </c>
      <c r="EF1" s="8">
        <f>DATE(2001,3,22)</f>
        <v>36972</v>
      </c>
      <c r="EG1" s="8">
        <f>DATE(2001,3,26)</f>
        <v>36976</v>
      </c>
      <c r="EH1" s="8">
        <f>DATE(2001,7,9)</f>
        <v>37081</v>
      </c>
      <c r="EI1" s="8">
        <f>DATE(2001,8,16)</f>
        <v>37119</v>
      </c>
      <c r="EJ1" s="8">
        <f>DATE(2001,8,21)</f>
        <v>37124</v>
      </c>
      <c r="EK1" s="8">
        <f>DATE(2002,2,10)</f>
        <v>37297</v>
      </c>
      <c r="EL1" s="9">
        <f>DATE(2002,3,5)</f>
        <v>37320</v>
      </c>
      <c r="EM1" s="8">
        <f>DATE(2002,3,7)</f>
        <v>37322</v>
      </c>
      <c r="EN1" s="8">
        <f>DATE(2002,3,11)</f>
        <v>37326</v>
      </c>
      <c r="EO1" s="8">
        <f>DATE(2002,3,17)</f>
        <v>37332</v>
      </c>
      <c r="EP1" s="8">
        <f>DATE(2002,5,6)</f>
        <v>37382</v>
      </c>
      <c r="EQ1" s="8">
        <v>37383</v>
      </c>
      <c r="ER1" s="8">
        <f>DATE(2002,6,17)</f>
        <v>37424</v>
      </c>
      <c r="ES1" s="8">
        <f>DATE(2002,7,12)</f>
        <v>37449</v>
      </c>
      <c r="ET1" s="8">
        <f>DATE(2002,7,15)</f>
        <v>37452</v>
      </c>
      <c r="EU1" s="8">
        <f>DATE(2002,9,3)</f>
        <v>37502</v>
      </c>
      <c r="EV1" s="8">
        <f>DATE(2002,9,4)</f>
        <v>37503</v>
      </c>
      <c r="EW1" s="8">
        <f>DATE(2002,10,14)</f>
        <v>37543</v>
      </c>
      <c r="EX1" s="8">
        <f>DATE(2002,10,16)</f>
        <v>37545</v>
      </c>
      <c r="EY1" s="8">
        <f>DATE(2002,10,18)</f>
        <v>37547</v>
      </c>
      <c r="EZ1" s="8">
        <v>37685</v>
      </c>
      <c r="FA1" s="8">
        <v>37689</v>
      </c>
      <c r="FB1" s="8">
        <v>37691</v>
      </c>
      <c r="FC1" s="8">
        <v>37692</v>
      </c>
      <c r="FD1" s="8">
        <v>37693</v>
      </c>
      <c r="FE1" s="8">
        <v>37698</v>
      </c>
      <c r="FF1" s="8">
        <v>37703</v>
      </c>
      <c r="FG1" s="8">
        <v>37704</v>
      </c>
      <c r="FH1" s="8">
        <v>37706</v>
      </c>
      <c r="FI1" s="8">
        <v>37713</v>
      </c>
      <c r="FJ1" s="8">
        <v>37725</v>
      </c>
      <c r="FK1" s="8">
        <v>37726</v>
      </c>
      <c r="FL1" s="8">
        <v>37769</v>
      </c>
      <c r="FM1" s="8">
        <v>37774</v>
      </c>
      <c r="FN1" s="8">
        <v>37775</v>
      </c>
      <c r="FO1" s="8">
        <v>37794</v>
      </c>
      <c r="FP1" s="8">
        <v>37817</v>
      </c>
      <c r="FQ1" s="8">
        <v>37819</v>
      </c>
      <c r="FR1" s="8">
        <v>37820</v>
      </c>
      <c r="FS1" s="8">
        <v>37829</v>
      </c>
      <c r="FT1" s="8">
        <v>37831</v>
      </c>
      <c r="FU1" s="8">
        <v>37845</v>
      </c>
      <c r="FV1" s="8">
        <v>37847</v>
      </c>
      <c r="FW1" s="8">
        <v>37853</v>
      </c>
      <c r="FX1" s="8">
        <v>37855</v>
      </c>
      <c r="FY1" s="8">
        <v>37858</v>
      </c>
      <c r="FZ1" s="8">
        <v>37860</v>
      </c>
      <c r="GA1" s="8">
        <v>37862</v>
      </c>
      <c r="GB1" s="8">
        <v>37886</v>
      </c>
      <c r="GC1" s="8">
        <v>37888</v>
      </c>
      <c r="GD1" s="8">
        <v>37907</v>
      </c>
      <c r="GE1" s="8">
        <v>37909</v>
      </c>
      <c r="GF1" s="8">
        <v>37910</v>
      </c>
      <c r="GG1" s="8">
        <v>37911</v>
      </c>
      <c r="GH1" s="8">
        <v>37914</v>
      </c>
      <c r="GI1" s="8">
        <v>37915</v>
      </c>
      <c r="GJ1" s="8">
        <v>37916</v>
      </c>
      <c r="GK1" s="8">
        <v>37921</v>
      </c>
      <c r="GL1" s="8">
        <v>37924</v>
      </c>
      <c r="GM1" s="8">
        <v>37928</v>
      </c>
      <c r="GN1" s="8">
        <v>37929</v>
      </c>
      <c r="GO1" s="8">
        <v>37930</v>
      </c>
      <c r="GP1" s="8">
        <v>37931</v>
      </c>
      <c r="GQ1" s="8">
        <v>37932</v>
      </c>
      <c r="GR1" s="8">
        <v>37935</v>
      </c>
      <c r="GS1" s="8">
        <v>37946</v>
      </c>
      <c r="GT1" s="8">
        <v>37949</v>
      </c>
      <c r="GU1" s="8">
        <v>37950</v>
      </c>
      <c r="GV1" s="8">
        <v>37962</v>
      </c>
      <c r="GW1" s="8">
        <v>37967</v>
      </c>
      <c r="GX1" s="8">
        <v>37973</v>
      </c>
      <c r="GY1" s="8">
        <v>37975</v>
      </c>
      <c r="GZ1" s="8">
        <f>DATE(2003,12,22)</f>
        <v>37977</v>
      </c>
      <c r="HA1" s="8">
        <v>37982</v>
      </c>
      <c r="HB1" s="8">
        <v>37984</v>
      </c>
      <c r="HC1" s="8">
        <v>37985</v>
      </c>
      <c r="HD1" s="8">
        <v>38063</v>
      </c>
      <c r="HE1" s="8">
        <v>38064</v>
      </c>
      <c r="HF1" s="8">
        <v>38089</v>
      </c>
      <c r="HG1" s="8">
        <v>38092</v>
      </c>
      <c r="HH1" s="8">
        <v>38095</v>
      </c>
      <c r="HI1" s="8">
        <v>38112</v>
      </c>
      <c r="HJ1" s="8">
        <v>38113</v>
      </c>
      <c r="HK1" s="8">
        <v>38139</v>
      </c>
      <c r="HL1" s="8">
        <v>38141</v>
      </c>
      <c r="HM1" s="8">
        <v>38194</v>
      </c>
      <c r="HN1" s="8">
        <v>38199</v>
      </c>
      <c r="HO1" s="8">
        <f>DATE(2004,8,5)</f>
        <v>38204</v>
      </c>
      <c r="HP1" s="8">
        <v>38207</v>
      </c>
      <c r="HQ1" s="8">
        <v>38209</v>
      </c>
      <c r="HR1" s="8">
        <v>38216</v>
      </c>
      <c r="HS1" s="8">
        <v>38218</v>
      </c>
      <c r="HT1" s="8">
        <v>38230</v>
      </c>
      <c r="HU1" s="8">
        <f>DATE(2004,9,4)</f>
        <v>38234</v>
      </c>
      <c r="HV1" s="8">
        <v>38238</v>
      </c>
      <c r="HW1" s="8">
        <v>38243</v>
      </c>
      <c r="HX1" s="8">
        <v>38246</v>
      </c>
      <c r="HY1" s="8">
        <f>DATE(2004,9,20)</f>
        <v>38250</v>
      </c>
      <c r="HZ1" s="8">
        <f>DATE(2004,9,21)</f>
        <v>38251</v>
      </c>
      <c r="IA1" s="8">
        <v>38448</v>
      </c>
      <c r="IB1" s="8">
        <v>38452</v>
      </c>
      <c r="IC1" s="8">
        <v>38481</v>
      </c>
      <c r="ID1" s="8">
        <v>38482</v>
      </c>
      <c r="IE1" s="8">
        <v>38508</v>
      </c>
      <c r="IF1" s="8">
        <v>38534</v>
      </c>
      <c r="IG1" s="8">
        <v>38538</v>
      </c>
      <c r="IH1" s="8">
        <v>38540</v>
      </c>
      <c r="II1" s="8">
        <v>38550</v>
      </c>
      <c r="IJ1" s="8">
        <v>38555</v>
      </c>
      <c r="IK1" s="8">
        <v>38558</v>
      </c>
      <c r="IL1" s="8">
        <v>38567</v>
      </c>
      <c r="IM1" s="8">
        <v>38568</v>
      </c>
      <c r="IN1" s="8">
        <v>38615</v>
      </c>
      <c r="IO1" s="8">
        <v>38616</v>
      </c>
      <c r="IP1" s="8">
        <v>38642</v>
      </c>
      <c r="IQ1" s="5"/>
      <c r="IR1" s="5"/>
      <c r="IS1" s="5"/>
      <c r="IT1" s="4"/>
      <c r="IU1" s="4"/>
      <c r="IV1" s="4"/>
    </row>
    <row r="2" spans="1:256" s="1" customFormat="1">
      <c r="A2" s="10">
        <v>7</v>
      </c>
      <c r="B2" s="11"/>
      <c r="C2" s="11"/>
      <c r="D2" s="11"/>
      <c r="E2" s="11">
        <v>11</v>
      </c>
      <c r="F2" s="11"/>
      <c r="G2" s="11">
        <v>33</v>
      </c>
      <c r="H2" s="11"/>
      <c r="I2" s="11">
        <v>170</v>
      </c>
      <c r="J2" s="11"/>
      <c r="K2" s="11"/>
      <c r="L2" s="11">
        <v>11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>
        <v>79</v>
      </c>
      <c r="AF2" s="11"/>
      <c r="AG2" s="11"/>
      <c r="AH2" s="11">
        <v>4.5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>
        <v>23</v>
      </c>
      <c r="AT2" s="11"/>
      <c r="AU2" s="11"/>
      <c r="AV2" s="11"/>
      <c r="AW2" s="11"/>
      <c r="AX2" s="11"/>
      <c r="AY2" s="11"/>
      <c r="AZ2" s="11"/>
      <c r="BA2" s="11"/>
      <c r="BB2" s="10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0"/>
      <c r="ET2" s="10"/>
      <c r="EU2" s="10"/>
      <c r="EV2" s="10"/>
      <c r="EW2" s="10"/>
      <c r="EX2" s="10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>
        <v>540</v>
      </c>
      <c r="HG2" s="12">
        <v>23</v>
      </c>
      <c r="HH2" s="12">
        <v>4.5</v>
      </c>
      <c r="HI2" s="12">
        <v>33</v>
      </c>
      <c r="HJ2" s="12">
        <v>7.8</v>
      </c>
      <c r="HK2" s="12">
        <v>33</v>
      </c>
      <c r="HL2" s="12">
        <v>7.8</v>
      </c>
      <c r="HM2" s="12">
        <v>170</v>
      </c>
      <c r="HN2" s="12">
        <v>2</v>
      </c>
      <c r="HO2" s="12"/>
      <c r="HP2" s="12">
        <v>22</v>
      </c>
      <c r="HQ2" s="12">
        <v>33</v>
      </c>
      <c r="HR2" s="12"/>
      <c r="HS2" s="12"/>
      <c r="HT2" s="12">
        <v>7.8</v>
      </c>
      <c r="HU2" s="12"/>
      <c r="HV2" s="12">
        <v>540</v>
      </c>
      <c r="HW2" s="12">
        <v>33</v>
      </c>
      <c r="HX2" s="12">
        <v>170</v>
      </c>
      <c r="HY2" s="12">
        <v>13</v>
      </c>
      <c r="HZ2" s="12"/>
      <c r="IA2" s="12">
        <v>13</v>
      </c>
      <c r="IB2" s="12">
        <v>17</v>
      </c>
      <c r="IC2" s="12"/>
      <c r="ID2" s="12">
        <v>11</v>
      </c>
      <c r="IE2" s="12">
        <v>7.8</v>
      </c>
      <c r="IF2" s="12">
        <v>170</v>
      </c>
      <c r="IG2" s="12">
        <v>7.8</v>
      </c>
      <c r="IH2" s="12">
        <v>4.5</v>
      </c>
      <c r="II2" s="12"/>
      <c r="IJ2" s="12">
        <v>49</v>
      </c>
      <c r="IK2" s="12">
        <v>2</v>
      </c>
      <c r="IL2" s="12">
        <v>13</v>
      </c>
      <c r="IM2" s="12">
        <v>13</v>
      </c>
      <c r="IN2" s="12"/>
      <c r="IO2" s="12">
        <v>4.5</v>
      </c>
      <c r="IP2" s="12">
        <v>4.5</v>
      </c>
      <c r="IQ2" s="2"/>
      <c r="IR2" s="2"/>
      <c r="IS2" s="2"/>
      <c r="IT2" s="2"/>
      <c r="IU2" s="2"/>
      <c r="IV2" s="2"/>
    </row>
    <row r="3" spans="1:256" s="1" customFormat="1">
      <c r="A3" s="10">
        <v>6</v>
      </c>
      <c r="B3" s="11"/>
      <c r="C3" s="11"/>
      <c r="D3" s="11">
        <v>33</v>
      </c>
      <c r="E3" s="11">
        <v>4</v>
      </c>
      <c r="F3" s="11">
        <v>13</v>
      </c>
      <c r="G3" s="11">
        <v>22</v>
      </c>
      <c r="H3" s="11">
        <v>7.8</v>
      </c>
      <c r="I3" s="11">
        <v>170</v>
      </c>
      <c r="J3" s="11">
        <v>130</v>
      </c>
      <c r="K3" s="11">
        <v>13</v>
      </c>
      <c r="L3" s="11">
        <v>1.8</v>
      </c>
      <c r="M3" s="11">
        <v>540</v>
      </c>
      <c r="N3" s="11">
        <v>4.5</v>
      </c>
      <c r="O3" s="11">
        <v>1.7</v>
      </c>
      <c r="P3" s="11">
        <v>1.7</v>
      </c>
      <c r="Q3" s="11">
        <v>1.7</v>
      </c>
      <c r="R3" s="11">
        <v>7.8</v>
      </c>
      <c r="S3" s="11">
        <v>13</v>
      </c>
      <c r="T3" s="11">
        <v>2</v>
      </c>
      <c r="U3" s="11">
        <v>79</v>
      </c>
      <c r="V3" s="11">
        <v>7.8</v>
      </c>
      <c r="W3" s="11">
        <v>110</v>
      </c>
      <c r="X3" s="11">
        <v>17</v>
      </c>
      <c r="Y3" s="11">
        <v>33</v>
      </c>
      <c r="Z3" s="11">
        <v>2</v>
      </c>
      <c r="AA3" s="11">
        <v>79</v>
      </c>
      <c r="AB3" s="11">
        <v>49</v>
      </c>
      <c r="AC3" s="11">
        <v>23</v>
      </c>
      <c r="AD3" s="11">
        <v>7.8</v>
      </c>
      <c r="AE3" s="11">
        <v>33</v>
      </c>
      <c r="AF3" s="11">
        <v>49</v>
      </c>
      <c r="AG3" s="11">
        <v>17</v>
      </c>
      <c r="AH3" s="11">
        <v>33</v>
      </c>
      <c r="AI3" s="11">
        <v>240</v>
      </c>
      <c r="AJ3" s="11">
        <v>79</v>
      </c>
      <c r="AK3" s="11">
        <v>130</v>
      </c>
      <c r="AL3" s="11">
        <v>49</v>
      </c>
      <c r="AM3" s="11">
        <v>350</v>
      </c>
      <c r="AN3" s="11">
        <v>33</v>
      </c>
      <c r="AO3" s="11">
        <v>33</v>
      </c>
      <c r="AP3" s="11">
        <v>17</v>
      </c>
      <c r="AQ3" s="11">
        <v>110</v>
      </c>
      <c r="AR3" s="11">
        <v>14</v>
      </c>
      <c r="AS3" s="11">
        <v>21</v>
      </c>
      <c r="AT3" s="11">
        <v>1600</v>
      </c>
      <c r="AU3" s="11">
        <v>11</v>
      </c>
      <c r="AV3" s="11">
        <v>4.5</v>
      </c>
      <c r="AW3" s="11">
        <v>1.8</v>
      </c>
      <c r="AX3" s="11">
        <v>350</v>
      </c>
      <c r="AY3" s="11">
        <v>22</v>
      </c>
      <c r="AZ3" s="11">
        <v>7.8</v>
      </c>
      <c r="BA3" s="11"/>
      <c r="BB3" s="11"/>
      <c r="BC3" s="11">
        <v>130</v>
      </c>
      <c r="BD3" s="11">
        <v>49</v>
      </c>
      <c r="BE3" s="11">
        <v>7.8</v>
      </c>
      <c r="BF3" s="11">
        <v>2</v>
      </c>
      <c r="BG3" s="11">
        <v>350</v>
      </c>
      <c r="BH3" s="11">
        <v>2</v>
      </c>
      <c r="BI3" s="11">
        <v>49</v>
      </c>
      <c r="BJ3" s="11"/>
      <c r="BK3" s="11">
        <v>140</v>
      </c>
      <c r="BL3" s="11">
        <v>11</v>
      </c>
      <c r="BM3" s="11">
        <v>240</v>
      </c>
      <c r="BN3" s="11">
        <v>33</v>
      </c>
      <c r="BO3" s="11">
        <v>49</v>
      </c>
      <c r="BP3" s="11">
        <v>33</v>
      </c>
      <c r="BQ3" s="11">
        <v>33</v>
      </c>
      <c r="BR3" s="11">
        <v>4.5</v>
      </c>
      <c r="BS3" s="11">
        <v>130</v>
      </c>
      <c r="BT3" s="11">
        <v>49</v>
      </c>
      <c r="BU3" s="11">
        <v>23</v>
      </c>
      <c r="BV3" s="11">
        <v>13</v>
      </c>
      <c r="BW3" s="11">
        <v>79</v>
      </c>
      <c r="BX3" s="11">
        <v>33</v>
      </c>
      <c r="BY3" s="11">
        <v>2</v>
      </c>
      <c r="BZ3" s="11">
        <v>23</v>
      </c>
      <c r="CA3" s="11">
        <v>170</v>
      </c>
      <c r="CB3" s="11">
        <v>49</v>
      </c>
      <c r="CC3" s="11">
        <v>2</v>
      </c>
      <c r="CD3" s="11">
        <v>4.5</v>
      </c>
      <c r="CE3" s="11">
        <v>11</v>
      </c>
      <c r="CF3" s="11">
        <v>2</v>
      </c>
      <c r="CG3" s="11">
        <v>240</v>
      </c>
      <c r="CH3" s="11">
        <v>33</v>
      </c>
      <c r="CI3" s="11">
        <v>95</v>
      </c>
      <c r="CJ3" s="11">
        <v>22</v>
      </c>
      <c r="CK3" s="11">
        <v>4.5</v>
      </c>
      <c r="CL3" s="11">
        <v>11</v>
      </c>
      <c r="CM3" s="11">
        <v>540</v>
      </c>
      <c r="CN3" s="11">
        <v>33</v>
      </c>
      <c r="CO3" s="11">
        <v>33</v>
      </c>
      <c r="CP3" s="11">
        <v>2</v>
      </c>
      <c r="CQ3" s="11">
        <v>23</v>
      </c>
      <c r="CR3" s="11"/>
      <c r="CS3" s="11">
        <v>13</v>
      </c>
      <c r="CT3" s="11">
        <v>2</v>
      </c>
      <c r="CU3" s="11">
        <v>17</v>
      </c>
      <c r="CV3" s="11">
        <v>49</v>
      </c>
      <c r="CW3" s="11">
        <v>4.5</v>
      </c>
      <c r="CX3" s="11"/>
      <c r="CY3" s="11">
        <v>79</v>
      </c>
      <c r="CZ3" s="11">
        <v>4.5</v>
      </c>
      <c r="DA3" s="11">
        <v>79</v>
      </c>
      <c r="DB3" s="11">
        <v>2</v>
      </c>
      <c r="DC3" s="11">
        <v>2</v>
      </c>
      <c r="DD3" s="11">
        <v>4.5</v>
      </c>
      <c r="DE3" s="11"/>
      <c r="DF3" s="11">
        <v>7.8</v>
      </c>
      <c r="DG3" s="11">
        <v>6.8</v>
      </c>
      <c r="DH3" s="11">
        <v>33</v>
      </c>
      <c r="DI3" s="11">
        <v>1.7</v>
      </c>
      <c r="DJ3" s="11">
        <v>11</v>
      </c>
      <c r="DK3" s="11">
        <v>2</v>
      </c>
      <c r="DL3" s="11">
        <v>240</v>
      </c>
      <c r="DM3" s="11">
        <v>4.5</v>
      </c>
      <c r="DN3" s="11">
        <v>1600</v>
      </c>
      <c r="DO3" s="11">
        <v>13</v>
      </c>
      <c r="DP3" s="11">
        <v>23</v>
      </c>
      <c r="DQ3" s="11">
        <v>33</v>
      </c>
      <c r="DR3" s="11">
        <v>1.7</v>
      </c>
      <c r="DS3" s="11">
        <v>17</v>
      </c>
      <c r="DT3" s="11">
        <v>7.8</v>
      </c>
      <c r="DU3" s="11">
        <v>7.8</v>
      </c>
      <c r="DV3" s="11">
        <v>17</v>
      </c>
      <c r="DW3" s="11">
        <v>23</v>
      </c>
      <c r="DX3" s="11">
        <v>6.8</v>
      </c>
      <c r="DY3" s="11">
        <v>14</v>
      </c>
      <c r="DZ3" s="11">
        <v>12</v>
      </c>
      <c r="EA3" s="11">
        <v>170</v>
      </c>
      <c r="EB3" s="11"/>
      <c r="EC3" s="11">
        <v>6.8</v>
      </c>
      <c r="ED3" s="11">
        <v>11</v>
      </c>
      <c r="EE3" s="11">
        <v>2</v>
      </c>
      <c r="EF3" s="11">
        <v>350</v>
      </c>
      <c r="EG3" s="11">
        <v>7.8</v>
      </c>
      <c r="EH3" s="11">
        <v>1.7</v>
      </c>
      <c r="EI3" s="11">
        <v>33</v>
      </c>
      <c r="EJ3" s="11">
        <v>1.7</v>
      </c>
      <c r="EK3" s="11">
        <v>17</v>
      </c>
      <c r="EL3" s="11">
        <v>130</v>
      </c>
      <c r="EM3" s="11">
        <v>49</v>
      </c>
      <c r="EN3" s="11">
        <v>2</v>
      </c>
      <c r="EO3" s="11">
        <v>13</v>
      </c>
      <c r="EP3" s="11">
        <v>110</v>
      </c>
      <c r="EQ3" s="11">
        <v>11</v>
      </c>
      <c r="ER3" s="11">
        <v>11</v>
      </c>
      <c r="ES3" s="10" t="s">
        <v>2</v>
      </c>
      <c r="ET3" s="10">
        <v>7.8</v>
      </c>
      <c r="EU3" s="11"/>
      <c r="EV3" s="10">
        <v>1.8</v>
      </c>
      <c r="EW3" s="11">
        <v>17</v>
      </c>
      <c r="EX3" s="11">
        <v>33</v>
      </c>
      <c r="EY3" s="11">
        <v>1.8</v>
      </c>
      <c r="EZ3" s="11">
        <v>2</v>
      </c>
      <c r="FA3" s="11">
        <v>22</v>
      </c>
      <c r="FB3" s="11">
        <v>170</v>
      </c>
      <c r="FC3" s="11">
        <v>79</v>
      </c>
      <c r="FD3" s="11">
        <v>17</v>
      </c>
      <c r="FE3" s="11">
        <v>33</v>
      </c>
      <c r="FF3" s="11"/>
      <c r="FG3" s="11">
        <v>130</v>
      </c>
      <c r="FH3" s="11">
        <v>49</v>
      </c>
      <c r="FI3" s="11">
        <v>4.5</v>
      </c>
      <c r="FJ3" s="11">
        <v>49</v>
      </c>
      <c r="FK3" s="11">
        <v>13</v>
      </c>
      <c r="FL3" s="11">
        <v>540</v>
      </c>
      <c r="FM3" s="11"/>
      <c r="FN3" s="11">
        <v>4.5</v>
      </c>
      <c r="FO3" s="11">
        <v>11</v>
      </c>
      <c r="FP3" s="11">
        <v>170</v>
      </c>
      <c r="FQ3" s="11">
        <v>4.5</v>
      </c>
      <c r="FR3" s="11"/>
      <c r="FS3" s="11">
        <v>22</v>
      </c>
      <c r="FT3" s="11">
        <v>7.8</v>
      </c>
      <c r="FU3" s="11">
        <v>49</v>
      </c>
      <c r="FV3" s="11">
        <v>17</v>
      </c>
      <c r="FW3" s="11">
        <v>130</v>
      </c>
      <c r="FX3" s="11">
        <v>110</v>
      </c>
      <c r="FY3" s="11">
        <v>170</v>
      </c>
      <c r="FZ3" s="11">
        <v>49</v>
      </c>
      <c r="GA3" s="11">
        <v>4.5</v>
      </c>
      <c r="GB3" s="11"/>
      <c r="GC3" s="11">
        <v>14</v>
      </c>
      <c r="GD3" s="11">
        <v>23</v>
      </c>
      <c r="GE3" s="11">
        <v>33</v>
      </c>
      <c r="GF3" s="11">
        <v>13</v>
      </c>
      <c r="GG3" s="11">
        <v>17</v>
      </c>
      <c r="GH3" s="11">
        <v>350</v>
      </c>
      <c r="GI3" s="12">
        <v>33</v>
      </c>
      <c r="GJ3" s="12">
        <v>27</v>
      </c>
      <c r="GK3" s="12">
        <v>4.5</v>
      </c>
      <c r="GL3" s="12">
        <v>350</v>
      </c>
      <c r="GM3" s="12">
        <v>33</v>
      </c>
      <c r="GN3" s="12">
        <v>49</v>
      </c>
      <c r="GO3" s="12">
        <v>79</v>
      </c>
      <c r="GP3" s="12">
        <v>23</v>
      </c>
      <c r="GQ3" s="12">
        <v>49</v>
      </c>
      <c r="GR3" s="12">
        <v>23</v>
      </c>
      <c r="GS3" s="12">
        <v>140</v>
      </c>
      <c r="GT3" s="12">
        <v>33</v>
      </c>
      <c r="GU3" s="12">
        <v>12</v>
      </c>
      <c r="GV3" s="12">
        <v>6.8</v>
      </c>
      <c r="GW3" s="12">
        <v>49</v>
      </c>
      <c r="GX3" s="12">
        <v>49</v>
      </c>
      <c r="GY3" s="12">
        <v>22</v>
      </c>
      <c r="GZ3" s="12">
        <v>6.8</v>
      </c>
      <c r="HA3" s="12">
        <v>33</v>
      </c>
      <c r="HB3" s="12">
        <v>23</v>
      </c>
      <c r="HC3" s="12">
        <v>13</v>
      </c>
      <c r="HD3" s="12">
        <v>49</v>
      </c>
      <c r="HE3" s="12">
        <v>4.5</v>
      </c>
      <c r="HF3" s="12">
        <v>540</v>
      </c>
      <c r="HG3" s="12">
        <v>350</v>
      </c>
      <c r="HH3" s="12">
        <v>2</v>
      </c>
      <c r="HI3" s="12">
        <v>33</v>
      </c>
      <c r="HJ3" s="12">
        <v>6.8</v>
      </c>
      <c r="HK3" s="12">
        <v>33</v>
      </c>
      <c r="HL3" s="12">
        <v>11</v>
      </c>
      <c r="HM3" s="12">
        <v>130</v>
      </c>
      <c r="HN3" s="12">
        <v>4.5</v>
      </c>
      <c r="HO3" s="12">
        <v>33</v>
      </c>
      <c r="HP3" s="12">
        <v>33</v>
      </c>
      <c r="HQ3" s="12">
        <v>33</v>
      </c>
      <c r="HR3" s="12"/>
      <c r="HS3" s="12">
        <v>2</v>
      </c>
      <c r="HT3" s="12">
        <v>7.8</v>
      </c>
      <c r="HU3" s="12">
        <v>49</v>
      </c>
      <c r="HV3" s="12">
        <v>110</v>
      </c>
      <c r="HW3" s="12">
        <v>79</v>
      </c>
      <c r="HX3" s="12">
        <v>33</v>
      </c>
      <c r="HY3" s="12"/>
      <c r="HZ3" s="12"/>
      <c r="IA3" s="12">
        <v>23</v>
      </c>
      <c r="IB3" s="12">
        <v>7.8</v>
      </c>
      <c r="IC3" s="12"/>
      <c r="ID3" s="12">
        <v>4.5</v>
      </c>
      <c r="IE3" s="12">
        <v>4.5</v>
      </c>
      <c r="IF3" s="12">
        <v>33</v>
      </c>
      <c r="IG3" s="12">
        <v>280</v>
      </c>
      <c r="IH3" s="12">
        <v>1.7</v>
      </c>
      <c r="II3" s="12">
        <v>33</v>
      </c>
      <c r="IJ3" s="12">
        <v>22</v>
      </c>
      <c r="IK3" s="12">
        <v>2</v>
      </c>
      <c r="IL3" s="12">
        <v>4.5</v>
      </c>
      <c r="IM3" s="12">
        <v>13</v>
      </c>
      <c r="IN3" s="12"/>
      <c r="IO3" s="12">
        <v>2</v>
      </c>
      <c r="IP3" s="12">
        <v>6.8</v>
      </c>
      <c r="IQ3" s="2"/>
      <c r="IR3" s="2"/>
      <c r="IS3" s="2"/>
      <c r="IT3" s="2"/>
      <c r="IU3" s="2"/>
      <c r="IV3" s="2"/>
    </row>
    <row r="4" spans="1:256">
      <c r="A4" s="10">
        <v>8</v>
      </c>
      <c r="B4" s="10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>
        <v>350</v>
      </c>
      <c r="HG4" s="12">
        <v>46</v>
      </c>
      <c r="HH4" s="12">
        <v>4.5</v>
      </c>
      <c r="HI4" s="12">
        <v>23</v>
      </c>
      <c r="HJ4" s="12">
        <v>4</v>
      </c>
      <c r="HK4" s="12">
        <v>33</v>
      </c>
      <c r="HL4" s="12">
        <v>11</v>
      </c>
      <c r="HM4" s="12">
        <v>240</v>
      </c>
      <c r="HN4" s="12">
        <v>11</v>
      </c>
      <c r="HO4" s="12">
        <v>22</v>
      </c>
      <c r="HP4" s="12">
        <v>17</v>
      </c>
      <c r="HQ4" s="12">
        <v>23</v>
      </c>
      <c r="HR4" s="12"/>
      <c r="HS4" s="12">
        <v>1.8</v>
      </c>
      <c r="HT4" s="12">
        <v>7.8</v>
      </c>
      <c r="HU4" s="12"/>
      <c r="HV4" s="12"/>
      <c r="HW4" s="12"/>
      <c r="HX4" s="12"/>
      <c r="HY4" s="12">
        <v>33</v>
      </c>
      <c r="HZ4" s="12"/>
      <c r="IA4" s="12">
        <v>17</v>
      </c>
      <c r="IB4" s="12">
        <v>7.8</v>
      </c>
      <c r="IC4" s="12"/>
      <c r="ID4" s="12">
        <v>4.5</v>
      </c>
      <c r="IE4" s="12">
        <v>13</v>
      </c>
      <c r="IF4" s="12">
        <v>49</v>
      </c>
      <c r="IG4" s="12">
        <v>2</v>
      </c>
      <c r="IH4" s="12">
        <v>2</v>
      </c>
      <c r="II4" s="12"/>
      <c r="IJ4" s="12"/>
      <c r="IK4" s="12"/>
      <c r="IL4" s="12"/>
      <c r="IM4" s="12"/>
      <c r="IN4" s="12"/>
      <c r="IO4" s="12">
        <v>1.7</v>
      </c>
      <c r="IP4" s="12">
        <v>4</v>
      </c>
      <c r="IQ4" s="2"/>
      <c r="IR4" s="2"/>
      <c r="IS4" s="2"/>
      <c r="IT4" s="2"/>
      <c r="IU4" s="2"/>
      <c r="IV4" s="2"/>
    </row>
    <row r="5" spans="1:256" s="1" customFormat="1">
      <c r="A5" s="10">
        <v>8</v>
      </c>
      <c r="B5" s="11"/>
      <c r="C5" s="11">
        <v>46</v>
      </c>
      <c r="D5" s="11"/>
      <c r="E5" s="11">
        <v>6.8</v>
      </c>
      <c r="F5" s="11"/>
      <c r="G5" s="11">
        <v>11</v>
      </c>
      <c r="H5" s="11"/>
      <c r="I5" s="11">
        <v>130</v>
      </c>
      <c r="J5" s="11">
        <v>70</v>
      </c>
      <c r="K5" s="11"/>
      <c r="L5" s="11">
        <v>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>
        <v>17</v>
      </c>
      <c r="AF5" s="11"/>
      <c r="AG5" s="11"/>
      <c r="AH5" s="11">
        <v>6.8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>
        <v>33</v>
      </c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>
        <v>17</v>
      </c>
      <c r="CV5" s="11"/>
      <c r="CW5" s="11"/>
      <c r="CX5" s="11"/>
      <c r="CY5" s="11"/>
      <c r="CZ5" s="11"/>
      <c r="DA5" s="11"/>
      <c r="DB5" s="11"/>
      <c r="DC5" s="11"/>
      <c r="DD5" s="11"/>
      <c r="DE5" s="11">
        <v>23</v>
      </c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0"/>
      <c r="ET5" s="10"/>
      <c r="EU5" s="11"/>
      <c r="EV5" s="10"/>
      <c r="EW5" s="11"/>
      <c r="EX5" s="11"/>
      <c r="EY5" s="11"/>
      <c r="EZ5" s="11"/>
      <c r="FA5" s="11"/>
      <c r="FB5" s="11"/>
      <c r="FC5" s="11"/>
      <c r="FD5" s="11">
        <v>33</v>
      </c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>
        <v>13</v>
      </c>
      <c r="GW5" s="12"/>
      <c r="GX5" s="12"/>
      <c r="GY5" s="12"/>
      <c r="GZ5" s="12"/>
      <c r="HA5" s="12"/>
      <c r="HB5" s="12"/>
      <c r="HC5" s="12"/>
      <c r="HD5" s="12"/>
      <c r="HE5" s="12"/>
      <c r="HF5" s="12">
        <v>240</v>
      </c>
      <c r="HG5" s="12">
        <v>70</v>
      </c>
      <c r="HH5" s="12">
        <v>2</v>
      </c>
      <c r="HI5" s="12">
        <v>14</v>
      </c>
      <c r="HJ5" s="12">
        <v>7.8</v>
      </c>
      <c r="HK5" s="12">
        <v>17</v>
      </c>
      <c r="HL5" s="12">
        <v>2</v>
      </c>
      <c r="HM5" s="12">
        <v>33</v>
      </c>
      <c r="HN5" s="12">
        <v>14</v>
      </c>
      <c r="HO5" s="12">
        <v>11</v>
      </c>
      <c r="HP5" s="12">
        <v>26</v>
      </c>
      <c r="HQ5" s="12"/>
      <c r="HR5" s="12"/>
      <c r="HS5" s="12"/>
      <c r="HT5" s="12">
        <v>2</v>
      </c>
      <c r="HU5" s="12">
        <v>49</v>
      </c>
      <c r="HV5" s="12">
        <v>110</v>
      </c>
      <c r="HW5" s="12">
        <v>11</v>
      </c>
      <c r="HX5" s="12">
        <v>22</v>
      </c>
      <c r="HY5" s="12"/>
      <c r="HZ5" s="12">
        <v>11</v>
      </c>
      <c r="IA5" s="12">
        <v>22</v>
      </c>
      <c r="IB5" s="12">
        <v>13</v>
      </c>
      <c r="IC5" s="12"/>
      <c r="ID5" s="12">
        <v>4.5</v>
      </c>
      <c r="IE5" s="12">
        <v>13</v>
      </c>
      <c r="IF5" s="12">
        <v>49</v>
      </c>
      <c r="IG5" s="12">
        <v>6.1</v>
      </c>
      <c r="IH5" s="12">
        <v>4</v>
      </c>
      <c r="II5" s="12">
        <v>14</v>
      </c>
      <c r="IJ5" s="12">
        <v>22</v>
      </c>
      <c r="IK5" s="12">
        <v>2</v>
      </c>
      <c r="IL5" s="12">
        <v>6.8</v>
      </c>
      <c r="IM5" s="12">
        <v>1.7</v>
      </c>
      <c r="IN5" s="12"/>
      <c r="IO5" s="12">
        <v>1.7</v>
      </c>
      <c r="IP5" s="12">
        <v>7.8</v>
      </c>
      <c r="IQ5" s="2"/>
      <c r="IR5" s="2"/>
      <c r="IS5" s="2"/>
      <c r="IT5" s="2"/>
      <c r="IU5" s="2"/>
      <c r="IV5" s="2"/>
    </row>
    <row r="6" spans="1:256" s="1" customFormat="1">
      <c r="A6" s="10">
        <v>9</v>
      </c>
      <c r="B6" s="11"/>
      <c r="C6" s="11">
        <v>79</v>
      </c>
      <c r="D6" s="11">
        <v>13</v>
      </c>
      <c r="E6" s="11"/>
      <c r="F6" s="11">
        <v>33</v>
      </c>
      <c r="G6" s="11"/>
      <c r="H6" s="11">
        <v>26</v>
      </c>
      <c r="I6" s="11"/>
      <c r="J6" s="11">
        <v>130</v>
      </c>
      <c r="K6" s="11">
        <v>7.8</v>
      </c>
      <c r="L6" s="11"/>
      <c r="M6" s="11">
        <v>110</v>
      </c>
      <c r="N6" s="11">
        <v>2</v>
      </c>
      <c r="O6" s="11">
        <v>2</v>
      </c>
      <c r="P6" s="11">
        <v>7.8</v>
      </c>
      <c r="Q6" s="11">
        <v>1.8</v>
      </c>
      <c r="R6" s="11">
        <v>11</v>
      </c>
      <c r="S6" s="11">
        <v>79</v>
      </c>
      <c r="T6" s="11">
        <v>2</v>
      </c>
      <c r="U6" s="11">
        <v>170</v>
      </c>
      <c r="V6" s="11">
        <v>4.5</v>
      </c>
      <c r="W6" s="11">
        <v>14</v>
      </c>
      <c r="X6" s="11">
        <v>33</v>
      </c>
      <c r="Y6" s="11">
        <v>49</v>
      </c>
      <c r="Z6" s="11">
        <v>2</v>
      </c>
      <c r="AA6" s="11"/>
      <c r="AB6" s="11">
        <v>49</v>
      </c>
      <c r="AC6" s="11">
        <v>17</v>
      </c>
      <c r="AD6" s="11">
        <v>22</v>
      </c>
      <c r="AE6" s="11"/>
      <c r="AF6" s="11">
        <v>4</v>
      </c>
      <c r="AG6" s="11">
        <v>2</v>
      </c>
      <c r="AH6" s="11"/>
      <c r="AI6" s="11">
        <v>130</v>
      </c>
      <c r="AJ6" s="11">
        <v>33</v>
      </c>
      <c r="AK6" s="11">
        <v>130</v>
      </c>
      <c r="AL6" s="11">
        <v>17</v>
      </c>
      <c r="AM6" s="11">
        <v>350</v>
      </c>
      <c r="AN6" s="11">
        <v>49</v>
      </c>
      <c r="AO6" s="11">
        <v>110</v>
      </c>
      <c r="AP6" s="11">
        <v>22</v>
      </c>
      <c r="AQ6" s="11">
        <v>79</v>
      </c>
      <c r="AR6" s="11">
        <v>11</v>
      </c>
      <c r="AS6" s="11"/>
      <c r="AT6" s="11">
        <v>46</v>
      </c>
      <c r="AU6" s="11">
        <v>4</v>
      </c>
      <c r="AV6" s="11">
        <v>2</v>
      </c>
      <c r="AW6" s="11">
        <v>1.7</v>
      </c>
      <c r="AX6" s="11">
        <v>46</v>
      </c>
      <c r="AY6" s="11">
        <v>17</v>
      </c>
      <c r="AZ6" s="11">
        <v>9.1999999999999993</v>
      </c>
      <c r="BA6" s="11">
        <v>49</v>
      </c>
      <c r="BB6" s="11">
        <v>34</v>
      </c>
      <c r="BC6" s="11">
        <v>33</v>
      </c>
      <c r="BD6" s="11">
        <v>21</v>
      </c>
      <c r="BE6" s="11">
        <v>4.5</v>
      </c>
      <c r="BF6" s="11">
        <v>7.8</v>
      </c>
      <c r="BG6" s="11">
        <v>110</v>
      </c>
      <c r="BH6" s="11">
        <v>1.7</v>
      </c>
      <c r="BI6" s="11">
        <v>17</v>
      </c>
      <c r="BJ6" s="11">
        <v>49</v>
      </c>
      <c r="BK6" s="11">
        <v>49</v>
      </c>
      <c r="BL6" s="11">
        <v>7.8</v>
      </c>
      <c r="BM6" s="11">
        <v>79</v>
      </c>
      <c r="BN6" s="11">
        <v>13</v>
      </c>
      <c r="BO6" s="11">
        <v>17</v>
      </c>
      <c r="BP6" s="11">
        <v>13</v>
      </c>
      <c r="BQ6" s="11">
        <v>13</v>
      </c>
      <c r="BR6" s="11">
        <v>4.5</v>
      </c>
      <c r="BS6" s="11">
        <v>79</v>
      </c>
      <c r="BT6" s="11">
        <v>17</v>
      </c>
      <c r="BU6" s="11">
        <v>11</v>
      </c>
      <c r="BV6" s="11">
        <v>2</v>
      </c>
      <c r="BW6" s="11">
        <v>33</v>
      </c>
      <c r="BX6" s="11">
        <v>22</v>
      </c>
      <c r="BY6" s="11">
        <v>1.7</v>
      </c>
      <c r="BZ6" s="11">
        <v>13</v>
      </c>
      <c r="CA6" s="11">
        <v>49</v>
      </c>
      <c r="CB6" s="11">
        <v>240</v>
      </c>
      <c r="CC6" s="11">
        <v>4.5</v>
      </c>
      <c r="CD6" s="11">
        <v>33</v>
      </c>
      <c r="CE6" s="11">
        <v>4.5</v>
      </c>
      <c r="CF6" s="11">
        <v>1.7</v>
      </c>
      <c r="CG6" s="11">
        <v>79</v>
      </c>
      <c r="CH6" s="11">
        <v>33</v>
      </c>
      <c r="CI6" s="11">
        <v>17</v>
      </c>
      <c r="CJ6" s="11">
        <v>4.5</v>
      </c>
      <c r="CK6" s="11">
        <v>11</v>
      </c>
      <c r="CL6" s="11">
        <v>6.8</v>
      </c>
      <c r="CM6" s="11">
        <v>1600</v>
      </c>
      <c r="CN6" s="11">
        <v>14</v>
      </c>
      <c r="CO6" s="11">
        <v>170</v>
      </c>
      <c r="CP6" s="11">
        <v>7.8</v>
      </c>
      <c r="CQ6" s="11">
        <v>7.8</v>
      </c>
      <c r="CR6" s="11">
        <v>79</v>
      </c>
      <c r="CS6" s="11">
        <v>4.5</v>
      </c>
      <c r="CT6" s="11"/>
      <c r="CU6" s="11"/>
      <c r="CV6" s="11">
        <v>11</v>
      </c>
      <c r="CW6" s="11"/>
      <c r="CX6" s="11">
        <v>49</v>
      </c>
      <c r="CY6" s="11">
        <v>49</v>
      </c>
      <c r="CZ6" s="11">
        <v>4.5</v>
      </c>
      <c r="DA6" s="11">
        <v>17</v>
      </c>
      <c r="DB6" s="11">
        <v>7.8</v>
      </c>
      <c r="DC6" s="11">
        <v>7.8</v>
      </c>
      <c r="DD6" s="11">
        <v>2</v>
      </c>
      <c r="DE6" s="11">
        <v>11</v>
      </c>
      <c r="DF6" s="11"/>
      <c r="DG6" s="11">
        <v>4.5</v>
      </c>
      <c r="DH6" s="11"/>
      <c r="DI6" s="11">
        <v>2</v>
      </c>
      <c r="DJ6" s="11">
        <v>2</v>
      </c>
      <c r="DK6" s="11">
        <v>1.8</v>
      </c>
      <c r="DL6" s="11">
        <v>79</v>
      </c>
      <c r="DM6" s="11"/>
      <c r="DN6" s="11">
        <v>1600</v>
      </c>
      <c r="DO6" s="11">
        <v>1.7</v>
      </c>
      <c r="DP6" s="11">
        <v>27</v>
      </c>
      <c r="DQ6" s="11">
        <v>23</v>
      </c>
      <c r="DR6" s="11">
        <v>4.5</v>
      </c>
      <c r="DS6" s="11">
        <v>4.5</v>
      </c>
      <c r="DT6" s="11">
        <v>1.7</v>
      </c>
      <c r="DU6" s="11">
        <v>4.5</v>
      </c>
      <c r="DV6" s="11">
        <v>7.8</v>
      </c>
      <c r="DW6" s="11">
        <v>6.8</v>
      </c>
      <c r="DX6" s="11">
        <v>49</v>
      </c>
      <c r="DY6" s="11">
        <v>13</v>
      </c>
      <c r="DZ6" s="11">
        <v>7.8</v>
      </c>
      <c r="EA6" s="11">
        <v>46</v>
      </c>
      <c r="EB6" s="11">
        <v>49</v>
      </c>
      <c r="EC6" s="11"/>
      <c r="ED6" s="11">
        <v>33</v>
      </c>
      <c r="EE6" s="11">
        <v>1.7</v>
      </c>
      <c r="EF6" s="11">
        <v>70</v>
      </c>
      <c r="EG6" s="11">
        <v>1.7</v>
      </c>
      <c r="EH6" s="11">
        <v>2</v>
      </c>
      <c r="EI6" s="11">
        <v>14</v>
      </c>
      <c r="EJ6" s="11">
        <v>2</v>
      </c>
      <c r="EK6" s="11"/>
      <c r="EL6" s="11"/>
      <c r="EM6" s="11"/>
      <c r="EN6" s="11"/>
      <c r="EO6" s="11">
        <v>4.5</v>
      </c>
      <c r="EP6" s="11"/>
      <c r="EQ6" s="11"/>
      <c r="ER6" s="11">
        <v>4.5</v>
      </c>
      <c r="ES6" s="10">
        <v>4.5</v>
      </c>
      <c r="ET6" s="10">
        <v>34</v>
      </c>
      <c r="EU6" s="11">
        <v>23</v>
      </c>
      <c r="EV6" s="10">
        <v>13</v>
      </c>
      <c r="EW6" s="11">
        <v>34</v>
      </c>
      <c r="EX6" s="11">
        <v>4.5</v>
      </c>
      <c r="EY6" s="11">
        <v>1.7</v>
      </c>
      <c r="EZ6" s="11">
        <v>4.5</v>
      </c>
      <c r="FA6" s="11">
        <v>49</v>
      </c>
      <c r="FB6" s="11">
        <v>33</v>
      </c>
      <c r="FC6" s="11">
        <v>7.8</v>
      </c>
      <c r="FD6" s="11"/>
      <c r="FE6" s="11"/>
      <c r="FF6" s="11"/>
      <c r="FG6" s="11">
        <v>46</v>
      </c>
      <c r="FH6" s="11">
        <v>23</v>
      </c>
      <c r="FI6" s="11"/>
      <c r="FJ6" s="11">
        <v>22</v>
      </c>
      <c r="FK6" s="11">
        <v>11</v>
      </c>
      <c r="FL6" s="11"/>
      <c r="FM6" s="11">
        <v>2</v>
      </c>
      <c r="FN6" s="11"/>
      <c r="FO6" s="11">
        <v>1.7</v>
      </c>
      <c r="FP6" s="11">
        <v>17</v>
      </c>
      <c r="FQ6" s="11">
        <v>2</v>
      </c>
      <c r="FR6" s="11"/>
      <c r="FS6" s="11">
        <v>33</v>
      </c>
      <c r="FT6" s="11"/>
      <c r="FU6" s="11"/>
      <c r="FV6" s="11">
        <v>4</v>
      </c>
      <c r="FW6" s="11">
        <v>23</v>
      </c>
      <c r="FX6" s="11"/>
      <c r="FY6" s="11"/>
      <c r="FZ6" s="11"/>
      <c r="GA6" s="11"/>
      <c r="GB6" s="11">
        <v>33</v>
      </c>
      <c r="GC6" s="11">
        <v>13</v>
      </c>
      <c r="GD6" s="11">
        <v>7.8</v>
      </c>
      <c r="GE6" s="11">
        <v>22</v>
      </c>
      <c r="GF6" s="11">
        <v>33</v>
      </c>
      <c r="GG6" s="11">
        <v>17</v>
      </c>
      <c r="GH6" s="11">
        <v>110</v>
      </c>
      <c r="GI6" s="12">
        <v>49</v>
      </c>
      <c r="GJ6" s="12">
        <v>49</v>
      </c>
      <c r="GK6" s="12">
        <v>13</v>
      </c>
      <c r="GL6" s="12">
        <v>110</v>
      </c>
      <c r="GM6" s="12">
        <v>130</v>
      </c>
      <c r="GN6" s="12">
        <v>23</v>
      </c>
      <c r="GO6" s="12">
        <v>49</v>
      </c>
      <c r="GP6" s="12">
        <v>49</v>
      </c>
      <c r="GQ6" s="12">
        <v>33</v>
      </c>
      <c r="GR6" s="12">
        <v>2</v>
      </c>
      <c r="GS6" s="12">
        <v>130</v>
      </c>
      <c r="GT6" s="12">
        <v>17</v>
      </c>
      <c r="GU6" s="12"/>
      <c r="GV6" s="12">
        <v>4</v>
      </c>
      <c r="GW6" s="12">
        <v>31</v>
      </c>
      <c r="GX6" s="12">
        <v>33</v>
      </c>
      <c r="GY6" s="12">
        <v>79</v>
      </c>
      <c r="GZ6" s="12">
        <v>2</v>
      </c>
      <c r="HA6" s="12">
        <v>33</v>
      </c>
      <c r="HB6" s="12">
        <v>14</v>
      </c>
      <c r="HC6" s="12"/>
      <c r="HD6" s="12">
        <v>33</v>
      </c>
      <c r="HE6" s="12">
        <v>17</v>
      </c>
      <c r="HF6" s="12"/>
      <c r="HG6" s="12">
        <v>49</v>
      </c>
      <c r="HH6" s="12">
        <v>1.7</v>
      </c>
      <c r="HI6" s="12"/>
      <c r="HJ6" s="12">
        <v>11</v>
      </c>
      <c r="HK6" s="12">
        <v>7.8</v>
      </c>
      <c r="HL6" s="12"/>
      <c r="HM6" s="12">
        <v>13</v>
      </c>
      <c r="HN6" s="12"/>
      <c r="HO6" s="12">
        <v>11</v>
      </c>
      <c r="HP6" s="12"/>
      <c r="HQ6" s="12"/>
      <c r="HR6" s="12">
        <v>14</v>
      </c>
      <c r="HS6" s="12">
        <v>1.7</v>
      </c>
      <c r="HT6" s="12">
        <v>2</v>
      </c>
      <c r="HU6" s="12"/>
      <c r="HV6" s="12"/>
      <c r="HW6" s="12">
        <v>23</v>
      </c>
      <c r="HX6" s="12"/>
      <c r="HY6" s="12"/>
      <c r="HZ6" s="12"/>
      <c r="IA6" s="12">
        <v>4.5</v>
      </c>
      <c r="IB6" s="12">
        <v>2</v>
      </c>
      <c r="IC6" s="12">
        <v>1.7</v>
      </c>
      <c r="ID6" s="12"/>
      <c r="IE6" s="12">
        <v>4.5</v>
      </c>
      <c r="IF6" s="12">
        <v>49</v>
      </c>
      <c r="IG6" s="12">
        <v>1.7</v>
      </c>
      <c r="IH6" s="12"/>
      <c r="II6" s="12">
        <v>7.8</v>
      </c>
      <c r="IJ6" s="12">
        <v>33</v>
      </c>
      <c r="IK6" s="12">
        <v>4.5</v>
      </c>
      <c r="IL6" s="12">
        <v>6.8</v>
      </c>
      <c r="IM6" s="12">
        <v>2</v>
      </c>
      <c r="IN6" s="12">
        <v>2</v>
      </c>
      <c r="IO6" s="12"/>
      <c r="IP6" s="12">
        <v>6.8</v>
      </c>
      <c r="IQ6" s="2"/>
      <c r="IR6" s="2"/>
      <c r="IS6" s="2"/>
      <c r="IT6" s="2"/>
      <c r="IU6" s="2"/>
      <c r="IV6" s="2"/>
    </row>
    <row r="7" spans="1:256" ht="16.5" customHeight="1">
      <c r="A7" s="10">
        <v>17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>
        <v>11</v>
      </c>
      <c r="AV7" s="11"/>
      <c r="AW7" s="11"/>
      <c r="AX7" s="11"/>
      <c r="AY7" s="11"/>
      <c r="AZ7" s="11"/>
      <c r="BA7" s="11">
        <v>49</v>
      </c>
      <c r="BB7" s="11">
        <v>11</v>
      </c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0"/>
      <c r="ET7" s="10"/>
      <c r="EU7" s="10"/>
      <c r="EV7" s="10"/>
      <c r="EW7" s="10"/>
      <c r="EX7" s="10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2"/>
      <c r="IR7" s="2"/>
      <c r="IS7" s="2"/>
      <c r="IT7" s="2"/>
      <c r="IU7" s="2"/>
      <c r="IV7" s="2"/>
    </row>
    <row r="8" spans="1:256">
      <c r="A8" s="10">
        <v>6</v>
      </c>
      <c r="B8" s="11" t="s">
        <v>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>
        <v>33</v>
      </c>
      <c r="BB8" s="11">
        <v>49</v>
      </c>
      <c r="BC8" s="11"/>
      <c r="BD8" s="11"/>
      <c r="BE8" s="11"/>
      <c r="BF8" s="11"/>
      <c r="BG8" s="11"/>
      <c r="BH8" s="11"/>
      <c r="BI8" s="11"/>
      <c r="BJ8" s="11">
        <v>27</v>
      </c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0"/>
      <c r="ET8" s="10"/>
      <c r="EU8" s="10"/>
      <c r="EV8" s="10"/>
      <c r="EW8" s="10"/>
      <c r="EX8" s="10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2"/>
      <c r="IR8" s="2"/>
      <c r="IS8" s="2"/>
      <c r="IT8" s="2"/>
      <c r="IU8" s="2"/>
      <c r="IV8" s="2"/>
    </row>
    <row r="9" spans="1:256">
      <c r="A9" s="10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>
        <v>70</v>
      </c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>
        <v>33</v>
      </c>
      <c r="CS9" s="11">
        <v>4.5</v>
      </c>
      <c r="CT9" s="11"/>
      <c r="CU9" s="11"/>
      <c r="CV9" s="11"/>
      <c r="CW9" s="11"/>
      <c r="CX9" s="11"/>
      <c r="CY9" s="11"/>
      <c r="CZ9" s="11"/>
      <c r="DA9" s="11"/>
      <c r="DB9" s="11"/>
      <c r="DC9" s="11">
        <v>1.7</v>
      </c>
      <c r="DD9" s="11">
        <v>1.7</v>
      </c>
      <c r="DE9" s="11">
        <v>1.7</v>
      </c>
      <c r="DF9" s="11"/>
      <c r="DG9" s="11"/>
      <c r="DH9" s="11"/>
      <c r="DI9" s="11"/>
      <c r="DJ9" s="11"/>
      <c r="DK9" s="11"/>
      <c r="DL9" s="11"/>
      <c r="DM9" s="11">
        <v>2</v>
      </c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>
        <v>350</v>
      </c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0"/>
      <c r="ET9" s="10"/>
      <c r="EU9" s="10"/>
      <c r="EV9" s="10"/>
      <c r="EW9" s="10"/>
      <c r="EX9" s="10"/>
      <c r="EY9" s="11"/>
      <c r="EZ9" s="11">
        <v>2</v>
      </c>
      <c r="FA9" s="11"/>
      <c r="FB9" s="11"/>
      <c r="FC9" s="11"/>
      <c r="FD9" s="11"/>
      <c r="FE9" s="11"/>
      <c r="FF9" s="11">
        <v>110</v>
      </c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>
        <v>1.7</v>
      </c>
      <c r="HY9" s="12">
        <v>23</v>
      </c>
      <c r="HZ9" s="12">
        <v>4.5</v>
      </c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2"/>
      <c r="IR9" s="2"/>
      <c r="IS9" s="2"/>
      <c r="IT9" s="2"/>
      <c r="IU9" s="2"/>
      <c r="IV9" s="2"/>
    </row>
    <row r="10" spans="1:256">
      <c r="A10" s="10">
        <v>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70</v>
      </c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0"/>
      <c r="ET10" s="10"/>
      <c r="EU10" s="10"/>
      <c r="EV10" s="10"/>
      <c r="EW10" s="10"/>
      <c r="EX10" s="10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2"/>
      <c r="IR10" s="2"/>
      <c r="IS10" s="2"/>
      <c r="IT10" s="2"/>
      <c r="IU10" s="2"/>
      <c r="IV10" s="2"/>
    </row>
    <row r="11" spans="1:256">
      <c r="A11" s="10">
        <v>16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1.7</v>
      </c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>
        <v>1.7</v>
      </c>
      <c r="ES11" s="10"/>
      <c r="ET11" s="10"/>
      <c r="EU11" s="10"/>
      <c r="EV11" s="10"/>
      <c r="EW11" s="10"/>
      <c r="EX11" s="10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>
        <v>23</v>
      </c>
      <c r="FS11" s="11"/>
      <c r="FT11" s="11"/>
      <c r="FU11" s="11"/>
      <c r="FV11" s="11"/>
      <c r="FW11" s="11"/>
      <c r="FX11" s="11">
        <v>33</v>
      </c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2"/>
      <c r="IR11" s="2"/>
      <c r="IS11" s="2"/>
      <c r="IT11" s="2"/>
      <c r="IU11" s="2"/>
      <c r="IV11" s="2"/>
    </row>
    <row r="12" spans="1:256">
      <c r="A12" s="10">
        <v>14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>
        <v>130</v>
      </c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>
        <v>17</v>
      </c>
      <c r="HY12" s="12">
        <v>49</v>
      </c>
      <c r="HZ12" s="12">
        <v>4.5</v>
      </c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2"/>
      <c r="IR12" s="2"/>
      <c r="IS12" s="2"/>
      <c r="IT12" s="2"/>
      <c r="IU12" s="2"/>
      <c r="IV12" s="2"/>
    </row>
    <row r="13" spans="1:256">
      <c r="A13" s="10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3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>
        <v>33</v>
      </c>
      <c r="HY13" s="12">
        <v>2</v>
      </c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2"/>
      <c r="IR13" s="2"/>
      <c r="IS13" s="2"/>
      <c r="IT13" s="2"/>
      <c r="IU13" s="2"/>
      <c r="IV13" s="2"/>
    </row>
    <row r="14" spans="1:256" s="1" customFormat="1">
      <c r="A14" s="10">
        <v>10</v>
      </c>
      <c r="B14" s="11"/>
      <c r="C14" s="11">
        <v>170</v>
      </c>
      <c r="D14" s="11">
        <v>2</v>
      </c>
      <c r="E14" s="11"/>
      <c r="F14" s="11"/>
      <c r="G14" s="11"/>
      <c r="H14" s="11">
        <v>27</v>
      </c>
      <c r="I14" s="11"/>
      <c r="J14" s="11"/>
      <c r="K14" s="11">
        <v>13</v>
      </c>
      <c r="L14" s="11"/>
      <c r="M14" s="11">
        <v>49</v>
      </c>
      <c r="N14" s="11">
        <v>2</v>
      </c>
      <c r="O14" s="11">
        <v>1.7</v>
      </c>
      <c r="P14" s="11">
        <v>4.5</v>
      </c>
      <c r="Q14" s="11">
        <v>7.8</v>
      </c>
      <c r="R14" s="11">
        <v>1.7</v>
      </c>
      <c r="S14" s="11">
        <v>4</v>
      </c>
      <c r="T14" s="11">
        <v>7.8</v>
      </c>
      <c r="U14" s="11"/>
      <c r="V14" s="11"/>
      <c r="W14" s="11">
        <v>79</v>
      </c>
      <c r="X14" s="11">
        <v>1.7</v>
      </c>
      <c r="Y14" s="11">
        <v>17</v>
      </c>
      <c r="Z14" s="11">
        <v>1.7</v>
      </c>
      <c r="AA14" s="11">
        <v>49</v>
      </c>
      <c r="AB14" s="11">
        <v>7.8</v>
      </c>
      <c r="AC14" s="11">
        <v>11</v>
      </c>
      <c r="AD14" s="11">
        <v>4</v>
      </c>
      <c r="AE14" s="11"/>
      <c r="AF14" s="11"/>
      <c r="AG14" s="11">
        <v>13</v>
      </c>
      <c r="AH14" s="11"/>
      <c r="AI14" s="11">
        <v>7.8</v>
      </c>
      <c r="AJ14" s="11">
        <v>23</v>
      </c>
      <c r="AK14" s="11">
        <v>79</v>
      </c>
      <c r="AL14" s="11">
        <v>13</v>
      </c>
      <c r="AM14" s="11">
        <v>170</v>
      </c>
      <c r="AN14" s="11">
        <v>13</v>
      </c>
      <c r="AO14" s="11">
        <v>23</v>
      </c>
      <c r="AP14" s="11">
        <v>17</v>
      </c>
      <c r="AQ14" s="11">
        <v>17</v>
      </c>
      <c r="AR14" s="11">
        <v>7.8</v>
      </c>
      <c r="AS14" s="11"/>
      <c r="AT14" s="11">
        <v>130</v>
      </c>
      <c r="AU14" s="11">
        <v>4.5</v>
      </c>
      <c r="AV14" s="11">
        <v>2</v>
      </c>
      <c r="AW14" s="11">
        <v>1.7</v>
      </c>
      <c r="AX14" s="11">
        <v>33</v>
      </c>
      <c r="AY14" s="11">
        <v>11</v>
      </c>
      <c r="AZ14" s="11">
        <v>17</v>
      </c>
      <c r="BA14" s="11"/>
      <c r="BB14" s="11"/>
      <c r="BC14" s="11">
        <v>17</v>
      </c>
      <c r="BD14" s="11">
        <v>7.8</v>
      </c>
      <c r="BE14" s="11"/>
      <c r="BF14" s="11">
        <v>2</v>
      </c>
      <c r="BG14" s="11">
        <v>170</v>
      </c>
      <c r="BH14" s="11">
        <v>1.7</v>
      </c>
      <c r="BI14" s="11">
        <v>23</v>
      </c>
      <c r="BJ14" s="11"/>
      <c r="BK14" s="11">
        <v>14</v>
      </c>
      <c r="BL14" s="11">
        <v>4</v>
      </c>
      <c r="BM14" s="11">
        <v>33</v>
      </c>
      <c r="BN14" s="11">
        <v>13</v>
      </c>
      <c r="BO14" s="11">
        <v>9.3000000000000007</v>
      </c>
      <c r="BP14" s="11">
        <v>7.8</v>
      </c>
      <c r="BQ14" s="11">
        <v>13</v>
      </c>
      <c r="BR14" s="11">
        <v>1.7</v>
      </c>
      <c r="BS14" s="11">
        <v>79</v>
      </c>
      <c r="BT14" s="11">
        <v>14</v>
      </c>
      <c r="BU14" s="11">
        <v>7.8</v>
      </c>
      <c r="BV14" s="11">
        <v>6.8</v>
      </c>
      <c r="BW14" s="11">
        <v>23</v>
      </c>
      <c r="BX14" s="11">
        <v>2</v>
      </c>
      <c r="BY14" s="11">
        <v>2</v>
      </c>
      <c r="BZ14" s="11">
        <v>4.5</v>
      </c>
      <c r="CA14" s="11">
        <v>7.8</v>
      </c>
      <c r="CB14" s="11"/>
      <c r="CC14" s="11">
        <v>1.7</v>
      </c>
      <c r="CD14" s="11">
        <v>2</v>
      </c>
      <c r="CE14" s="11">
        <v>1.7</v>
      </c>
      <c r="CF14" s="11">
        <v>1.7</v>
      </c>
      <c r="CG14" s="11">
        <v>170</v>
      </c>
      <c r="CH14" s="11">
        <v>7.8</v>
      </c>
      <c r="CI14" s="11"/>
      <c r="CJ14" s="11"/>
      <c r="CK14" s="11">
        <v>4.5</v>
      </c>
      <c r="CL14" s="11">
        <v>11</v>
      </c>
      <c r="CM14" s="11">
        <v>350</v>
      </c>
      <c r="CN14" s="11">
        <v>11</v>
      </c>
      <c r="CO14" s="11">
        <v>240</v>
      </c>
      <c r="CP14" s="11">
        <v>1.8</v>
      </c>
      <c r="CQ14" s="11">
        <v>6.1</v>
      </c>
      <c r="CR14" s="11"/>
      <c r="CS14" s="11">
        <v>2</v>
      </c>
      <c r="CT14" s="11"/>
      <c r="CU14" s="11"/>
      <c r="CV14" s="11"/>
      <c r="CW14" s="11"/>
      <c r="CX14" s="11"/>
      <c r="CY14" s="11">
        <v>79</v>
      </c>
      <c r="CZ14" s="11">
        <v>1.7</v>
      </c>
      <c r="DA14" s="11"/>
      <c r="DB14" s="11"/>
      <c r="DC14" s="11">
        <v>4</v>
      </c>
      <c r="DD14" s="11"/>
      <c r="DE14" s="11"/>
      <c r="DF14" s="11"/>
      <c r="DG14" s="11">
        <v>7.8</v>
      </c>
      <c r="DH14" s="11"/>
      <c r="DI14" s="11">
        <v>2</v>
      </c>
      <c r="DJ14" s="11"/>
      <c r="DK14" s="11"/>
      <c r="DL14" s="11">
        <v>49</v>
      </c>
      <c r="DM14" s="11"/>
      <c r="DN14" s="11">
        <v>540</v>
      </c>
      <c r="DO14" s="11">
        <v>4.5</v>
      </c>
      <c r="DP14" s="11">
        <v>34</v>
      </c>
      <c r="DQ14" s="11">
        <v>4.5</v>
      </c>
      <c r="DR14" s="11">
        <v>2</v>
      </c>
      <c r="DS14" s="11">
        <v>4.5</v>
      </c>
      <c r="DT14" s="11">
        <v>2</v>
      </c>
      <c r="DU14" s="11">
        <v>13</v>
      </c>
      <c r="DV14" s="11">
        <v>4.5</v>
      </c>
      <c r="DW14" s="11">
        <v>4.5</v>
      </c>
      <c r="DX14" s="11"/>
      <c r="DY14" s="11"/>
      <c r="DZ14" s="11">
        <v>4.5</v>
      </c>
      <c r="EA14" s="11">
        <v>49</v>
      </c>
      <c r="EB14" s="11">
        <v>130</v>
      </c>
      <c r="EC14" s="11">
        <v>17</v>
      </c>
      <c r="ED14" s="11"/>
      <c r="EE14" s="11"/>
      <c r="EF14" s="11">
        <v>130</v>
      </c>
      <c r="EG14" s="11">
        <v>2</v>
      </c>
      <c r="EH14" s="11">
        <v>1.7</v>
      </c>
      <c r="EI14" s="11">
        <v>22</v>
      </c>
      <c r="EJ14" s="11">
        <v>2</v>
      </c>
      <c r="EK14" s="11"/>
      <c r="EL14" s="11"/>
      <c r="EM14" s="11"/>
      <c r="EN14" s="11"/>
      <c r="EO14" s="11">
        <v>1.7</v>
      </c>
      <c r="EP14" s="11"/>
      <c r="EQ14" s="11"/>
      <c r="ER14" s="11">
        <v>2</v>
      </c>
      <c r="ES14" s="10"/>
      <c r="ET14" s="10">
        <v>3.7</v>
      </c>
      <c r="EU14" s="11">
        <v>4.5</v>
      </c>
      <c r="EV14" s="10"/>
      <c r="EW14" s="11">
        <v>13</v>
      </c>
      <c r="EX14" s="11">
        <v>7.8</v>
      </c>
      <c r="EY14" s="11">
        <v>2</v>
      </c>
      <c r="EZ14" s="11"/>
      <c r="FA14" s="11">
        <v>22</v>
      </c>
      <c r="FB14" s="11">
        <v>7.8</v>
      </c>
      <c r="FC14" s="11">
        <v>17</v>
      </c>
      <c r="FD14" s="11"/>
      <c r="FE14" s="11"/>
      <c r="FF14" s="11"/>
      <c r="FG14" s="11">
        <v>33</v>
      </c>
      <c r="FH14" s="11">
        <v>4.5</v>
      </c>
      <c r="FI14" s="11"/>
      <c r="FJ14" s="11">
        <v>7.8</v>
      </c>
      <c r="FK14" s="11">
        <v>11</v>
      </c>
      <c r="FL14" s="11">
        <v>280</v>
      </c>
      <c r="FM14" s="11"/>
      <c r="FN14" s="11">
        <v>2</v>
      </c>
      <c r="FO14" s="11"/>
      <c r="FP14" s="11"/>
      <c r="FQ14" s="11">
        <v>7.8</v>
      </c>
      <c r="FR14" s="11"/>
      <c r="FS14" s="11">
        <v>23</v>
      </c>
      <c r="FT14" s="11">
        <v>13</v>
      </c>
      <c r="FU14" s="11"/>
      <c r="FV14" s="11"/>
      <c r="FW14" s="11"/>
      <c r="FX14" s="11"/>
      <c r="FY14" s="11"/>
      <c r="FZ14" s="11"/>
      <c r="GA14" s="11"/>
      <c r="GB14" s="11">
        <v>13</v>
      </c>
      <c r="GC14" s="11"/>
      <c r="GD14" s="11">
        <v>4.5</v>
      </c>
      <c r="GE14" s="11">
        <v>17</v>
      </c>
      <c r="GF14" s="11">
        <v>4.5</v>
      </c>
      <c r="GG14" s="11"/>
      <c r="GH14" s="11"/>
      <c r="GI14" s="12"/>
      <c r="GJ14" s="12"/>
      <c r="GK14" s="12"/>
      <c r="GL14" s="12">
        <v>49</v>
      </c>
      <c r="GM14" s="12">
        <v>33</v>
      </c>
      <c r="GN14" s="12">
        <v>33</v>
      </c>
      <c r="GO14" s="12">
        <v>130</v>
      </c>
      <c r="GP14" s="12">
        <v>23</v>
      </c>
      <c r="GQ14" s="12">
        <v>13</v>
      </c>
      <c r="GR14" s="12">
        <v>2</v>
      </c>
      <c r="GS14" s="12">
        <v>33</v>
      </c>
      <c r="GT14" s="12">
        <v>4.5</v>
      </c>
      <c r="GU14" s="12"/>
      <c r="GV14" s="12"/>
      <c r="GW14" s="12">
        <v>13</v>
      </c>
      <c r="GX14" s="12">
        <v>33</v>
      </c>
      <c r="GY14" s="12">
        <v>7.8</v>
      </c>
      <c r="GZ14" s="12">
        <v>4.5</v>
      </c>
      <c r="HA14" s="12">
        <v>17</v>
      </c>
      <c r="HB14" s="12"/>
      <c r="HC14" s="12"/>
      <c r="HD14" s="12"/>
      <c r="HE14" s="12"/>
      <c r="HF14" s="12"/>
      <c r="HG14" s="12"/>
      <c r="HH14" s="12"/>
      <c r="HI14" s="12">
        <v>23</v>
      </c>
      <c r="HJ14" s="12"/>
      <c r="HK14" s="10"/>
      <c r="HL14" s="12"/>
      <c r="HM14" s="12">
        <v>7.8</v>
      </c>
      <c r="HN14" s="12"/>
      <c r="HO14" s="12"/>
      <c r="HP14" s="12"/>
      <c r="HQ14" s="12">
        <v>49</v>
      </c>
      <c r="HR14" s="12">
        <v>49</v>
      </c>
      <c r="HS14" s="12"/>
      <c r="HT14" s="12"/>
      <c r="HU14" s="12">
        <v>33</v>
      </c>
      <c r="HV14" s="12">
        <v>22</v>
      </c>
      <c r="HW14" s="12">
        <v>79</v>
      </c>
      <c r="HX14" s="12">
        <v>7.8</v>
      </c>
      <c r="HY14" s="12">
        <v>22</v>
      </c>
      <c r="HZ14" s="12">
        <v>4.5</v>
      </c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2"/>
      <c r="IR14" s="2"/>
      <c r="IS14" s="2"/>
      <c r="IT14" s="2"/>
      <c r="IU14" s="2"/>
      <c r="IV14" s="2"/>
    </row>
    <row r="15" spans="1:25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</row>
    <row r="20" spans="1:256"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</row>
    <row r="21" spans="1:256"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</row>
    <row r="22" spans="1:256"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</row>
    <row r="23" spans="1:256"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</row>
    <row r="24" spans="1:256"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</row>
    <row r="25" spans="1:256"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</row>
    <row r="26" spans="1:256"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</row>
    <row r="27" spans="1:256"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</row>
    <row r="28" spans="1:256"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</row>
    <row r="29" spans="1:256"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</row>
    <row r="30" spans="1:256"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</row>
  </sheetData>
  <phoneticPr fontId="0" type="noConversion"/>
  <printOptions horizontalCentered="1" verticalCentered="1" gridLines="1"/>
  <pageMargins left="0.5" right="0.5" top="0.75" bottom="0.5" header="0.5" footer="0.5"/>
  <pageSetup scale="90" fitToWidth="2" orientation="landscape" horizontalDpi="300" verticalDpi="300" r:id="rId1"/>
  <headerFooter alignWithMargins="0">
    <oddHeader>&amp;L&amp;"Tahoma,Bold"&amp;14BEAR CREEK - D1 - CONDITIONAL&amp;R&amp;"Tahoma,Bold"&amp;14JAN.  15, 1993 - OCT 17, 2005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X29"/>
  <sheetViews>
    <sheetView tabSelected="1" zoomScale="80" workbookViewId="0">
      <pane xSplit="3" topLeftCell="JP1" activePane="topRight" state="frozen"/>
      <selection pane="topRight" activeCell="JX5" sqref="JX5"/>
    </sheetView>
  </sheetViews>
  <sheetFormatPr defaultColWidth="8.88671875" defaultRowHeight="15"/>
  <cols>
    <col min="1" max="1" width="13.109375" style="23" bestFit="1" customWidth="1"/>
    <col min="2" max="2" width="8.6640625" style="15" bestFit="1" customWidth="1"/>
    <col min="3" max="3" width="4.109375" style="22" bestFit="1" customWidth="1"/>
    <col min="4" max="36" width="8.33203125" style="23" bestFit="1" customWidth="1"/>
    <col min="37" max="16384" width="8.88671875" style="23"/>
  </cols>
  <sheetData>
    <row r="1" spans="1:284" s="17" customFormat="1">
      <c r="A1" s="17" t="s">
        <v>8</v>
      </c>
      <c r="B1" s="18" t="s">
        <v>0</v>
      </c>
      <c r="C1" s="19" t="s">
        <v>1</v>
      </c>
      <c r="D1" s="20">
        <v>38652</v>
      </c>
      <c r="E1" s="20">
        <v>38656</v>
      </c>
      <c r="F1" s="20">
        <v>38681</v>
      </c>
      <c r="G1" s="20">
        <v>38684</v>
      </c>
      <c r="H1" s="20">
        <v>38685</v>
      </c>
      <c r="I1" s="20">
        <v>38687</v>
      </c>
      <c r="J1" s="20">
        <v>38690</v>
      </c>
      <c r="K1" s="20">
        <v>38705</v>
      </c>
      <c r="L1" s="20">
        <v>38707</v>
      </c>
      <c r="M1" s="20">
        <v>38713</v>
      </c>
      <c r="N1" s="17">
        <v>38847</v>
      </c>
      <c r="O1" s="17">
        <v>38849</v>
      </c>
      <c r="P1" s="17">
        <v>38867</v>
      </c>
      <c r="Q1" s="17">
        <v>38876</v>
      </c>
      <c r="R1" s="17">
        <v>38880</v>
      </c>
      <c r="S1" s="17">
        <v>38883</v>
      </c>
      <c r="T1" s="17">
        <v>38884</v>
      </c>
      <c r="U1" s="17">
        <v>38887</v>
      </c>
      <c r="V1" s="20">
        <v>38897</v>
      </c>
      <c r="W1" s="17">
        <v>38898</v>
      </c>
      <c r="X1" s="17">
        <v>38903</v>
      </c>
      <c r="Y1" s="20">
        <v>38916</v>
      </c>
      <c r="Z1" s="20">
        <v>38954</v>
      </c>
      <c r="AA1" s="17">
        <v>38965</v>
      </c>
      <c r="AB1" s="17">
        <v>38971</v>
      </c>
      <c r="AC1" s="17">
        <v>39001</v>
      </c>
      <c r="AD1" s="17">
        <v>39030</v>
      </c>
      <c r="AE1" s="20">
        <v>39052</v>
      </c>
      <c r="AF1" s="17">
        <v>39055</v>
      </c>
      <c r="AG1" s="17">
        <v>39057</v>
      </c>
      <c r="AH1" s="17">
        <v>39079</v>
      </c>
      <c r="AI1" s="20">
        <v>39084</v>
      </c>
      <c r="AJ1" s="21">
        <v>39086</v>
      </c>
      <c r="AK1" s="17">
        <v>39089</v>
      </c>
      <c r="AL1" s="17">
        <v>39091</v>
      </c>
      <c r="AM1" s="17">
        <v>39093</v>
      </c>
      <c r="AN1" s="17">
        <v>39097</v>
      </c>
      <c r="AO1" s="17">
        <v>39099</v>
      </c>
      <c r="AP1" s="17">
        <v>39106</v>
      </c>
      <c r="AQ1" s="20">
        <v>39108</v>
      </c>
      <c r="AR1" s="20">
        <v>39111</v>
      </c>
      <c r="AS1" s="17">
        <v>39113</v>
      </c>
      <c r="AT1" s="20">
        <v>39118</v>
      </c>
      <c r="AU1" s="17">
        <v>39238</v>
      </c>
      <c r="AV1" s="17">
        <v>39275</v>
      </c>
      <c r="AW1" s="17">
        <v>39342</v>
      </c>
      <c r="AX1" s="17">
        <v>39385</v>
      </c>
      <c r="AY1" s="17">
        <v>39433</v>
      </c>
      <c r="AZ1" s="17">
        <v>39435</v>
      </c>
      <c r="BA1" s="17">
        <v>39443</v>
      </c>
      <c r="BB1" s="17">
        <v>39469</v>
      </c>
      <c r="BC1" s="17">
        <v>39493</v>
      </c>
      <c r="BD1" s="17">
        <v>39498</v>
      </c>
      <c r="BE1" s="17">
        <v>39545</v>
      </c>
      <c r="BF1" s="17">
        <v>39547</v>
      </c>
      <c r="BG1" s="17">
        <v>39549</v>
      </c>
      <c r="BH1" s="17">
        <v>39553</v>
      </c>
      <c r="BI1" s="17">
        <v>39581</v>
      </c>
      <c r="BJ1" s="17">
        <v>39583</v>
      </c>
      <c r="BK1" s="17">
        <v>39602</v>
      </c>
      <c r="BL1" s="17">
        <v>39646</v>
      </c>
      <c r="BM1" s="17">
        <v>39706</v>
      </c>
      <c r="BN1" s="17">
        <v>39720</v>
      </c>
      <c r="BO1" s="17">
        <v>39734</v>
      </c>
      <c r="BP1" s="17">
        <v>39758</v>
      </c>
      <c r="BQ1" s="17">
        <v>39761</v>
      </c>
      <c r="BR1" s="17">
        <v>39764</v>
      </c>
      <c r="BS1" s="17">
        <v>39769</v>
      </c>
      <c r="BT1" s="17">
        <v>40009</v>
      </c>
      <c r="BU1" s="17">
        <v>40021</v>
      </c>
      <c r="BV1" s="17">
        <v>40043</v>
      </c>
      <c r="BW1" s="17">
        <v>40065</v>
      </c>
      <c r="BX1" s="17">
        <v>40067</v>
      </c>
      <c r="BY1" s="17">
        <v>40071</v>
      </c>
      <c r="BZ1" s="17">
        <v>40080</v>
      </c>
      <c r="CA1" s="17">
        <v>40133</v>
      </c>
      <c r="CB1" s="17">
        <v>40141</v>
      </c>
      <c r="CC1" s="17">
        <v>40145</v>
      </c>
      <c r="CD1" s="17">
        <v>40147</v>
      </c>
      <c r="CE1" s="17">
        <v>40154</v>
      </c>
      <c r="CF1" s="17">
        <v>40175</v>
      </c>
      <c r="CG1" s="17">
        <v>40177</v>
      </c>
      <c r="CH1" s="17">
        <v>40180</v>
      </c>
      <c r="CI1" s="17">
        <v>40197</v>
      </c>
      <c r="CJ1" s="17">
        <v>40218</v>
      </c>
      <c r="CK1" s="17">
        <v>40220</v>
      </c>
      <c r="CL1" s="17">
        <v>40226</v>
      </c>
      <c r="CM1" s="17">
        <v>40268</v>
      </c>
      <c r="CN1" s="17">
        <v>40385</v>
      </c>
      <c r="CO1" s="17">
        <v>40406</v>
      </c>
      <c r="CP1" s="17">
        <v>40414</v>
      </c>
      <c r="CQ1" s="17">
        <v>40416</v>
      </c>
      <c r="CR1" s="17">
        <v>40434</v>
      </c>
      <c r="CS1" s="17">
        <v>40457</v>
      </c>
      <c r="CT1" s="17">
        <v>40459</v>
      </c>
      <c r="CU1" s="17">
        <v>40563</v>
      </c>
      <c r="CV1" s="17">
        <v>40570</v>
      </c>
      <c r="CW1" s="17">
        <v>40574</v>
      </c>
      <c r="CX1" s="17">
        <v>40582</v>
      </c>
      <c r="CY1" s="17">
        <v>40583</v>
      </c>
      <c r="CZ1" s="17">
        <v>40585</v>
      </c>
      <c r="DA1" s="17">
        <v>40588</v>
      </c>
      <c r="DB1" s="17">
        <v>40590</v>
      </c>
      <c r="DC1" s="17">
        <v>40787</v>
      </c>
      <c r="DD1" s="17">
        <v>40798</v>
      </c>
      <c r="DE1" s="17">
        <v>40837</v>
      </c>
      <c r="DF1" s="17">
        <v>40841</v>
      </c>
      <c r="DG1" s="17">
        <v>40975</v>
      </c>
      <c r="DH1" s="17">
        <v>41061</v>
      </c>
      <c r="DI1" s="17">
        <v>41064</v>
      </c>
      <c r="DJ1" s="17">
        <v>41085</v>
      </c>
      <c r="DK1" s="17">
        <v>41102</v>
      </c>
      <c r="DL1" s="17">
        <v>41106</v>
      </c>
      <c r="DM1" s="17">
        <v>41123</v>
      </c>
      <c r="DN1" s="17">
        <v>41148</v>
      </c>
      <c r="DO1" s="17">
        <v>41151</v>
      </c>
      <c r="DP1" s="17">
        <v>41193</v>
      </c>
      <c r="DQ1" s="17">
        <v>41197</v>
      </c>
      <c r="DR1" s="17">
        <v>41213</v>
      </c>
      <c r="DS1" s="17">
        <v>41271</v>
      </c>
      <c r="DT1" s="17">
        <v>41276</v>
      </c>
      <c r="DU1" s="17">
        <v>41317</v>
      </c>
      <c r="DV1" s="17">
        <v>41319</v>
      </c>
      <c r="DW1" s="17">
        <v>41435</v>
      </c>
      <c r="DX1" s="17">
        <v>41460</v>
      </c>
      <c r="DY1" s="17">
        <v>41463</v>
      </c>
      <c r="DZ1" s="17">
        <v>41470</v>
      </c>
      <c r="EA1" s="17">
        <v>41558</v>
      </c>
      <c r="EB1" s="17">
        <v>41561</v>
      </c>
      <c r="EC1" s="17">
        <v>41562</v>
      </c>
      <c r="ED1" s="17">
        <v>41565</v>
      </c>
      <c r="EE1" s="17">
        <v>41610</v>
      </c>
      <c r="EF1" s="17">
        <v>41684</v>
      </c>
      <c r="EG1" s="17">
        <v>41687</v>
      </c>
      <c r="EH1" s="17">
        <v>41709</v>
      </c>
      <c r="EI1" s="17">
        <v>41710</v>
      </c>
      <c r="EJ1" s="17">
        <v>41712</v>
      </c>
      <c r="EK1" s="17">
        <v>41752</v>
      </c>
      <c r="EL1" s="17">
        <v>41753</v>
      </c>
      <c r="EM1" s="17">
        <v>41757</v>
      </c>
      <c r="EN1" s="17">
        <v>41758</v>
      </c>
      <c r="EO1" s="17">
        <v>41827</v>
      </c>
      <c r="EP1" s="17">
        <v>41829</v>
      </c>
      <c r="EQ1" s="17">
        <v>41834</v>
      </c>
      <c r="ER1" s="17">
        <v>41848</v>
      </c>
      <c r="ES1" s="17">
        <v>41862</v>
      </c>
      <c r="ET1" s="17">
        <v>41893</v>
      </c>
      <c r="EU1" s="17">
        <v>41897</v>
      </c>
      <c r="EV1" s="17">
        <v>41900</v>
      </c>
      <c r="EW1" s="17">
        <v>41904</v>
      </c>
      <c r="EX1" s="17">
        <v>41931</v>
      </c>
      <c r="EY1" s="17">
        <v>41933</v>
      </c>
      <c r="EZ1" s="17">
        <v>41974</v>
      </c>
      <c r="FA1" s="17">
        <v>41976</v>
      </c>
      <c r="FB1" s="17">
        <v>41978</v>
      </c>
      <c r="FC1" s="17">
        <v>42002</v>
      </c>
      <c r="FD1" s="17">
        <v>42003</v>
      </c>
      <c r="FE1" s="17">
        <v>42006</v>
      </c>
      <c r="FF1" s="17">
        <v>42010</v>
      </c>
      <c r="FG1" s="17">
        <v>42013</v>
      </c>
      <c r="FH1" s="17">
        <v>42033</v>
      </c>
      <c r="FI1" s="17">
        <v>42038</v>
      </c>
      <c r="FJ1" s="17">
        <v>42065</v>
      </c>
      <c r="FK1" s="17">
        <v>42067</v>
      </c>
      <c r="FL1" s="17">
        <v>42069</v>
      </c>
      <c r="FM1" s="17">
        <v>42072</v>
      </c>
      <c r="FN1" s="17">
        <v>42138</v>
      </c>
      <c r="FO1" s="17">
        <v>42142</v>
      </c>
      <c r="FP1" s="17">
        <v>42163</v>
      </c>
      <c r="FQ1" s="17">
        <v>42164</v>
      </c>
      <c r="FR1" s="17">
        <v>42166</v>
      </c>
      <c r="FS1" s="17">
        <v>42170</v>
      </c>
      <c r="FT1" s="17">
        <v>42213</v>
      </c>
      <c r="FU1" s="17">
        <v>42222</v>
      </c>
      <c r="FV1" s="17">
        <v>42229</v>
      </c>
      <c r="FW1" s="17">
        <v>42233</v>
      </c>
      <c r="FX1" s="17">
        <v>42250</v>
      </c>
      <c r="FY1" s="17">
        <v>42276</v>
      </c>
      <c r="FZ1" s="17">
        <v>42289</v>
      </c>
      <c r="GA1" s="17">
        <v>42292</v>
      </c>
      <c r="GB1" s="17">
        <v>42293</v>
      </c>
      <c r="GC1" s="17">
        <v>42296</v>
      </c>
      <c r="GD1" s="17">
        <v>42321</v>
      </c>
      <c r="GE1" s="17">
        <v>42324</v>
      </c>
      <c r="GF1" s="17">
        <v>42331</v>
      </c>
      <c r="GG1" s="17">
        <v>42336</v>
      </c>
      <c r="GH1" s="17">
        <v>42394</v>
      </c>
      <c r="GI1" s="17">
        <v>42395</v>
      </c>
      <c r="GJ1" s="17">
        <v>42401</v>
      </c>
      <c r="GK1" s="17">
        <v>42411</v>
      </c>
      <c r="GL1" s="17">
        <v>42415</v>
      </c>
      <c r="GM1" s="17">
        <v>42418</v>
      </c>
      <c r="GN1" s="17">
        <v>42422</v>
      </c>
      <c r="GO1" s="17">
        <v>42426</v>
      </c>
      <c r="GP1" s="17">
        <v>42429</v>
      </c>
      <c r="GQ1" s="17">
        <v>42431</v>
      </c>
      <c r="GR1" s="17">
        <v>42438</v>
      </c>
      <c r="GS1" s="17">
        <v>42495</v>
      </c>
      <c r="GT1" s="17">
        <v>42499</v>
      </c>
      <c r="GU1" s="17">
        <v>42531</v>
      </c>
      <c r="GV1" s="17">
        <v>42548</v>
      </c>
      <c r="GW1" s="17">
        <v>42590</v>
      </c>
      <c r="GX1" s="17">
        <v>42604</v>
      </c>
      <c r="GY1" s="17">
        <v>42620</v>
      </c>
      <c r="GZ1" s="17">
        <v>42621</v>
      </c>
      <c r="HA1" s="17">
        <v>42634</v>
      </c>
      <c r="HB1" s="17">
        <v>42655</v>
      </c>
      <c r="HC1" s="17">
        <v>42661</v>
      </c>
      <c r="HD1" s="17">
        <v>42712</v>
      </c>
      <c r="HE1" s="17">
        <v>42718</v>
      </c>
      <c r="HF1" s="17">
        <v>42719</v>
      </c>
      <c r="HG1" s="17">
        <v>42810</v>
      </c>
      <c r="HH1" s="17">
        <v>42814</v>
      </c>
      <c r="HI1" s="17">
        <v>42815</v>
      </c>
      <c r="HJ1" s="17">
        <v>42817</v>
      </c>
      <c r="HK1" s="17">
        <v>42821</v>
      </c>
      <c r="HL1" s="17">
        <v>42836</v>
      </c>
      <c r="HM1" s="17">
        <v>42856</v>
      </c>
      <c r="HN1" s="17">
        <v>42887</v>
      </c>
      <c r="HO1" s="17">
        <v>42891</v>
      </c>
      <c r="HP1" s="17">
        <v>42913</v>
      </c>
      <c r="HQ1" s="17">
        <v>42936</v>
      </c>
      <c r="HR1" s="17">
        <v>42969</v>
      </c>
      <c r="HS1" s="17">
        <v>43040</v>
      </c>
      <c r="HT1" s="17">
        <v>43045</v>
      </c>
      <c r="HU1" s="17">
        <v>43046</v>
      </c>
      <c r="HV1" s="17">
        <v>43052</v>
      </c>
      <c r="HW1" s="17">
        <v>43053</v>
      </c>
      <c r="HX1" s="17">
        <v>43054</v>
      </c>
      <c r="HY1" s="17">
        <v>43081</v>
      </c>
      <c r="HZ1" s="17">
        <v>43083</v>
      </c>
      <c r="IA1" s="17">
        <v>43117</v>
      </c>
      <c r="IB1" s="17">
        <v>43132</v>
      </c>
      <c r="IC1" s="17">
        <v>43209</v>
      </c>
      <c r="ID1" s="17">
        <v>43220</v>
      </c>
      <c r="IE1" s="17">
        <v>43255</v>
      </c>
      <c r="IF1" s="17">
        <v>43255</v>
      </c>
      <c r="IG1" s="17">
        <v>43257</v>
      </c>
      <c r="IH1" s="17">
        <v>43264</v>
      </c>
      <c r="II1" s="17">
        <v>43271</v>
      </c>
      <c r="IJ1" s="17">
        <v>43272</v>
      </c>
      <c r="IK1" s="17">
        <v>43283</v>
      </c>
      <c r="IL1" s="17">
        <v>43297</v>
      </c>
      <c r="IM1" s="17">
        <v>43314</v>
      </c>
      <c r="IN1" s="17">
        <v>43377</v>
      </c>
      <c r="IO1" s="17">
        <v>43381</v>
      </c>
      <c r="IP1" s="17">
        <v>43403</v>
      </c>
      <c r="IQ1" s="17">
        <v>43461</v>
      </c>
      <c r="IR1" s="17">
        <v>43493</v>
      </c>
      <c r="IS1" s="17">
        <v>43495</v>
      </c>
      <c r="IT1" s="17">
        <v>43502</v>
      </c>
      <c r="IU1" s="17">
        <v>43572</v>
      </c>
      <c r="IV1" s="17">
        <v>43619</v>
      </c>
      <c r="IW1" s="17">
        <v>43657</v>
      </c>
      <c r="IX1" s="17">
        <v>43661</v>
      </c>
      <c r="IY1" s="17">
        <v>43698</v>
      </c>
      <c r="IZ1" s="17">
        <v>43719</v>
      </c>
      <c r="JA1" s="17">
        <v>43724</v>
      </c>
      <c r="JB1" s="17">
        <v>43872</v>
      </c>
      <c r="JC1" s="17">
        <v>43874</v>
      </c>
      <c r="JD1" s="17">
        <v>43937</v>
      </c>
      <c r="JE1" s="17">
        <v>43943</v>
      </c>
      <c r="JF1" s="17">
        <v>43950</v>
      </c>
      <c r="JG1" s="17">
        <v>43977</v>
      </c>
      <c r="JH1" s="17">
        <v>43983</v>
      </c>
      <c r="JI1" s="17">
        <v>43986</v>
      </c>
      <c r="JJ1" s="17">
        <v>44005</v>
      </c>
      <c r="JK1" s="17">
        <v>44006</v>
      </c>
      <c r="JL1" s="17">
        <v>44053</v>
      </c>
      <c r="JM1" s="17">
        <v>44067</v>
      </c>
      <c r="JN1" s="17">
        <v>44097</v>
      </c>
      <c r="JO1" s="17">
        <v>44105</v>
      </c>
      <c r="JP1" s="17">
        <v>44109</v>
      </c>
      <c r="JQ1" s="17">
        <v>44153</v>
      </c>
      <c r="JR1" s="17">
        <v>44167</v>
      </c>
      <c r="JS1" s="17">
        <v>44173</v>
      </c>
      <c r="JT1" s="17">
        <v>44175</v>
      </c>
      <c r="JU1" s="17">
        <v>44176</v>
      </c>
      <c r="JV1" s="17">
        <v>44187</v>
      </c>
      <c r="JW1" s="17">
        <v>44560</v>
      </c>
      <c r="JX1" s="17">
        <v>44231</v>
      </c>
    </row>
    <row r="2" spans="1:284" s="14" customFormat="1">
      <c r="A2" s="14" t="s">
        <v>11</v>
      </c>
      <c r="B2" s="15"/>
      <c r="C2" s="22"/>
      <c r="D2" s="23"/>
      <c r="E2" s="23"/>
      <c r="F2" s="23"/>
      <c r="G2" s="23"/>
      <c r="H2" s="23"/>
      <c r="I2" s="23"/>
      <c r="J2" s="23"/>
      <c r="GU2" s="14">
        <v>4.5</v>
      </c>
      <c r="GV2" s="14">
        <v>4</v>
      </c>
      <c r="GW2" s="14">
        <v>1.7</v>
      </c>
      <c r="GX2" s="14">
        <v>1.7</v>
      </c>
      <c r="HA2" s="14">
        <v>2</v>
      </c>
      <c r="HC2" s="14">
        <v>1.7</v>
      </c>
      <c r="HD2" s="14">
        <v>23</v>
      </c>
      <c r="HE2" s="14">
        <v>4.5</v>
      </c>
      <c r="HG2" s="14">
        <v>11</v>
      </c>
      <c r="HH2" s="14">
        <v>6.8</v>
      </c>
      <c r="HL2" s="14">
        <v>1.7</v>
      </c>
      <c r="HM2" s="14">
        <v>1.7</v>
      </c>
      <c r="HP2" s="14">
        <v>4</v>
      </c>
      <c r="HQ2" s="14">
        <v>13</v>
      </c>
      <c r="HR2" s="14">
        <v>2</v>
      </c>
      <c r="HS2" s="14">
        <v>23</v>
      </c>
      <c r="HT2" s="14">
        <v>11</v>
      </c>
      <c r="HY2" s="14">
        <v>4</v>
      </c>
      <c r="HZ2" s="14">
        <v>2</v>
      </c>
      <c r="IA2" s="14">
        <v>2</v>
      </c>
      <c r="IB2" s="14">
        <v>1.7</v>
      </c>
      <c r="IC2" s="14">
        <v>9.1999999999999993</v>
      </c>
      <c r="ID2" s="14">
        <v>4.5</v>
      </c>
      <c r="IE2" s="14">
        <v>11</v>
      </c>
      <c r="IF2" s="14">
        <v>11</v>
      </c>
      <c r="IG2" s="14">
        <v>13</v>
      </c>
      <c r="IH2" s="14">
        <v>13</v>
      </c>
      <c r="II2" s="14">
        <v>21</v>
      </c>
      <c r="IK2" s="14">
        <v>1.7</v>
      </c>
      <c r="IL2" s="14">
        <v>1.7</v>
      </c>
      <c r="IM2" s="14">
        <v>1.7</v>
      </c>
      <c r="IN2" s="14">
        <v>110</v>
      </c>
      <c r="IO2" s="14">
        <v>2</v>
      </c>
      <c r="IP2" s="14">
        <v>4.5</v>
      </c>
      <c r="IQ2" s="14">
        <v>4.5</v>
      </c>
      <c r="IR2" s="14">
        <v>33</v>
      </c>
      <c r="IS2" s="14">
        <v>7.8</v>
      </c>
      <c r="IT2" s="14">
        <v>2</v>
      </c>
      <c r="IU2" s="14">
        <v>1.7</v>
      </c>
      <c r="IV2" s="14">
        <v>4.5</v>
      </c>
      <c r="IW2" s="14">
        <v>6.8</v>
      </c>
      <c r="IX2" s="14">
        <v>1.7</v>
      </c>
      <c r="IY2" s="14">
        <v>1.7</v>
      </c>
      <c r="JA2" s="14">
        <v>1.7</v>
      </c>
      <c r="JC2" s="14">
        <v>2</v>
      </c>
      <c r="JD2" s="14">
        <v>2</v>
      </c>
      <c r="JE2" s="14">
        <v>1.7</v>
      </c>
      <c r="JH2" s="14">
        <v>240</v>
      </c>
      <c r="JI2" s="14">
        <v>2</v>
      </c>
      <c r="JK2" s="14">
        <v>6.8</v>
      </c>
      <c r="JL2" s="14">
        <v>1.7</v>
      </c>
      <c r="JM2" s="14">
        <v>2</v>
      </c>
      <c r="JN2" s="14">
        <v>2</v>
      </c>
      <c r="JO2" s="14">
        <v>1.7</v>
      </c>
      <c r="JP2" s="14">
        <v>4.5</v>
      </c>
      <c r="JQ2" s="14">
        <v>1.7</v>
      </c>
      <c r="JR2" s="14">
        <v>130</v>
      </c>
      <c r="JS2" s="14">
        <v>33</v>
      </c>
      <c r="JT2" s="14">
        <v>3</v>
      </c>
      <c r="JU2" s="14">
        <v>13</v>
      </c>
      <c r="JV2" s="14">
        <v>350</v>
      </c>
      <c r="JX2" s="14">
        <v>1.7</v>
      </c>
    </row>
    <row r="3" spans="1:284" s="14" customFormat="1">
      <c r="A3" s="14" t="s">
        <v>9</v>
      </c>
      <c r="B3" s="15">
        <v>8</v>
      </c>
      <c r="C3" s="16"/>
      <c r="D3" s="14">
        <v>79</v>
      </c>
      <c r="E3" s="14">
        <v>13</v>
      </c>
      <c r="H3" s="14">
        <v>49</v>
      </c>
      <c r="I3" s="14">
        <v>130</v>
      </c>
      <c r="J3" s="14">
        <v>6.8</v>
      </c>
      <c r="K3" s="14">
        <v>17</v>
      </c>
      <c r="L3" s="14">
        <v>33</v>
      </c>
      <c r="M3" s="14">
        <v>4.5</v>
      </c>
      <c r="N3" s="14">
        <v>9.1999999999999993</v>
      </c>
      <c r="O3" s="14">
        <v>7.8</v>
      </c>
      <c r="P3" s="14">
        <v>7.8</v>
      </c>
      <c r="Q3" s="14">
        <v>11</v>
      </c>
      <c r="R3" s="14">
        <v>7.8</v>
      </c>
      <c r="S3" s="14">
        <v>11</v>
      </c>
      <c r="T3" s="14">
        <v>4.5</v>
      </c>
      <c r="U3" s="14">
        <v>9.3000000000000007</v>
      </c>
      <c r="V3" s="14">
        <v>79</v>
      </c>
      <c r="W3" s="14">
        <v>23</v>
      </c>
      <c r="X3" s="14">
        <v>23</v>
      </c>
      <c r="Y3" s="14">
        <v>17</v>
      </c>
      <c r="Z3" s="14">
        <v>2</v>
      </c>
      <c r="AB3" s="14">
        <v>1.7</v>
      </c>
      <c r="AC3" s="14">
        <v>9.1999999999999993</v>
      </c>
      <c r="AD3" s="14">
        <v>7.8</v>
      </c>
      <c r="AE3" s="14">
        <v>49</v>
      </c>
      <c r="AF3" s="14">
        <v>11</v>
      </c>
      <c r="AG3" s="14">
        <v>4.5</v>
      </c>
      <c r="AH3" s="14">
        <v>240</v>
      </c>
      <c r="AI3" s="14">
        <v>130</v>
      </c>
      <c r="AJ3" s="14">
        <v>4.5</v>
      </c>
      <c r="AK3" s="14">
        <v>11</v>
      </c>
      <c r="AL3" s="14">
        <v>70</v>
      </c>
      <c r="AM3" s="14">
        <v>33</v>
      </c>
      <c r="AN3" s="14">
        <v>11</v>
      </c>
      <c r="AO3" s="14">
        <v>49</v>
      </c>
      <c r="AP3" s="14">
        <v>13</v>
      </c>
      <c r="AQ3" s="14">
        <v>79</v>
      </c>
      <c r="AR3" s="14">
        <v>49</v>
      </c>
      <c r="AS3" s="14">
        <v>6.8</v>
      </c>
      <c r="AT3" s="14">
        <v>2</v>
      </c>
      <c r="AU3" s="14">
        <v>7.8</v>
      </c>
      <c r="AV3" s="14">
        <v>2</v>
      </c>
      <c r="AW3" s="14">
        <v>1.7</v>
      </c>
      <c r="AX3" s="14">
        <v>1.7</v>
      </c>
      <c r="AY3" s="14">
        <v>540</v>
      </c>
      <c r="AZ3" s="14">
        <v>23</v>
      </c>
      <c r="BA3" s="14">
        <v>7.8</v>
      </c>
      <c r="BB3" s="14">
        <v>4.5</v>
      </c>
      <c r="BC3" s="14">
        <v>33</v>
      </c>
      <c r="BD3" s="14">
        <v>1.7</v>
      </c>
      <c r="BE3" s="14">
        <v>6.8</v>
      </c>
      <c r="BG3" s="14" t="s">
        <v>4</v>
      </c>
      <c r="BH3" s="14">
        <v>1.7</v>
      </c>
      <c r="BI3" s="14">
        <v>70</v>
      </c>
      <c r="BJ3" s="14">
        <v>11</v>
      </c>
      <c r="BK3" s="14">
        <v>2</v>
      </c>
      <c r="BL3" s="14">
        <v>2</v>
      </c>
      <c r="BM3" s="14">
        <v>1.7</v>
      </c>
      <c r="BN3" s="14">
        <v>2</v>
      </c>
      <c r="BO3" s="14">
        <v>11</v>
      </c>
      <c r="BP3" s="14">
        <v>2</v>
      </c>
      <c r="BQ3" s="14">
        <v>33</v>
      </c>
      <c r="BR3" s="14">
        <v>4.5</v>
      </c>
      <c r="BS3" s="14">
        <v>2</v>
      </c>
      <c r="BT3" s="14">
        <v>7.8</v>
      </c>
      <c r="BU3" s="14">
        <v>2</v>
      </c>
      <c r="BV3" s="14">
        <v>13</v>
      </c>
      <c r="BY3" s="14">
        <v>2</v>
      </c>
      <c r="BZ3" s="14">
        <v>17</v>
      </c>
      <c r="CC3" s="14">
        <v>22</v>
      </c>
      <c r="CD3" s="14">
        <v>33</v>
      </c>
      <c r="CE3" s="14">
        <v>7.8</v>
      </c>
      <c r="CF3" s="14">
        <v>170</v>
      </c>
      <c r="CG3" s="14">
        <v>79</v>
      </c>
      <c r="CH3" s="14">
        <v>2</v>
      </c>
      <c r="CI3" s="14">
        <v>7.8</v>
      </c>
      <c r="CJ3" s="14">
        <v>33</v>
      </c>
      <c r="CK3" s="14">
        <v>33</v>
      </c>
      <c r="CL3" s="14">
        <v>7.8</v>
      </c>
      <c r="CM3" s="14">
        <v>4.5</v>
      </c>
      <c r="CN3" s="14">
        <v>1.7</v>
      </c>
      <c r="CO3" s="14">
        <v>4.5</v>
      </c>
      <c r="CP3" s="14">
        <v>7.8</v>
      </c>
      <c r="CQ3" s="14">
        <v>1.7</v>
      </c>
      <c r="CR3" s="14">
        <v>2</v>
      </c>
      <c r="CS3" s="14">
        <v>23</v>
      </c>
      <c r="CT3" s="14">
        <v>2</v>
      </c>
      <c r="CU3" s="14">
        <v>1.8</v>
      </c>
      <c r="CV3" s="14">
        <v>79</v>
      </c>
      <c r="CW3" s="14">
        <v>4.5</v>
      </c>
      <c r="CX3" s="14">
        <v>13</v>
      </c>
      <c r="CY3" s="14">
        <v>4.5</v>
      </c>
      <c r="CZ3" s="14">
        <v>33</v>
      </c>
      <c r="DA3" s="14">
        <v>79</v>
      </c>
      <c r="DB3" s="14">
        <v>13</v>
      </c>
      <c r="DC3" s="14">
        <v>4.5</v>
      </c>
      <c r="DD3" s="14">
        <v>1.7</v>
      </c>
      <c r="DE3" s="14">
        <v>23</v>
      </c>
      <c r="DF3" s="14">
        <v>7.8</v>
      </c>
      <c r="DG3" s="14">
        <v>4.5</v>
      </c>
      <c r="DI3" s="14">
        <v>1.7</v>
      </c>
      <c r="DJ3" s="14">
        <v>2</v>
      </c>
      <c r="DK3" s="14">
        <v>2</v>
      </c>
      <c r="DL3" s="14">
        <v>1.7</v>
      </c>
      <c r="DM3" s="14">
        <v>7.8</v>
      </c>
      <c r="DN3" s="14">
        <v>7.8</v>
      </c>
      <c r="DO3" s="14">
        <v>17</v>
      </c>
      <c r="DP3" s="14">
        <v>17</v>
      </c>
      <c r="DQ3" s="14">
        <v>2</v>
      </c>
      <c r="DR3" s="14">
        <v>4</v>
      </c>
      <c r="DS3" s="14">
        <v>2</v>
      </c>
      <c r="DT3" s="14">
        <v>11</v>
      </c>
      <c r="DV3" s="14">
        <v>14</v>
      </c>
      <c r="DW3" s="14">
        <v>2</v>
      </c>
      <c r="DX3" s="14">
        <v>7.8</v>
      </c>
      <c r="DZ3" s="14">
        <v>2</v>
      </c>
      <c r="EA3" s="14">
        <v>17</v>
      </c>
      <c r="EB3" s="14">
        <v>23</v>
      </c>
      <c r="EC3" s="14">
        <v>11</v>
      </c>
      <c r="ED3" s="14">
        <v>1.7</v>
      </c>
      <c r="EE3" s="14">
        <v>17</v>
      </c>
      <c r="EF3" s="14">
        <v>6.8</v>
      </c>
      <c r="EG3" s="14">
        <v>1.7</v>
      </c>
      <c r="EH3" s="14">
        <v>17</v>
      </c>
      <c r="EI3" s="14">
        <v>33</v>
      </c>
      <c r="EJ3" s="14">
        <v>4</v>
      </c>
      <c r="EK3" s="14">
        <v>33</v>
      </c>
      <c r="EL3" s="14">
        <v>13</v>
      </c>
      <c r="EM3" s="14">
        <v>22</v>
      </c>
      <c r="EN3" s="14">
        <v>1.8</v>
      </c>
      <c r="EO3" s="14">
        <v>7.8</v>
      </c>
      <c r="EP3" s="14">
        <v>34</v>
      </c>
      <c r="EQ3" s="14">
        <v>2</v>
      </c>
      <c r="ER3" s="14">
        <v>4.5</v>
      </c>
      <c r="ES3" s="14">
        <v>11</v>
      </c>
      <c r="ET3" s="14">
        <v>1.7</v>
      </c>
      <c r="EU3" s="14">
        <v>49</v>
      </c>
      <c r="EV3" s="14">
        <v>13</v>
      </c>
      <c r="EW3" s="14">
        <v>7.8</v>
      </c>
      <c r="EX3" s="14">
        <v>13</v>
      </c>
      <c r="EY3" s="14">
        <v>17</v>
      </c>
      <c r="EZ3" s="14">
        <v>4</v>
      </c>
      <c r="FA3" s="14">
        <v>17</v>
      </c>
      <c r="FB3" s="14">
        <v>2</v>
      </c>
      <c r="FC3" s="14">
        <v>1.8</v>
      </c>
      <c r="FD3" s="14">
        <v>23</v>
      </c>
      <c r="FE3" s="14">
        <v>11</v>
      </c>
      <c r="FF3" s="14">
        <v>6.1</v>
      </c>
      <c r="FG3" s="14">
        <v>7.8</v>
      </c>
      <c r="FH3" s="14">
        <v>14</v>
      </c>
      <c r="FI3" s="14">
        <v>4</v>
      </c>
      <c r="FJ3" s="14">
        <v>49</v>
      </c>
      <c r="FK3" s="14">
        <v>7.8</v>
      </c>
      <c r="FL3" s="14">
        <v>22</v>
      </c>
      <c r="FM3" s="14">
        <v>2</v>
      </c>
      <c r="FN3" s="14">
        <v>2</v>
      </c>
      <c r="FO3" s="14">
        <v>1.7</v>
      </c>
      <c r="FP3" s="14">
        <v>2</v>
      </c>
      <c r="FQ3" s="14">
        <v>9.3000000000000007</v>
      </c>
      <c r="FR3" s="14">
        <v>170</v>
      </c>
      <c r="FS3" s="14">
        <v>4.5</v>
      </c>
      <c r="FT3" s="14">
        <v>2</v>
      </c>
      <c r="FU3" s="14">
        <v>7.8</v>
      </c>
      <c r="FV3" s="14">
        <v>11</v>
      </c>
      <c r="FW3" s="14">
        <v>1.8</v>
      </c>
      <c r="FX3" s="14">
        <v>1.7</v>
      </c>
      <c r="FY3" s="14">
        <v>4.5</v>
      </c>
      <c r="FZ3" s="14">
        <v>14</v>
      </c>
      <c r="GB3" s="14">
        <v>7.8</v>
      </c>
      <c r="GC3" s="14">
        <v>7.8</v>
      </c>
      <c r="GD3" s="14">
        <v>4</v>
      </c>
      <c r="GE3" s="14">
        <v>13</v>
      </c>
      <c r="GG3" s="14">
        <v>4.5</v>
      </c>
      <c r="GH3" s="14">
        <v>33</v>
      </c>
      <c r="GI3" s="14">
        <v>23</v>
      </c>
      <c r="GJ3" s="14">
        <v>1.7</v>
      </c>
      <c r="GL3" s="14">
        <v>6.8</v>
      </c>
      <c r="GM3" s="14">
        <v>22</v>
      </c>
      <c r="GN3" s="14">
        <v>6.8</v>
      </c>
      <c r="GO3" s="14">
        <v>23</v>
      </c>
      <c r="GP3" s="14">
        <v>4.5</v>
      </c>
      <c r="GQ3" s="14">
        <v>70</v>
      </c>
      <c r="GS3" s="14">
        <v>7.8</v>
      </c>
      <c r="GT3" s="14">
        <v>2</v>
      </c>
      <c r="GU3" s="14">
        <v>2</v>
      </c>
      <c r="GV3" s="14">
        <v>4</v>
      </c>
      <c r="GW3" s="14">
        <v>1.7</v>
      </c>
      <c r="GX3" s="14">
        <v>2</v>
      </c>
      <c r="HA3" s="14">
        <v>2</v>
      </c>
      <c r="HC3" s="14">
        <v>7.8</v>
      </c>
      <c r="HD3" s="14">
        <v>17</v>
      </c>
      <c r="HE3" s="14">
        <v>23</v>
      </c>
      <c r="HF3" s="14">
        <v>4.5</v>
      </c>
      <c r="HG3" s="14">
        <v>1.7</v>
      </c>
      <c r="HH3" s="14">
        <v>6.8</v>
      </c>
      <c r="HI3" s="14">
        <v>79</v>
      </c>
      <c r="HJ3" s="14">
        <v>49</v>
      </c>
      <c r="HK3" s="14">
        <v>13</v>
      </c>
      <c r="HL3" s="14">
        <v>6.8</v>
      </c>
      <c r="HM3" s="14">
        <v>7.8</v>
      </c>
      <c r="HN3" s="14">
        <v>33</v>
      </c>
      <c r="HO3" s="14">
        <v>2</v>
      </c>
      <c r="HP3" s="14">
        <v>4.5</v>
      </c>
      <c r="HQ3" s="14">
        <v>7.8</v>
      </c>
      <c r="HR3" s="14">
        <v>4.5</v>
      </c>
      <c r="HS3" s="14">
        <v>49</v>
      </c>
      <c r="HT3" s="14">
        <v>13</v>
      </c>
      <c r="HV3" s="14">
        <v>13</v>
      </c>
      <c r="HW3" s="14">
        <v>23</v>
      </c>
      <c r="HX3" s="14">
        <v>7.8</v>
      </c>
      <c r="HY3" s="14">
        <v>11</v>
      </c>
      <c r="HZ3" s="14">
        <v>6.8</v>
      </c>
      <c r="IA3" s="14">
        <v>2</v>
      </c>
      <c r="IB3" s="14">
        <v>2</v>
      </c>
      <c r="IC3" s="14">
        <v>13</v>
      </c>
      <c r="ID3" s="14">
        <v>7.8</v>
      </c>
      <c r="IE3" s="14">
        <v>79</v>
      </c>
      <c r="IF3" s="14">
        <v>79</v>
      </c>
      <c r="IG3" s="14">
        <v>6.8</v>
      </c>
      <c r="IH3" s="14">
        <v>7.8</v>
      </c>
      <c r="II3" s="14">
        <v>49</v>
      </c>
      <c r="IJ3" s="14">
        <v>17</v>
      </c>
      <c r="IK3" s="14">
        <v>1.7</v>
      </c>
      <c r="IL3" s="14">
        <v>1.7</v>
      </c>
      <c r="IM3" s="14">
        <v>2</v>
      </c>
      <c r="IN3" s="14">
        <v>33</v>
      </c>
      <c r="IO3" s="14">
        <v>4.5</v>
      </c>
      <c r="IP3" s="14">
        <v>7.8</v>
      </c>
      <c r="IQ3" s="14">
        <v>13</v>
      </c>
      <c r="IR3" s="14">
        <v>130</v>
      </c>
      <c r="IS3" s="14">
        <v>17</v>
      </c>
      <c r="IT3" s="14">
        <v>4.5</v>
      </c>
      <c r="IU3" s="14">
        <v>7.8</v>
      </c>
      <c r="IV3" s="14">
        <v>6.8</v>
      </c>
      <c r="IW3" s="14">
        <v>2</v>
      </c>
      <c r="IX3" s="14">
        <v>1.7</v>
      </c>
      <c r="IY3" s="14">
        <v>1.8</v>
      </c>
      <c r="JA3" s="14">
        <v>2</v>
      </c>
      <c r="JC3" s="14">
        <v>4.5</v>
      </c>
      <c r="JD3" s="14">
        <v>22</v>
      </c>
      <c r="JE3" s="14">
        <v>1.8</v>
      </c>
      <c r="JF3" s="14">
        <v>1.8</v>
      </c>
      <c r="JH3" s="14">
        <v>130</v>
      </c>
      <c r="JI3" s="14">
        <v>2</v>
      </c>
      <c r="JK3" s="14">
        <v>1.7</v>
      </c>
      <c r="JL3" s="14">
        <v>1.7</v>
      </c>
      <c r="JM3" s="14">
        <v>6</v>
      </c>
      <c r="JN3" s="14">
        <v>2</v>
      </c>
      <c r="JO3" s="14">
        <v>2</v>
      </c>
      <c r="JP3" s="14">
        <v>4</v>
      </c>
      <c r="JQ3" s="14">
        <v>1.7</v>
      </c>
      <c r="JR3" s="14">
        <v>49</v>
      </c>
      <c r="JS3" s="14">
        <v>170</v>
      </c>
      <c r="JT3" s="14">
        <v>17</v>
      </c>
      <c r="JU3" s="14">
        <v>13</v>
      </c>
      <c r="JV3" s="14">
        <v>540</v>
      </c>
      <c r="JW3" s="14">
        <v>2</v>
      </c>
      <c r="JX3" s="14">
        <v>2</v>
      </c>
    </row>
    <row r="4" spans="1:284" s="14" customFormat="1">
      <c r="A4" s="14" t="s">
        <v>10</v>
      </c>
      <c r="B4" s="15">
        <v>7</v>
      </c>
      <c r="C4" s="16"/>
      <c r="D4" s="14">
        <v>79</v>
      </c>
      <c r="E4" s="14">
        <v>4.5</v>
      </c>
      <c r="H4" s="14">
        <v>110</v>
      </c>
      <c r="I4" s="14">
        <v>110</v>
      </c>
      <c r="J4" s="14">
        <v>4.5</v>
      </c>
      <c r="K4" s="14">
        <v>17</v>
      </c>
      <c r="L4" s="14">
        <v>49</v>
      </c>
      <c r="M4" s="14">
        <v>22</v>
      </c>
      <c r="N4" s="14">
        <v>23</v>
      </c>
      <c r="O4" s="14">
        <v>11</v>
      </c>
      <c r="P4" s="14">
        <v>4</v>
      </c>
      <c r="Q4" s="14">
        <v>23</v>
      </c>
      <c r="R4" s="14">
        <v>4.5</v>
      </c>
      <c r="S4" s="14">
        <v>13</v>
      </c>
      <c r="T4" s="14">
        <v>33</v>
      </c>
      <c r="U4" s="14">
        <v>17</v>
      </c>
      <c r="V4" s="20"/>
      <c r="W4" s="14">
        <v>33</v>
      </c>
      <c r="Y4" s="14">
        <v>7.8</v>
      </c>
      <c r="Z4" s="14">
        <v>6.8</v>
      </c>
      <c r="AC4" s="14">
        <v>2</v>
      </c>
      <c r="AD4" s="14">
        <v>14</v>
      </c>
      <c r="AE4" s="14">
        <v>49</v>
      </c>
      <c r="AF4" s="14">
        <v>23</v>
      </c>
      <c r="AG4" s="14">
        <v>11</v>
      </c>
      <c r="AH4" s="14">
        <v>130</v>
      </c>
      <c r="AI4" s="14">
        <v>49</v>
      </c>
      <c r="AJ4" s="14">
        <v>17</v>
      </c>
      <c r="AK4" s="14">
        <v>23</v>
      </c>
      <c r="AL4" s="14">
        <v>110</v>
      </c>
      <c r="AM4" s="14">
        <v>46</v>
      </c>
      <c r="AN4" s="14">
        <v>33</v>
      </c>
      <c r="AO4" s="14">
        <v>49</v>
      </c>
      <c r="AP4" s="14">
        <v>33</v>
      </c>
      <c r="AQ4" s="14">
        <v>79</v>
      </c>
      <c r="AR4" s="14">
        <v>49</v>
      </c>
      <c r="AS4" s="14">
        <v>7.8</v>
      </c>
      <c r="AT4" s="14">
        <v>6.8</v>
      </c>
      <c r="AV4" s="14">
        <v>2</v>
      </c>
      <c r="AW4" s="14">
        <v>1.7</v>
      </c>
      <c r="AX4" s="14">
        <v>4.5</v>
      </c>
      <c r="BA4" s="14">
        <v>2</v>
      </c>
      <c r="BB4" s="14">
        <v>6.8</v>
      </c>
      <c r="BC4" s="14">
        <v>49</v>
      </c>
      <c r="BD4" s="14">
        <v>4.5</v>
      </c>
      <c r="BE4" s="14">
        <v>4.5</v>
      </c>
      <c r="BG4" s="14" t="s">
        <v>4</v>
      </c>
      <c r="BH4" s="14">
        <v>4.5</v>
      </c>
      <c r="BI4" s="14">
        <v>49</v>
      </c>
      <c r="BJ4" s="14">
        <v>4.5</v>
      </c>
      <c r="BK4" s="14">
        <v>2</v>
      </c>
      <c r="BL4" s="14">
        <v>2</v>
      </c>
      <c r="BM4" s="14">
        <v>1.7</v>
      </c>
      <c r="BN4" s="14">
        <v>1.7</v>
      </c>
      <c r="BO4" s="14">
        <v>14</v>
      </c>
      <c r="BQ4" s="14">
        <v>6.8</v>
      </c>
      <c r="BR4" s="14">
        <v>2</v>
      </c>
      <c r="BS4" s="14">
        <v>4</v>
      </c>
      <c r="BT4" s="14">
        <v>17</v>
      </c>
      <c r="BU4" s="14">
        <v>1.8</v>
      </c>
      <c r="BV4" s="14">
        <v>4.5</v>
      </c>
      <c r="BX4" s="14">
        <v>13</v>
      </c>
      <c r="BY4" s="14">
        <v>11</v>
      </c>
      <c r="BZ4" s="14">
        <v>13</v>
      </c>
      <c r="CC4" s="14">
        <v>17</v>
      </c>
      <c r="CD4" s="14">
        <v>79</v>
      </c>
      <c r="CE4" s="14">
        <v>7.8</v>
      </c>
      <c r="CF4" s="14">
        <v>110</v>
      </c>
      <c r="CG4" s="14">
        <v>33</v>
      </c>
      <c r="CH4" s="14">
        <v>7.8</v>
      </c>
      <c r="CI4" s="14">
        <v>4.5</v>
      </c>
      <c r="CJ4" s="14">
        <v>49</v>
      </c>
      <c r="CK4" s="14">
        <v>11</v>
      </c>
      <c r="CM4" s="14">
        <v>4.5</v>
      </c>
      <c r="CN4" s="14">
        <v>2</v>
      </c>
      <c r="CO4" s="14">
        <v>4.5</v>
      </c>
      <c r="CP4" s="14">
        <v>4</v>
      </c>
      <c r="CQ4" s="14">
        <v>6.8</v>
      </c>
      <c r="CR4" s="14">
        <v>2</v>
      </c>
      <c r="CS4" s="14">
        <v>240</v>
      </c>
      <c r="CT4" s="14">
        <v>14</v>
      </c>
      <c r="CU4" s="14">
        <v>49</v>
      </c>
      <c r="CV4" s="14">
        <v>79</v>
      </c>
      <c r="CW4" s="14">
        <v>2</v>
      </c>
      <c r="CX4" s="14">
        <v>49</v>
      </c>
      <c r="CY4" s="14">
        <v>21</v>
      </c>
      <c r="CZ4" s="14">
        <v>33</v>
      </c>
      <c r="DA4" s="14">
        <v>13</v>
      </c>
      <c r="DB4" s="14">
        <v>17</v>
      </c>
      <c r="DC4" s="14">
        <v>7.8</v>
      </c>
      <c r="DD4" s="14">
        <v>2</v>
      </c>
      <c r="DE4" s="14">
        <v>17</v>
      </c>
      <c r="DF4" s="14">
        <v>7.8</v>
      </c>
      <c r="DG4" s="14">
        <v>4.5</v>
      </c>
      <c r="DI4" s="14">
        <v>6.8</v>
      </c>
      <c r="DJ4" s="14">
        <v>1.7</v>
      </c>
      <c r="DK4" s="14">
        <v>130</v>
      </c>
      <c r="DL4" s="14">
        <v>1.7</v>
      </c>
      <c r="DM4" s="14">
        <v>4</v>
      </c>
      <c r="DN4" s="14">
        <v>13</v>
      </c>
      <c r="DO4" s="14">
        <v>7.8</v>
      </c>
      <c r="DP4" s="14">
        <v>49</v>
      </c>
      <c r="DQ4" s="14">
        <v>2</v>
      </c>
      <c r="DR4" s="14">
        <v>13</v>
      </c>
      <c r="DS4" s="14">
        <v>13</v>
      </c>
      <c r="DT4" s="14">
        <v>6.8</v>
      </c>
      <c r="DV4" s="14">
        <v>11</v>
      </c>
      <c r="DW4" s="14">
        <v>4.5</v>
      </c>
      <c r="DX4" s="14">
        <v>33</v>
      </c>
      <c r="DY4" s="14">
        <v>2</v>
      </c>
      <c r="DZ4" s="14">
        <v>4</v>
      </c>
      <c r="EA4" s="14">
        <v>7.8</v>
      </c>
      <c r="EB4" s="14">
        <v>13</v>
      </c>
      <c r="EC4" s="14">
        <v>13</v>
      </c>
      <c r="ED4" s="14">
        <v>1.7</v>
      </c>
      <c r="EE4" s="14">
        <v>11</v>
      </c>
      <c r="EF4" s="14">
        <v>49</v>
      </c>
      <c r="EG4" s="14">
        <v>6.8</v>
      </c>
      <c r="EH4" s="14">
        <v>17</v>
      </c>
      <c r="EI4" s="14">
        <v>11</v>
      </c>
      <c r="EJ4" s="14">
        <v>2</v>
      </c>
      <c r="EK4" s="14">
        <v>130</v>
      </c>
      <c r="EL4" s="14">
        <v>23</v>
      </c>
      <c r="EM4" s="14">
        <v>7.8</v>
      </c>
      <c r="EN4" s="14">
        <v>1.7</v>
      </c>
      <c r="EO4" s="14">
        <v>1.8</v>
      </c>
      <c r="EP4" s="14">
        <v>43</v>
      </c>
      <c r="EQ4" s="14">
        <v>1.7</v>
      </c>
      <c r="ER4" s="14">
        <v>2</v>
      </c>
      <c r="ES4" s="14">
        <v>4.5</v>
      </c>
      <c r="ET4" s="14">
        <v>1.7</v>
      </c>
      <c r="EU4" s="14">
        <v>79</v>
      </c>
      <c r="EV4" s="14">
        <v>49</v>
      </c>
      <c r="EW4" s="14">
        <v>6.1</v>
      </c>
      <c r="EX4" s="14">
        <v>23</v>
      </c>
      <c r="EY4" s="14">
        <v>7.8</v>
      </c>
      <c r="EZ4" s="14">
        <v>49</v>
      </c>
      <c r="FA4" s="14">
        <v>23</v>
      </c>
      <c r="FB4" s="14">
        <v>6.8</v>
      </c>
      <c r="FC4" s="14">
        <v>70</v>
      </c>
      <c r="FD4" s="14">
        <v>33</v>
      </c>
      <c r="FE4" s="14">
        <v>23</v>
      </c>
      <c r="FF4" s="14">
        <v>2</v>
      </c>
      <c r="FH4" s="14">
        <v>17</v>
      </c>
      <c r="FI4" s="14">
        <v>13</v>
      </c>
      <c r="FJ4" s="14">
        <v>23</v>
      </c>
      <c r="FK4" s="14">
        <v>13</v>
      </c>
      <c r="FL4" s="14">
        <v>11</v>
      </c>
      <c r="FM4" s="14">
        <v>7.8</v>
      </c>
      <c r="FN4" s="14">
        <v>2</v>
      </c>
      <c r="FO4" s="14">
        <v>4</v>
      </c>
      <c r="FP4" s="14">
        <v>13</v>
      </c>
      <c r="FQ4" s="14">
        <v>49</v>
      </c>
      <c r="FR4" s="14">
        <v>240</v>
      </c>
      <c r="FS4" s="14">
        <v>7.8</v>
      </c>
      <c r="FT4" s="14">
        <v>2</v>
      </c>
      <c r="FU4" s="14">
        <v>4.5</v>
      </c>
      <c r="FV4" s="14">
        <v>22</v>
      </c>
      <c r="FW4" s="14">
        <v>2</v>
      </c>
      <c r="FX4" s="14">
        <v>7.8</v>
      </c>
      <c r="FY4" s="14">
        <v>6.8</v>
      </c>
      <c r="FZ4" s="14">
        <v>79</v>
      </c>
      <c r="GB4" s="14">
        <v>13</v>
      </c>
      <c r="GD4" s="14">
        <v>70</v>
      </c>
      <c r="GE4" s="14">
        <v>14</v>
      </c>
      <c r="GG4" s="14">
        <v>14</v>
      </c>
      <c r="GH4" s="14">
        <v>79</v>
      </c>
      <c r="GI4" s="14">
        <v>17</v>
      </c>
      <c r="GJ4" s="14">
        <v>11</v>
      </c>
      <c r="GL4" s="14">
        <v>7.8</v>
      </c>
      <c r="GM4" s="14">
        <v>23</v>
      </c>
      <c r="GN4" s="14">
        <v>4.5</v>
      </c>
      <c r="GO4" s="14">
        <v>33</v>
      </c>
      <c r="GP4" s="14">
        <v>22</v>
      </c>
      <c r="GQ4" s="14">
        <v>39</v>
      </c>
      <c r="GR4" s="14">
        <v>9.3000000000000007</v>
      </c>
      <c r="GS4" s="14">
        <v>17</v>
      </c>
      <c r="GT4" s="14">
        <v>6.8</v>
      </c>
      <c r="GU4" s="14">
        <v>4.5</v>
      </c>
      <c r="GV4" s="14">
        <v>2</v>
      </c>
      <c r="GW4" s="14">
        <v>1.7</v>
      </c>
      <c r="GX4" s="14">
        <v>1.7</v>
      </c>
      <c r="HA4" s="14">
        <v>2</v>
      </c>
      <c r="HC4" s="14">
        <v>4.5</v>
      </c>
      <c r="HD4" s="14">
        <v>49</v>
      </c>
      <c r="HE4" s="14">
        <v>17</v>
      </c>
      <c r="HF4" s="14">
        <v>7.8</v>
      </c>
      <c r="HG4" s="14">
        <v>23</v>
      </c>
      <c r="HH4" s="14">
        <v>49</v>
      </c>
      <c r="HI4" s="14">
        <v>79</v>
      </c>
      <c r="HJ4" s="14">
        <v>33</v>
      </c>
      <c r="HK4" s="14">
        <v>11</v>
      </c>
      <c r="HL4" s="14">
        <v>4</v>
      </c>
      <c r="HM4" s="14">
        <v>11</v>
      </c>
      <c r="HN4" s="14">
        <v>79</v>
      </c>
      <c r="HO4" s="14">
        <v>4.5</v>
      </c>
      <c r="HP4" s="14">
        <v>6.8</v>
      </c>
      <c r="HQ4" s="14">
        <v>17</v>
      </c>
      <c r="HR4" s="14">
        <v>4</v>
      </c>
      <c r="HS4" s="14">
        <v>27</v>
      </c>
      <c r="HT4" s="14">
        <v>17</v>
      </c>
      <c r="HU4" s="14">
        <v>22</v>
      </c>
      <c r="HV4" s="14">
        <v>33</v>
      </c>
      <c r="HW4" s="14">
        <v>46</v>
      </c>
      <c r="HX4" s="14">
        <v>2</v>
      </c>
      <c r="HY4" s="14">
        <v>33</v>
      </c>
      <c r="HZ4" s="14">
        <v>1.8</v>
      </c>
      <c r="IA4" s="14">
        <v>1.7</v>
      </c>
      <c r="IB4" s="14">
        <v>4</v>
      </c>
      <c r="IC4" s="14">
        <v>13</v>
      </c>
      <c r="ID4" s="14">
        <v>1.7</v>
      </c>
      <c r="IE4" s="14">
        <v>17</v>
      </c>
      <c r="IF4" s="14">
        <v>17</v>
      </c>
      <c r="IG4" s="14">
        <v>4.5</v>
      </c>
      <c r="IH4" s="14">
        <v>33</v>
      </c>
      <c r="II4" s="14">
        <v>79</v>
      </c>
      <c r="IJ4" s="14">
        <v>49</v>
      </c>
      <c r="IK4" s="14">
        <v>2</v>
      </c>
      <c r="IL4" s="14">
        <v>2</v>
      </c>
      <c r="IM4" s="14">
        <v>6.1</v>
      </c>
      <c r="IN4" s="14">
        <v>79</v>
      </c>
      <c r="IO4" s="14">
        <v>6.8</v>
      </c>
      <c r="IP4" s="14">
        <v>4.5</v>
      </c>
      <c r="IQ4" s="14">
        <v>13</v>
      </c>
      <c r="IR4" s="14">
        <v>33</v>
      </c>
      <c r="IS4" s="14">
        <v>33</v>
      </c>
      <c r="IT4" s="14">
        <v>6.8</v>
      </c>
      <c r="IU4" s="14">
        <v>4</v>
      </c>
      <c r="IV4" s="14">
        <v>7.8</v>
      </c>
      <c r="IW4" s="14">
        <v>33</v>
      </c>
      <c r="IX4" s="14">
        <v>2</v>
      </c>
      <c r="IY4" s="14">
        <v>2</v>
      </c>
      <c r="JA4" s="14">
        <v>1.7</v>
      </c>
      <c r="JC4" s="14">
        <v>7.8</v>
      </c>
      <c r="JD4" s="14">
        <v>6.8</v>
      </c>
      <c r="JE4" s="14">
        <v>2</v>
      </c>
      <c r="JF4" s="14">
        <v>4.5</v>
      </c>
      <c r="JH4" s="14">
        <v>350</v>
      </c>
      <c r="JI4" s="14">
        <v>11</v>
      </c>
      <c r="JK4" s="14">
        <v>4.5</v>
      </c>
      <c r="JL4" s="14">
        <v>2</v>
      </c>
      <c r="JM4" s="14">
        <v>2</v>
      </c>
      <c r="JN4" s="14">
        <v>13</v>
      </c>
      <c r="JO4" s="14">
        <v>33</v>
      </c>
      <c r="JP4" s="14">
        <v>2</v>
      </c>
      <c r="JQ4" s="14">
        <v>1.7</v>
      </c>
      <c r="JR4" s="14">
        <v>130</v>
      </c>
      <c r="JS4" s="14">
        <v>140</v>
      </c>
      <c r="JT4" s="14">
        <v>33</v>
      </c>
      <c r="JU4" s="14">
        <v>11</v>
      </c>
      <c r="JV4" s="14">
        <v>540</v>
      </c>
      <c r="JW4" s="14">
        <v>1.7</v>
      </c>
      <c r="JX4" s="14">
        <v>4.5</v>
      </c>
    </row>
    <row r="5" spans="1:284" s="14" customFormat="1">
      <c r="A5" s="14" t="s">
        <v>12</v>
      </c>
      <c r="B5" s="15">
        <v>16</v>
      </c>
      <c r="C5" s="16"/>
      <c r="BI5" s="14">
        <v>1.7</v>
      </c>
      <c r="GD5" s="14">
        <v>17</v>
      </c>
      <c r="GF5" s="14">
        <v>79</v>
      </c>
      <c r="GG5" s="14">
        <v>11</v>
      </c>
      <c r="GU5" s="14">
        <v>2</v>
      </c>
      <c r="GX5" s="14">
        <v>1.7</v>
      </c>
      <c r="GY5" s="14">
        <v>2</v>
      </c>
      <c r="HB5" s="14">
        <v>23</v>
      </c>
      <c r="HC5" s="14">
        <v>13</v>
      </c>
      <c r="HM5" s="14">
        <v>1.7</v>
      </c>
      <c r="IN5" s="14">
        <v>33</v>
      </c>
      <c r="IO5" s="14">
        <v>2</v>
      </c>
      <c r="IZ5" s="14">
        <v>4.5</v>
      </c>
      <c r="JB5" s="14">
        <v>1.7</v>
      </c>
      <c r="JG5" s="14">
        <v>14</v>
      </c>
      <c r="JJ5" s="14">
        <v>1.7</v>
      </c>
      <c r="JQ5" s="14">
        <v>1.7</v>
      </c>
    </row>
    <row r="6" spans="1:284" s="14" customFormat="1">
      <c r="A6" s="14" t="s">
        <v>13</v>
      </c>
      <c r="B6" s="15">
        <v>12</v>
      </c>
      <c r="C6" s="16"/>
      <c r="G6" s="14">
        <v>49</v>
      </c>
      <c r="BI6" s="14">
        <v>23</v>
      </c>
      <c r="BX6" s="14">
        <v>4.5</v>
      </c>
      <c r="DN6" s="14">
        <v>4.5</v>
      </c>
      <c r="DU6" s="14">
        <v>1.7</v>
      </c>
      <c r="GA6" s="14">
        <v>13</v>
      </c>
      <c r="GD6" s="14">
        <v>1.7</v>
      </c>
      <c r="GE6" s="14">
        <v>1.7</v>
      </c>
      <c r="GF6" s="14">
        <v>49</v>
      </c>
      <c r="GK6" s="14">
        <v>2</v>
      </c>
      <c r="GL6" s="14">
        <v>11</v>
      </c>
      <c r="GU6" s="14">
        <v>1.7</v>
      </c>
      <c r="GX6" s="14">
        <v>1.7</v>
      </c>
      <c r="GY6" s="14">
        <v>64</v>
      </c>
      <c r="GZ6" s="14">
        <v>1.7</v>
      </c>
      <c r="HC6" s="14">
        <v>1.7</v>
      </c>
      <c r="HM6" s="14">
        <v>4.5</v>
      </c>
      <c r="IN6" s="14">
        <v>13</v>
      </c>
      <c r="IO6" s="14">
        <v>1.7</v>
      </c>
      <c r="IW6" s="14">
        <v>2</v>
      </c>
      <c r="IZ6" s="14">
        <v>6.8</v>
      </c>
      <c r="JB6" s="14">
        <v>4.5</v>
      </c>
      <c r="JG6" s="14">
        <v>1.7</v>
      </c>
      <c r="JJ6" s="14">
        <v>2</v>
      </c>
      <c r="JQ6" s="14">
        <v>1.7</v>
      </c>
    </row>
    <row r="7" spans="1:284" s="14" customFormat="1">
      <c r="B7" s="15">
        <v>6</v>
      </c>
      <c r="C7" s="16"/>
      <c r="D7" s="14">
        <v>27</v>
      </c>
      <c r="E7" s="14">
        <v>13</v>
      </c>
      <c r="H7" s="14">
        <v>130</v>
      </c>
      <c r="I7" s="14">
        <v>49</v>
      </c>
      <c r="J7" s="14">
        <v>2</v>
      </c>
      <c r="K7" s="14">
        <v>79</v>
      </c>
      <c r="L7" s="14">
        <v>49</v>
      </c>
      <c r="M7" s="14">
        <v>26</v>
      </c>
      <c r="N7" s="14">
        <v>17</v>
      </c>
      <c r="O7" s="14">
        <v>11</v>
      </c>
      <c r="P7" s="14">
        <v>7.8</v>
      </c>
      <c r="Q7" s="14">
        <v>11</v>
      </c>
      <c r="R7" s="14">
        <v>4.5</v>
      </c>
      <c r="S7" s="14">
        <v>13</v>
      </c>
      <c r="T7" s="14">
        <v>4.5</v>
      </c>
      <c r="U7" s="14">
        <v>1.7</v>
      </c>
      <c r="V7" s="14">
        <v>79</v>
      </c>
      <c r="W7" s="14">
        <v>22</v>
      </c>
      <c r="X7" s="14">
        <v>2</v>
      </c>
      <c r="Y7" s="14">
        <v>6.8</v>
      </c>
      <c r="Z7" s="14">
        <v>1.7</v>
      </c>
      <c r="AC7" s="14">
        <v>2</v>
      </c>
      <c r="AD7" s="14">
        <v>13</v>
      </c>
      <c r="AE7" s="14">
        <v>79</v>
      </c>
      <c r="AF7" s="14">
        <v>17</v>
      </c>
      <c r="AG7" s="14">
        <v>13</v>
      </c>
      <c r="AH7" s="14">
        <v>110</v>
      </c>
      <c r="AI7" s="14">
        <v>170</v>
      </c>
      <c r="AJ7" s="14">
        <v>33</v>
      </c>
      <c r="AK7" s="14">
        <v>22</v>
      </c>
      <c r="AL7" s="14">
        <v>220</v>
      </c>
      <c r="AM7" s="14">
        <v>79</v>
      </c>
      <c r="AN7" s="14">
        <v>4</v>
      </c>
      <c r="AO7" s="14">
        <v>49</v>
      </c>
      <c r="AP7" s="14">
        <v>22</v>
      </c>
      <c r="AQ7" s="14">
        <v>11</v>
      </c>
      <c r="AR7" s="14">
        <v>23</v>
      </c>
      <c r="AS7" s="14">
        <v>1.7</v>
      </c>
      <c r="AU7" s="14">
        <v>4.5</v>
      </c>
      <c r="AV7" s="14">
        <v>4.5</v>
      </c>
      <c r="AW7" s="14">
        <v>1.8</v>
      </c>
      <c r="AX7" s="14">
        <v>6.8</v>
      </c>
      <c r="AY7" s="14">
        <v>220</v>
      </c>
      <c r="AZ7" s="14">
        <v>49</v>
      </c>
      <c r="BA7" s="14">
        <v>4</v>
      </c>
      <c r="BB7" s="14">
        <v>1.7</v>
      </c>
      <c r="BC7" s="14">
        <v>14</v>
      </c>
      <c r="BD7" s="14">
        <v>1.7</v>
      </c>
      <c r="BE7" s="14">
        <v>17</v>
      </c>
      <c r="BF7" s="14">
        <v>11</v>
      </c>
      <c r="BG7" s="14" t="s">
        <v>4</v>
      </c>
      <c r="BH7" s="14">
        <v>6.8</v>
      </c>
      <c r="BI7" s="14">
        <v>23</v>
      </c>
      <c r="BJ7" s="14">
        <v>17</v>
      </c>
      <c r="BK7" s="14">
        <v>13</v>
      </c>
      <c r="BL7" s="14">
        <v>1.7</v>
      </c>
      <c r="BM7" s="14">
        <v>1.7</v>
      </c>
      <c r="BN7" s="14">
        <v>1.7</v>
      </c>
      <c r="BO7" s="14">
        <v>11</v>
      </c>
      <c r="BQ7" s="14">
        <v>7.8</v>
      </c>
      <c r="BR7" s="14">
        <v>17</v>
      </c>
      <c r="BS7" s="14">
        <v>1.7</v>
      </c>
      <c r="BT7" s="14">
        <v>17</v>
      </c>
      <c r="BU7" s="14">
        <v>4.5</v>
      </c>
      <c r="BV7" s="14">
        <v>7.8</v>
      </c>
      <c r="BZ7" s="14">
        <v>4.5</v>
      </c>
      <c r="CC7" s="14">
        <v>23</v>
      </c>
      <c r="CE7" s="14">
        <v>6.8</v>
      </c>
      <c r="CI7" s="14">
        <v>7.8</v>
      </c>
      <c r="CJ7" s="14">
        <v>27</v>
      </c>
      <c r="CK7" s="14">
        <v>4.5</v>
      </c>
      <c r="CM7" s="14">
        <v>2</v>
      </c>
      <c r="CN7" s="14">
        <v>1.7</v>
      </c>
      <c r="CO7" s="14">
        <v>2</v>
      </c>
      <c r="CP7" s="14">
        <v>2</v>
      </c>
      <c r="CQ7" s="14">
        <v>4.5</v>
      </c>
      <c r="CR7" s="14">
        <v>2</v>
      </c>
      <c r="CS7" s="14">
        <v>33</v>
      </c>
      <c r="CT7" s="14">
        <v>11</v>
      </c>
      <c r="CU7" s="14">
        <v>4</v>
      </c>
      <c r="CV7" s="14">
        <v>110</v>
      </c>
      <c r="CW7" s="14">
        <v>4.5</v>
      </c>
      <c r="CX7" s="14">
        <v>33</v>
      </c>
      <c r="CY7" s="14">
        <v>7.8</v>
      </c>
      <c r="CZ7" s="14">
        <v>49</v>
      </c>
      <c r="DA7" s="14">
        <v>33</v>
      </c>
      <c r="DB7" s="14">
        <v>4.5</v>
      </c>
      <c r="DC7" s="14">
        <v>4.5</v>
      </c>
      <c r="DD7" s="14">
        <v>1.7</v>
      </c>
      <c r="DE7" s="14">
        <v>33</v>
      </c>
      <c r="DF7" s="14">
        <v>13</v>
      </c>
      <c r="DG7" s="14">
        <v>1.7</v>
      </c>
      <c r="DI7" s="14">
        <v>7.8</v>
      </c>
      <c r="DJ7" s="14">
        <v>2</v>
      </c>
      <c r="DK7" s="14">
        <v>4.5</v>
      </c>
      <c r="DL7" s="14">
        <v>2</v>
      </c>
      <c r="DM7" s="14">
        <v>2</v>
      </c>
      <c r="DN7" s="14">
        <v>49</v>
      </c>
      <c r="DO7" s="14">
        <v>4</v>
      </c>
      <c r="DP7" s="14">
        <v>130</v>
      </c>
      <c r="DQ7" s="14">
        <v>2</v>
      </c>
      <c r="DR7" s="14">
        <v>2</v>
      </c>
      <c r="DS7" s="14">
        <v>49</v>
      </c>
      <c r="DT7" s="14">
        <v>7.8</v>
      </c>
      <c r="DV7" s="14">
        <v>17</v>
      </c>
      <c r="DW7" s="14">
        <v>1.7</v>
      </c>
      <c r="DX7" s="14">
        <v>13</v>
      </c>
      <c r="DZ7" s="14">
        <v>1.7</v>
      </c>
      <c r="EB7" s="14">
        <v>33</v>
      </c>
      <c r="EC7" s="14">
        <v>22</v>
      </c>
      <c r="ED7" s="14">
        <v>7.8</v>
      </c>
      <c r="EE7" s="14">
        <v>13</v>
      </c>
      <c r="EG7" s="14">
        <v>2</v>
      </c>
      <c r="EH7" s="14">
        <v>17</v>
      </c>
      <c r="EI7" s="14">
        <v>33</v>
      </c>
      <c r="EJ7" s="14">
        <v>4.5</v>
      </c>
      <c r="EK7" s="14">
        <v>31</v>
      </c>
      <c r="EL7" s="14">
        <v>23</v>
      </c>
      <c r="EM7" s="14">
        <v>13</v>
      </c>
      <c r="EN7" s="14">
        <v>2</v>
      </c>
      <c r="EO7" s="14">
        <v>79</v>
      </c>
      <c r="EP7" s="14">
        <v>79</v>
      </c>
      <c r="EQ7" s="14">
        <v>2</v>
      </c>
      <c r="ER7" s="14">
        <v>4.5</v>
      </c>
      <c r="ES7" s="14">
        <v>4.5</v>
      </c>
      <c r="ET7" s="14">
        <v>1.7</v>
      </c>
      <c r="EU7" s="14">
        <v>23</v>
      </c>
      <c r="EV7" s="14">
        <v>23</v>
      </c>
      <c r="EW7" s="14">
        <v>7.8</v>
      </c>
      <c r="EX7" s="14">
        <v>7.8</v>
      </c>
      <c r="EY7" s="14">
        <v>6.8</v>
      </c>
      <c r="EZ7" s="14">
        <v>79</v>
      </c>
      <c r="FA7" s="14">
        <v>79</v>
      </c>
      <c r="FB7" s="14">
        <v>7.8</v>
      </c>
      <c r="FC7" s="14">
        <v>79</v>
      </c>
      <c r="FD7" s="14">
        <v>23</v>
      </c>
      <c r="FE7" s="14">
        <v>14</v>
      </c>
      <c r="FF7" s="14">
        <v>33</v>
      </c>
      <c r="FG7" s="14">
        <v>7.8</v>
      </c>
      <c r="FH7" s="14">
        <v>17</v>
      </c>
      <c r="FI7" s="14">
        <v>12</v>
      </c>
      <c r="FJ7" s="14">
        <v>49</v>
      </c>
      <c r="FK7" s="14">
        <v>22</v>
      </c>
      <c r="FL7" s="14">
        <v>7.8</v>
      </c>
      <c r="FM7" s="14">
        <v>4</v>
      </c>
      <c r="FN7" s="14">
        <v>79</v>
      </c>
      <c r="FO7" s="14">
        <v>7.8</v>
      </c>
      <c r="FP7" s="14">
        <v>17</v>
      </c>
      <c r="FQ7" s="14">
        <v>11</v>
      </c>
      <c r="FR7" s="14">
        <v>79</v>
      </c>
      <c r="FS7" s="14">
        <v>7.8</v>
      </c>
      <c r="FT7" s="14">
        <v>2</v>
      </c>
      <c r="FU7" s="14" t="s">
        <v>7</v>
      </c>
      <c r="FV7" s="14">
        <v>17</v>
      </c>
      <c r="FW7" s="14">
        <v>1.8</v>
      </c>
      <c r="FX7" s="14">
        <v>2</v>
      </c>
      <c r="FZ7" s="14">
        <v>31</v>
      </c>
      <c r="GB7" s="14">
        <v>22</v>
      </c>
      <c r="GC7" s="14">
        <v>4.5</v>
      </c>
      <c r="GD7" s="14">
        <v>79</v>
      </c>
      <c r="GE7" s="14">
        <v>7.8</v>
      </c>
      <c r="GH7" s="14">
        <v>17</v>
      </c>
      <c r="GI7" s="14">
        <v>46</v>
      </c>
      <c r="GJ7" s="14">
        <v>4.5</v>
      </c>
      <c r="GL7" s="14">
        <v>23</v>
      </c>
      <c r="GM7" s="14">
        <v>23</v>
      </c>
      <c r="GN7" s="14">
        <v>17</v>
      </c>
      <c r="GO7" s="14">
        <v>49</v>
      </c>
      <c r="GP7" s="14">
        <v>4.5</v>
      </c>
      <c r="GQ7" s="14">
        <v>130</v>
      </c>
      <c r="GR7" s="14">
        <v>7.8</v>
      </c>
      <c r="GS7" s="14">
        <v>13</v>
      </c>
      <c r="GT7" s="14">
        <v>4.5</v>
      </c>
    </row>
    <row r="8" spans="1:284" s="14" customFormat="1">
      <c r="B8" s="15">
        <v>8</v>
      </c>
      <c r="C8" s="22" t="s">
        <v>3</v>
      </c>
      <c r="D8" s="14">
        <v>79</v>
      </c>
      <c r="E8" s="14">
        <v>4</v>
      </c>
      <c r="H8" s="14">
        <v>33</v>
      </c>
      <c r="I8" s="14">
        <v>49</v>
      </c>
      <c r="J8" s="14">
        <v>2</v>
      </c>
      <c r="K8" s="14">
        <v>31</v>
      </c>
      <c r="L8" s="14">
        <v>23</v>
      </c>
      <c r="M8" s="14">
        <v>33</v>
      </c>
      <c r="N8" s="14">
        <v>33</v>
      </c>
      <c r="O8" s="14">
        <v>7.8</v>
      </c>
      <c r="P8" s="14">
        <v>7.8</v>
      </c>
      <c r="Q8" s="14">
        <v>23</v>
      </c>
      <c r="R8" s="14">
        <v>1.7</v>
      </c>
      <c r="S8" s="14">
        <v>23</v>
      </c>
      <c r="T8" s="14">
        <v>1.8</v>
      </c>
      <c r="U8" s="14">
        <v>1.7</v>
      </c>
      <c r="W8" s="14">
        <v>33</v>
      </c>
      <c r="Y8" s="14">
        <v>17</v>
      </c>
      <c r="Z8" s="14">
        <v>4.5</v>
      </c>
      <c r="AC8" s="14">
        <v>1.7</v>
      </c>
      <c r="AD8" s="14">
        <v>2</v>
      </c>
      <c r="AE8" s="14">
        <v>33</v>
      </c>
      <c r="AF8" s="14">
        <v>11</v>
      </c>
      <c r="AG8" s="14">
        <v>2</v>
      </c>
      <c r="AH8" s="14">
        <v>130</v>
      </c>
      <c r="AI8" s="14">
        <v>46</v>
      </c>
      <c r="AJ8" s="14">
        <v>11</v>
      </c>
      <c r="AK8" s="14">
        <v>33</v>
      </c>
      <c r="AL8" s="14">
        <v>79</v>
      </c>
      <c r="AM8" s="14">
        <v>49</v>
      </c>
      <c r="AN8" s="14">
        <v>17</v>
      </c>
      <c r="AO8" s="14">
        <v>23</v>
      </c>
      <c r="AP8" s="14">
        <v>22</v>
      </c>
      <c r="AQ8" s="14">
        <v>79</v>
      </c>
      <c r="AR8" s="14">
        <v>49</v>
      </c>
      <c r="AS8" s="14">
        <v>4.5</v>
      </c>
      <c r="AV8" s="14">
        <v>7.8</v>
      </c>
      <c r="AW8" s="14">
        <v>1.7</v>
      </c>
      <c r="AX8" s="14">
        <v>1.7</v>
      </c>
      <c r="AY8" s="14">
        <v>350</v>
      </c>
      <c r="AZ8" s="14">
        <v>70</v>
      </c>
      <c r="BA8" s="14">
        <v>2</v>
      </c>
      <c r="BB8" s="14">
        <v>4.5</v>
      </c>
      <c r="BC8" s="14">
        <v>17</v>
      </c>
      <c r="BD8" s="14">
        <v>1.7</v>
      </c>
      <c r="BE8" s="14">
        <v>6.8</v>
      </c>
      <c r="BG8" s="14" t="s">
        <v>4</v>
      </c>
      <c r="BH8" s="14">
        <v>2</v>
      </c>
      <c r="BI8" s="14">
        <v>130</v>
      </c>
      <c r="BJ8" s="14">
        <v>7.8</v>
      </c>
      <c r="BK8" s="14">
        <v>6.8</v>
      </c>
      <c r="BL8" s="14">
        <v>4.5</v>
      </c>
      <c r="BM8" s="14">
        <v>4.5</v>
      </c>
      <c r="BN8" s="14">
        <v>1.7</v>
      </c>
      <c r="BO8" s="14">
        <v>11</v>
      </c>
      <c r="BP8" s="14">
        <v>33</v>
      </c>
      <c r="BQ8" s="14">
        <v>11</v>
      </c>
      <c r="BR8" s="14">
        <v>4.5</v>
      </c>
      <c r="BS8" s="14">
        <v>1.7</v>
      </c>
      <c r="BT8" s="14">
        <v>7.8</v>
      </c>
      <c r="BU8" s="14">
        <v>4</v>
      </c>
      <c r="BV8" s="14">
        <v>13</v>
      </c>
      <c r="BX8" s="14">
        <v>22</v>
      </c>
      <c r="BZ8" s="14">
        <v>13</v>
      </c>
      <c r="CC8" s="14">
        <v>17</v>
      </c>
      <c r="CD8" s="14">
        <v>27</v>
      </c>
      <c r="CE8" s="14">
        <v>4.5</v>
      </c>
      <c r="CI8" s="14">
        <v>4.5</v>
      </c>
      <c r="CJ8" s="14">
        <v>49</v>
      </c>
      <c r="CK8" s="14">
        <v>2</v>
      </c>
      <c r="CM8" s="14">
        <v>17</v>
      </c>
      <c r="CN8" s="14">
        <v>1.7</v>
      </c>
      <c r="CO8" s="14">
        <v>4.5</v>
      </c>
      <c r="CP8" s="14">
        <v>33</v>
      </c>
      <c r="CQ8" s="14">
        <v>4.5</v>
      </c>
      <c r="CR8" s="14">
        <v>2</v>
      </c>
      <c r="CS8" s="14">
        <v>14</v>
      </c>
      <c r="CT8" s="14">
        <v>13</v>
      </c>
      <c r="CU8" s="14">
        <v>4.5</v>
      </c>
      <c r="CV8" s="14">
        <v>140</v>
      </c>
      <c r="CW8" s="14">
        <v>4.5</v>
      </c>
      <c r="CX8" s="14">
        <v>14</v>
      </c>
      <c r="CY8" s="14">
        <v>46</v>
      </c>
      <c r="CZ8" s="14">
        <v>49</v>
      </c>
      <c r="DA8" s="14">
        <v>13</v>
      </c>
      <c r="DB8" s="14">
        <v>11</v>
      </c>
      <c r="DC8" s="14">
        <v>2</v>
      </c>
      <c r="DD8" s="14">
        <v>1.7</v>
      </c>
      <c r="DE8" s="14">
        <v>23</v>
      </c>
      <c r="DF8" s="14">
        <v>4.5</v>
      </c>
      <c r="DG8" s="14">
        <v>2</v>
      </c>
      <c r="DI8" s="14">
        <v>4.5</v>
      </c>
      <c r="DK8" s="14">
        <v>26</v>
      </c>
      <c r="DL8" s="14">
        <v>1.7</v>
      </c>
      <c r="DM8" s="14">
        <v>1.7</v>
      </c>
      <c r="DN8" s="14">
        <v>7.8</v>
      </c>
      <c r="DO8" s="14">
        <v>7.8</v>
      </c>
      <c r="DP8" s="14">
        <v>46</v>
      </c>
      <c r="DQ8" s="14">
        <v>2</v>
      </c>
      <c r="DS8" s="14">
        <v>2</v>
      </c>
      <c r="DT8" s="14">
        <v>4.5</v>
      </c>
      <c r="DV8" s="14">
        <v>7.8</v>
      </c>
      <c r="DW8" s="14">
        <v>4.5</v>
      </c>
      <c r="EA8" s="14">
        <v>11</v>
      </c>
      <c r="EB8" s="14">
        <v>23</v>
      </c>
      <c r="EC8" s="14">
        <v>7.8</v>
      </c>
      <c r="ED8" s="14">
        <v>2</v>
      </c>
      <c r="EE8" s="14">
        <v>4.5</v>
      </c>
      <c r="EG8" s="14">
        <v>2</v>
      </c>
      <c r="EH8" s="14">
        <v>14</v>
      </c>
      <c r="EI8" s="14">
        <v>13</v>
      </c>
      <c r="EJ8" s="14">
        <v>11</v>
      </c>
      <c r="EK8" s="14">
        <v>79</v>
      </c>
      <c r="EL8" s="14">
        <v>9.1999999999999993</v>
      </c>
      <c r="EM8" s="14">
        <v>33</v>
      </c>
      <c r="EN8" s="14">
        <v>4.5</v>
      </c>
      <c r="EO8" s="14">
        <v>23</v>
      </c>
      <c r="EP8" s="14">
        <v>23</v>
      </c>
      <c r="EQ8" s="14">
        <v>4</v>
      </c>
      <c r="ES8" s="14">
        <v>2</v>
      </c>
      <c r="EY8" s="14">
        <v>4.5</v>
      </c>
      <c r="FA8" s="14">
        <v>17</v>
      </c>
      <c r="FB8" s="14">
        <v>4.5</v>
      </c>
      <c r="FV8" s="14">
        <v>4.5</v>
      </c>
      <c r="FW8" s="14">
        <v>2</v>
      </c>
      <c r="GN8" s="14">
        <v>2</v>
      </c>
      <c r="GQ8" s="14">
        <v>49</v>
      </c>
    </row>
    <row r="9" spans="1:284" s="14" customFormat="1">
      <c r="B9" s="15">
        <v>9</v>
      </c>
      <c r="C9" s="16"/>
      <c r="D9" s="14">
        <v>49</v>
      </c>
      <c r="E9" s="14">
        <v>4.5</v>
      </c>
      <c r="F9" s="14">
        <v>350</v>
      </c>
      <c r="G9" s="14">
        <v>46</v>
      </c>
      <c r="H9" s="14">
        <v>49</v>
      </c>
      <c r="I9" s="14">
        <v>33</v>
      </c>
      <c r="J9" s="14">
        <v>1.7</v>
      </c>
      <c r="K9" s="14">
        <v>9.3000000000000007</v>
      </c>
      <c r="L9" s="14">
        <v>79</v>
      </c>
      <c r="M9" s="14">
        <v>4.5</v>
      </c>
      <c r="N9" s="14">
        <v>46</v>
      </c>
      <c r="P9" s="14">
        <v>2</v>
      </c>
      <c r="Q9" s="14">
        <v>2</v>
      </c>
      <c r="V9" s="14">
        <v>240</v>
      </c>
      <c r="W9" s="14">
        <v>6.8</v>
      </c>
      <c r="X9" s="14">
        <v>7.8</v>
      </c>
      <c r="Y9" s="14">
        <v>6.8</v>
      </c>
      <c r="Z9" s="14">
        <v>2</v>
      </c>
      <c r="AA9" s="14">
        <v>22</v>
      </c>
      <c r="AB9" s="14">
        <v>1.7</v>
      </c>
      <c r="AC9" s="14">
        <v>2</v>
      </c>
      <c r="AD9" s="14">
        <v>9.3000000000000007</v>
      </c>
      <c r="AE9" s="14">
        <v>33</v>
      </c>
      <c r="AF9" s="14">
        <v>22</v>
      </c>
      <c r="AG9" s="14">
        <v>7.8</v>
      </c>
      <c r="AH9" s="14">
        <v>110</v>
      </c>
      <c r="AI9" s="14">
        <v>33</v>
      </c>
      <c r="AJ9" s="14">
        <v>2</v>
      </c>
      <c r="AQ9" s="14">
        <v>33</v>
      </c>
      <c r="AR9" s="14">
        <v>1.7</v>
      </c>
      <c r="AT9" s="14">
        <v>2</v>
      </c>
      <c r="AW9" s="14">
        <v>1.7</v>
      </c>
      <c r="AX9" s="14">
        <v>2</v>
      </c>
      <c r="AY9" s="14">
        <v>240</v>
      </c>
      <c r="AZ9" s="14">
        <v>33</v>
      </c>
      <c r="BA9" s="14">
        <v>7.8</v>
      </c>
      <c r="BB9" s="14">
        <v>2</v>
      </c>
      <c r="BC9" s="14">
        <v>4.5</v>
      </c>
      <c r="BD9" s="14">
        <v>4.5</v>
      </c>
      <c r="BE9" s="14">
        <v>4</v>
      </c>
      <c r="BI9" s="14">
        <v>10</v>
      </c>
      <c r="BJ9" s="14">
        <v>1.7</v>
      </c>
      <c r="BL9" s="14">
        <v>1.7</v>
      </c>
      <c r="BM9" s="14">
        <v>2</v>
      </c>
      <c r="BN9" s="14">
        <v>1.7</v>
      </c>
      <c r="BP9" s="14">
        <v>6.8</v>
      </c>
      <c r="BS9" s="14">
        <v>1.7</v>
      </c>
      <c r="BT9" s="14">
        <v>1.7</v>
      </c>
      <c r="BV9" s="14">
        <v>23</v>
      </c>
      <c r="BX9" s="14">
        <v>33</v>
      </c>
      <c r="BY9" s="14">
        <v>4.5</v>
      </c>
      <c r="CA9" s="14" t="s">
        <v>6</v>
      </c>
      <c r="CB9" s="14">
        <v>33</v>
      </c>
      <c r="CC9" s="14">
        <v>23</v>
      </c>
      <c r="CD9" s="14">
        <v>11</v>
      </c>
      <c r="CE9" s="14">
        <v>1.7</v>
      </c>
      <c r="CI9" s="14">
        <v>4.5</v>
      </c>
      <c r="CJ9" s="14">
        <v>17</v>
      </c>
      <c r="CM9" s="14">
        <v>2</v>
      </c>
      <c r="CN9" s="14">
        <v>2</v>
      </c>
      <c r="CS9" s="14">
        <v>11</v>
      </c>
      <c r="CT9" s="14">
        <v>4.5</v>
      </c>
      <c r="CU9" s="14">
        <v>4</v>
      </c>
      <c r="DC9" s="14">
        <v>4.5</v>
      </c>
      <c r="DD9" s="14">
        <v>1.7</v>
      </c>
      <c r="DE9" s="14">
        <v>1.7</v>
      </c>
      <c r="DH9" s="14">
        <v>1.7</v>
      </c>
      <c r="DJ9" s="14">
        <v>4.5</v>
      </c>
      <c r="DK9" s="14">
        <v>6.8</v>
      </c>
      <c r="DM9" s="14">
        <v>1.7</v>
      </c>
      <c r="DN9" s="14">
        <v>2</v>
      </c>
      <c r="DR9" s="14">
        <v>2</v>
      </c>
      <c r="DV9" s="14">
        <v>6.8</v>
      </c>
      <c r="DW9" s="14">
        <v>1.7</v>
      </c>
      <c r="EA9" s="14">
        <v>17</v>
      </c>
      <c r="EB9" s="14">
        <v>17</v>
      </c>
      <c r="EH9" s="14">
        <v>6.8</v>
      </c>
      <c r="EK9" s="14">
        <v>14</v>
      </c>
      <c r="EL9" s="14">
        <v>7.8</v>
      </c>
      <c r="EO9" s="14">
        <v>2</v>
      </c>
      <c r="ER9" s="14">
        <v>2</v>
      </c>
      <c r="ES9" s="14">
        <v>4.5</v>
      </c>
      <c r="EU9" s="14">
        <v>58</v>
      </c>
      <c r="EV9" s="14">
        <v>22</v>
      </c>
      <c r="EW9" s="14">
        <v>2</v>
      </c>
      <c r="EZ9" s="14">
        <v>14</v>
      </c>
      <c r="FC9" s="14">
        <v>13</v>
      </c>
      <c r="FD9" s="14">
        <v>6.8</v>
      </c>
      <c r="FH9" s="14">
        <v>46</v>
      </c>
      <c r="FI9" s="14">
        <v>2</v>
      </c>
      <c r="FN9" s="14">
        <v>2</v>
      </c>
      <c r="FR9" s="14">
        <v>240</v>
      </c>
      <c r="FS9" s="14">
        <v>1.7</v>
      </c>
      <c r="FT9" s="14">
        <v>1.8</v>
      </c>
      <c r="FU9" s="14">
        <v>4.5</v>
      </c>
      <c r="FX9" s="14">
        <v>6.8</v>
      </c>
      <c r="FY9" s="14">
        <v>4.5</v>
      </c>
      <c r="FZ9" s="14">
        <v>17</v>
      </c>
      <c r="GA9" s="14">
        <v>2</v>
      </c>
      <c r="GB9" s="14">
        <v>6.1</v>
      </c>
      <c r="GC9" s="14">
        <v>13</v>
      </c>
      <c r="GD9" s="14">
        <v>11</v>
      </c>
      <c r="GF9" s="14">
        <v>240</v>
      </c>
      <c r="GH9" s="14">
        <v>17</v>
      </c>
      <c r="GJ9" s="14">
        <v>4.5</v>
      </c>
      <c r="GL9" s="14">
        <v>13</v>
      </c>
      <c r="GM9" s="14">
        <v>33</v>
      </c>
      <c r="GN9" s="14">
        <v>7.8</v>
      </c>
      <c r="GO9" s="14">
        <v>17</v>
      </c>
      <c r="GP9" s="14">
        <v>4.5</v>
      </c>
      <c r="GS9" s="14">
        <v>2</v>
      </c>
      <c r="GT9" s="14">
        <v>1.7</v>
      </c>
    </row>
    <row r="10" spans="1:284" s="14" customFormat="1">
      <c r="B10" s="15">
        <v>17</v>
      </c>
      <c r="C10" s="16"/>
      <c r="M10" s="24"/>
    </row>
    <row r="11" spans="1:284" s="14" customFormat="1">
      <c r="B11" s="15">
        <v>6</v>
      </c>
      <c r="C11" s="16" t="s">
        <v>3</v>
      </c>
    </row>
    <row r="12" spans="1:284" s="14" customFormat="1">
      <c r="B12" s="15">
        <v>3</v>
      </c>
      <c r="C12" s="16"/>
      <c r="DU12" s="14">
        <v>4.5</v>
      </c>
    </row>
    <row r="13" spans="1:284" s="14" customFormat="1">
      <c r="B13" s="15">
        <v>14</v>
      </c>
      <c r="C13" s="22"/>
      <c r="BI13" s="14">
        <v>1.7</v>
      </c>
    </row>
    <row r="14" spans="1:284" s="14" customFormat="1">
      <c r="B14" s="15">
        <v>13</v>
      </c>
      <c r="C14" s="22"/>
      <c r="EU14" s="14">
        <v>33</v>
      </c>
      <c r="GK14" s="14">
        <v>13</v>
      </c>
      <c r="GL14" s="14">
        <v>23</v>
      </c>
      <c r="GM14" s="14">
        <v>11</v>
      </c>
    </row>
    <row r="15" spans="1:284" s="14" customFormat="1">
      <c r="B15" s="15">
        <v>10</v>
      </c>
      <c r="C15" s="16"/>
    </row>
    <row r="16" spans="1:284" s="14" customFormat="1">
      <c r="B16" s="15">
        <v>11</v>
      </c>
      <c r="C16" s="16"/>
      <c r="FY16" s="14">
        <v>4.5</v>
      </c>
    </row>
    <row r="17" spans="2:75" s="14" customFormat="1">
      <c r="B17" s="15" t="s">
        <v>5</v>
      </c>
      <c r="C17" s="22"/>
      <c r="D17" s="23"/>
      <c r="E17" s="23"/>
      <c r="F17" s="23"/>
      <c r="G17" s="23"/>
      <c r="H17" s="23"/>
      <c r="I17" s="23"/>
      <c r="J17" s="23"/>
      <c r="BW17" s="14">
        <v>1.8</v>
      </c>
    </row>
    <row r="18" spans="2:75" s="14" customFormat="1">
      <c r="B18" s="15"/>
      <c r="C18" s="22"/>
      <c r="D18" s="23"/>
      <c r="E18" s="23"/>
      <c r="F18" s="23"/>
      <c r="G18" s="23"/>
      <c r="H18" s="23"/>
      <c r="I18" s="23"/>
      <c r="J18" s="23"/>
    </row>
    <row r="19" spans="2:75" s="14" customFormat="1">
      <c r="B19" s="15"/>
      <c r="C19" s="22"/>
      <c r="D19" s="23"/>
      <c r="E19" s="23"/>
      <c r="F19" s="23"/>
      <c r="G19" s="23"/>
      <c r="H19" s="23"/>
      <c r="I19" s="23"/>
      <c r="J19" s="23"/>
    </row>
    <row r="20" spans="2:75" s="14" customFormat="1">
      <c r="B20" s="15"/>
      <c r="C20" s="22"/>
      <c r="D20" s="23"/>
      <c r="E20" s="23"/>
      <c r="F20" s="23"/>
      <c r="G20" s="23"/>
      <c r="H20" s="23"/>
      <c r="I20" s="23"/>
      <c r="J20" s="23"/>
    </row>
    <row r="21" spans="2:75" s="14" customFormat="1">
      <c r="B21" s="15"/>
      <c r="C21" s="22"/>
      <c r="D21" s="23"/>
      <c r="E21" s="23"/>
      <c r="F21" s="23"/>
      <c r="G21" s="23"/>
      <c r="H21" s="23"/>
      <c r="I21" s="23"/>
      <c r="J21" s="23"/>
    </row>
    <row r="22" spans="2:75" s="14" customFormat="1">
      <c r="B22" s="15"/>
      <c r="C22" s="22"/>
      <c r="D22" s="23"/>
      <c r="E22" s="23"/>
      <c r="F22" s="23"/>
      <c r="G22" s="23"/>
      <c r="H22" s="23"/>
      <c r="I22" s="23"/>
      <c r="J22" s="23"/>
    </row>
    <row r="23" spans="2:75" s="14" customFormat="1">
      <c r="B23" s="15"/>
      <c r="C23" s="22"/>
      <c r="D23" s="23"/>
      <c r="E23" s="23"/>
      <c r="F23" s="23"/>
      <c r="G23" s="23"/>
      <c r="H23" s="23"/>
      <c r="I23" s="23"/>
      <c r="J23" s="23"/>
    </row>
    <row r="24" spans="2:75" s="14" customFormat="1">
      <c r="B24" s="15"/>
      <c r="C24" s="22"/>
      <c r="D24" s="23"/>
      <c r="E24" s="23"/>
      <c r="F24" s="23"/>
      <c r="G24" s="23"/>
      <c r="H24" s="23"/>
      <c r="I24" s="23"/>
      <c r="J24" s="23"/>
    </row>
    <row r="25" spans="2:75" s="14" customFormat="1">
      <c r="B25" s="15"/>
      <c r="C25" s="22"/>
      <c r="D25" s="23"/>
      <c r="E25" s="23"/>
      <c r="F25" s="23"/>
      <c r="G25" s="23"/>
      <c r="H25" s="23"/>
      <c r="I25" s="23"/>
      <c r="J25" s="23"/>
    </row>
    <row r="26" spans="2:75" s="14" customFormat="1">
      <c r="B26" s="15"/>
      <c r="C26" s="22"/>
      <c r="D26" s="23"/>
      <c r="E26" s="23"/>
      <c r="F26" s="23"/>
      <c r="G26" s="23"/>
      <c r="H26" s="23"/>
      <c r="I26" s="23"/>
      <c r="J26" s="23"/>
    </row>
    <row r="27" spans="2:75" s="14" customFormat="1">
      <c r="B27" s="15"/>
      <c r="C27" s="22"/>
      <c r="D27" s="23"/>
      <c r="E27" s="23"/>
      <c r="F27" s="23"/>
      <c r="G27" s="23"/>
      <c r="H27" s="23"/>
      <c r="I27" s="23"/>
      <c r="J27" s="23"/>
    </row>
    <row r="28" spans="2:75" s="14" customFormat="1">
      <c r="B28" s="15"/>
      <c r="C28" s="22"/>
      <c r="D28" s="23"/>
      <c r="E28" s="23"/>
      <c r="F28" s="23"/>
      <c r="G28" s="23"/>
      <c r="H28" s="23"/>
      <c r="I28" s="23"/>
      <c r="J28" s="23"/>
    </row>
    <row r="29" spans="2:75" s="14" customFormat="1">
      <c r="B29" s="15"/>
      <c r="C29" s="22"/>
      <c r="D29" s="23"/>
      <c r="E29" s="23"/>
      <c r="F29" s="23"/>
      <c r="G29" s="23"/>
      <c r="H29" s="23"/>
      <c r="I29" s="23"/>
      <c r="J29" s="23"/>
    </row>
  </sheetData>
  <sortState ref="A2:GU29">
    <sortCondition ref="A2:A29"/>
  </sortState>
  <phoneticPr fontId="0" type="noConversion"/>
  <conditionalFormatting sqref="D2:JC15">
    <cfRule type="cellIs" dxfId="0" priority="2" stopIfTrue="1" operator="greaterThanOrEqual">
      <formula>14</formula>
    </cfRule>
  </conditionalFormatting>
  <printOptions horizontalCentered="1" verticalCentered="1" gridLines="1"/>
  <pageMargins left="0.75" right="0.75" top="1" bottom="1" header="0.5" footer="0.5"/>
  <pageSetup orientation="landscape" blackAndWhite="1" r:id="rId1"/>
  <headerFooter alignWithMargins="0">
    <oddHeader>&amp;L&amp;"Tahoma,Bold"&amp;14D1, BEAR CREEK &amp;C&amp;"Tahoma,Bold"&amp;14CONDITIONAL SAMPLES&amp;R&amp;"Tahoma,Bold"&amp;14OCT. 27, 2006 ---&gt;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Jan 93 - Oct 05</vt:lpstr>
      <vt:lpstr>Oct 05 --&gt;</vt:lpstr>
      <vt:lpstr>Sheet1</vt:lpstr>
      <vt:lpstr>'Jan 93 - Oct 05'!Print_Area</vt:lpstr>
      <vt:lpstr>'Oct 05 --&gt;'!Print_Area</vt:lpstr>
      <vt:lpstr>'Jan 93 - Oct 05'!Print_Titles</vt:lpstr>
      <vt:lpstr>'Oct 05 --&gt;'!Print_Titles</vt:lpstr>
      <vt:lpstr>'Jan 93 - Oct 05'!Print_Titles_MI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Haines, Andrew</cp:lastModifiedBy>
  <cp:lastPrinted>2007-02-20T16:08:37Z</cp:lastPrinted>
  <dcterms:created xsi:type="dcterms:W3CDTF">2003-07-18T14:46:25Z</dcterms:created>
  <dcterms:modified xsi:type="dcterms:W3CDTF">2021-02-10T15:05:44Z</dcterms:modified>
</cp:coreProperties>
</file>