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haines\Desktop\Method Comparison\"/>
    </mc:Choice>
  </mc:AlternateContent>
  <bookViews>
    <workbookView xWindow="7860" yWindow="75" windowWidth="14730" windowHeight="15285" activeTab="2"/>
  </bookViews>
  <sheets>
    <sheet name="Aug 06 survey" sheetId="3" r:id="rId1"/>
    <sheet name="93-2003" sheetId="1" r:id="rId2"/>
    <sheet name="04-2006" sheetId="2" r:id="rId3"/>
  </sheets>
  <definedNames>
    <definedName name="_Dist_Bin" hidden="1">'93-2003'!$H$37:$H$38</definedName>
    <definedName name="_Dist_Values" hidden="1">'93-2003'!$F$12:$F$31</definedName>
    <definedName name="_Fill" hidden="1">'93-2003'!$U$13:$U$19</definedName>
    <definedName name="_Key1" hidden="1">'93-2003'!$A$14</definedName>
    <definedName name="_Order1" hidden="1">255</definedName>
    <definedName name="_Order2" hidden="1">255</definedName>
    <definedName name="_Sort" hidden="1">'93-2003'!$A$12:$FT$21</definedName>
    <definedName name="_xlnm.Database">'93-2003'!$A$12:$G$300</definedName>
    <definedName name="_xlnm.Extract">'93-2003'!$A$1:$G$19</definedName>
    <definedName name="_xlnm.Print_Area" localSheetId="2">'04-2006'!$BH$1:$CL$31</definedName>
    <definedName name="_xlnm.Print_Area" localSheetId="1">'93-2003'!$C$1:$HO$29</definedName>
    <definedName name="_xlnm.Print_Titles" localSheetId="2">'04-2006'!$B:$C</definedName>
    <definedName name="_xlnm.Print_Titles" localSheetId="1">'93-2003'!$A:$B</definedName>
    <definedName name="Print_Titles_MI" localSheetId="1">'93-2003'!$A:$B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" i="2" l="1"/>
  <c r="M1" i="2"/>
  <c r="S1" i="2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HK1" i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BL1" i="3"/>
  <c r="BY1" i="3"/>
  <c r="BZ1" i="3"/>
  <c r="CF1" i="3"/>
</calcChain>
</file>

<file path=xl/sharedStrings.xml><?xml version="1.0" encoding="utf-8"?>
<sst xmlns="http://schemas.openxmlformats.org/spreadsheetml/2006/main" count="55" uniqueCount="31">
  <si>
    <t>STATION</t>
  </si>
  <si>
    <t>NO.</t>
  </si>
  <si>
    <t>A</t>
  </si>
  <si>
    <t>22.0 (Hills Bay behind island)</t>
  </si>
  <si>
    <t>B</t>
  </si>
  <si>
    <t>Fosters Bay outfall</t>
  </si>
  <si>
    <t>Jones Isl.(behind)</t>
  </si>
  <si>
    <t>btw. bridg &amp; Island</t>
  </si>
  <si>
    <t>36A</t>
  </si>
  <si>
    <t>12/30/03</t>
  </si>
  <si>
    <t>01/02/04</t>
  </si>
  <si>
    <t>04/15/04</t>
  </si>
  <si>
    <t>04/18/04</t>
  </si>
  <si>
    <t>sheet</t>
  </si>
  <si>
    <t xml:space="preserve">See "04-2006" </t>
  </si>
  <si>
    <t>LA</t>
  </si>
  <si>
    <t>C</t>
  </si>
  <si>
    <t>Ski Beach</t>
  </si>
  <si>
    <t>Bogue Inlet</t>
  </si>
  <si>
    <t>6/8/215</t>
  </si>
  <si>
    <t>NEW STATION</t>
  </si>
  <si>
    <t>C16</t>
  </si>
  <si>
    <t>C17</t>
  </si>
  <si>
    <t>C18</t>
  </si>
  <si>
    <t>C19</t>
  </si>
  <si>
    <t>C21</t>
  </si>
  <si>
    <t>C20</t>
  </si>
  <si>
    <t>C22</t>
  </si>
  <si>
    <t>C28</t>
  </si>
  <si>
    <t>C29</t>
  </si>
  <si>
    <t>lab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</si>
</sst>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_)"/>
    <numFmt numFmtId="165" formatCode="0.0"/>
    <numFmt numFmtId="166" formatCode="mm/dd/yy;@"/>
  </numFmts>
  <fonts count="5" x14ac:knownFonts="1">
    <font>
      <sz val="12"/>
      <name val="Arial"/>
    </font>
    <font>
      <sz val="12"/>
      <name val="Tahoma"/>
      <family val="2"/>
    </font>
    <font>
      <sz val="12"/>
      <color indexed="8"/>
      <name val="Tahoma"/>
      <family val="2"/>
    </font>
    <font>
      <b/>
      <sz val="12"/>
      <name val="Tahoma"/>
      <family val="2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6" fontId="1" fillId="0" borderId="0" xfId="0" quotePrefix="1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>
      <alignment horizontal="center"/>
    </xf>
    <xf numFmtId="166" fontId="4" fillId="0" borderId="0" xfId="0" applyNumberFormat="1" applyFont="1" applyAlignment="1">
      <alignment horizontal="center"/>
    </xf>
    <xf numFmtId="166" fontId="0" fillId="0" borderId="0" xfId="0" applyNumberFormat="1" applyAlignment="1" applyProtection="1">
      <alignment horizontal="center"/>
    </xf>
    <xf numFmtId="166" fontId="3" fillId="0" borderId="0" xfId="0" applyNumberFormat="1" applyFont="1" applyAlignment="1" applyProtection="1">
      <alignment horizontal="center"/>
    </xf>
    <xf numFmtId="166" fontId="1" fillId="0" borderId="0" xfId="0" applyNumberFormat="1" applyFont="1" applyAlignment="1" applyProtection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6" fontId="1" fillId="0" borderId="0" xfId="0" applyNumberFormat="1" applyFont="1" applyAlignment="1" applyProtection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166" fontId="1" fillId="0" borderId="1" xfId="0" applyNumberFormat="1" applyFont="1" applyBorder="1" applyAlignment="1" applyProtection="1">
      <alignment horizontal="center"/>
    </xf>
    <xf numFmtId="166" fontId="2" fillId="2" borderId="1" xfId="0" applyNumberFormat="1" applyFont="1" applyFill="1" applyBorder="1" applyAlignment="1" applyProtection="1">
      <alignment horizontal="center"/>
    </xf>
    <xf numFmtId="166" fontId="1" fillId="0" borderId="1" xfId="0" quotePrefix="1" applyNumberFormat="1" applyFont="1" applyBorder="1" applyAlignment="1" applyProtection="1">
      <alignment horizontal="center"/>
    </xf>
    <xf numFmtId="165" fontId="1" fillId="0" borderId="1" xfId="0" applyNumberFormat="1" applyFont="1" applyBorder="1" applyAlignment="1" applyProtection="1">
      <alignment horizontal="center"/>
    </xf>
    <xf numFmtId="164" fontId="1" fillId="0" borderId="1" xfId="0" applyNumberFormat="1" applyFont="1" applyBorder="1" applyAlignment="1" applyProtection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6" fontId="1" fillId="0" borderId="0" xfId="0" quotePrefix="1" applyNumberFormat="1" applyFont="1" applyBorder="1" applyAlignment="1" applyProtection="1">
      <alignment horizontal="center"/>
    </xf>
    <xf numFmtId="166" fontId="1" fillId="0" borderId="0" xfId="0" applyNumberFormat="1" applyFont="1" applyBorder="1" applyAlignment="1" applyProtection="1">
      <alignment horizontal="center"/>
    </xf>
    <xf numFmtId="166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/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29"/>
  <sheetViews>
    <sheetView workbookViewId="0">
      <pane xSplit="2" topLeftCell="C1" activePane="topRight" state="frozen"/>
      <selection pane="topRight" activeCell="DY29" sqref="A1:DY29"/>
    </sheetView>
  </sheetViews>
  <sheetFormatPr defaultRowHeight="15" x14ac:dyDescent="0.2"/>
  <cols>
    <col min="2" max="2" width="4.109375" bestFit="1" customWidth="1"/>
  </cols>
  <sheetData>
    <row r="1" spans="1:129" x14ac:dyDescent="0.2">
      <c r="A1" s="17" t="s">
        <v>0</v>
      </c>
      <c r="B1" s="9" t="s">
        <v>1</v>
      </c>
      <c r="C1" s="9">
        <f>DATE(2001,7,9)</f>
        <v>37081</v>
      </c>
      <c r="D1" s="9">
        <f>DATE(2001,8,16)</f>
        <v>37119</v>
      </c>
      <c r="E1" s="9">
        <f>DATE(2001,8,21)</f>
        <v>37124</v>
      </c>
      <c r="F1" s="9">
        <f>DATE(2002,2,10)</f>
        <v>37297</v>
      </c>
      <c r="G1" s="9">
        <f>DATE(2002,3,5)</f>
        <v>37320</v>
      </c>
      <c r="H1" s="9">
        <f>DATE(2002,3,7)</f>
        <v>37322</v>
      </c>
      <c r="I1" s="9">
        <f>DATE(2002,3,17)</f>
        <v>37332</v>
      </c>
      <c r="J1" s="9">
        <f>DATE(2002,5,6)</f>
        <v>37382</v>
      </c>
      <c r="K1" s="9">
        <f>DATE(2002,7,12)</f>
        <v>37449</v>
      </c>
      <c r="L1" s="9">
        <f>DATE(2002,7,15)</f>
        <v>37452</v>
      </c>
      <c r="M1" s="9">
        <f>DATE(2002,7,29)</f>
        <v>37466</v>
      </c>
      <c r="N1" s="9">
        <f>DATE(2002,9,3)</f>
        <v>37502</v>
      </c>
      <c r="O1" s="9">
        <f>DATE(2002,9,4)</f>
        <v>37503</v>
      </c>
      <c r="P1" s="9">
        <f>DATE(2002,10,14)</f>
        <v>37543</v>
      </c>
      <c r="Q1" s="9">
        <f>DATE(2002,10,16)</f>
        <v>37545</v>
      </c>
      <c r="R1" s="9">
        <f>DATE(2002,10,18)</f>
        <v>37547</v>
      </c>
      <c r="S1" s="9">
        <v>37685</v>
      </c>
      <c r="T1" s="9">
        <v>37689</v>
      </c>
      <c r="U1" s="9">
        <v>37691</v>
      </c>
      <c r="V1" s="9">
        <v>37692</v>
      </c>
      <c r="W1" s="9">
        <v>37693</v>
      </c>
      <c r="X1" s="9">
        <v>37703</v>
      </c>
      <c r="Y1" s="9">
        <v>37704</v>
      </c>
      <c r="Z1" s="9">
        <v>37706</v>
      </c>
      <c r="AA1" s="9">
        <v>37725</v>
      </c>
      <c r="AB1" s="9">
        <v>37726</v>
      </c>
      <c r="AC1" s="9">
        <v>37727</v>
      </c>
      <c r="AD1" s="9">
        <v>37769</v>
      </c>
      <c r="AE1" s="9">
        <v>37774</v>
      </c>
      <c r="AF1" s="9">
        <v>37775</v>
      </c>
      <c r="AG1" s="9">
        <v>37776</v>
      </c>
      <c r="AH1" s="9">
        <v>37794</v>
      </c>
      <c r="AI1" s="9">
        <v>37817</v>
      </c>
      <c r="AJ1" s="9">
        <v>37819</v>
      </c>
      <c r="AK1" s="9">
        <v>37820</v>
      </c>
      <c r="AL1" s="9">
        <v>37829</v>
      </c>
      <c r="AM1" s="9">
        <v>37831</v>
      </c>
      <c r="AN1" s="9">
        <v>37845</v>
      </c>
      <c r="AO1" s="9">
        <v>37847</v>
      </c>
      <c r="AP1" s="9">
        <v>37853</v>
      </c>
      <c r="AQ1" s="9">
        <v>37886</v>
      </c>
      <c r="AR1" s="9">
        <v>37888</v>
      </c>
      <c r="AS1" s="9">
        <v>37893</v>
      </c>
      <c r="AT1" s="9">
        <v>37895</v>
      </c>
      <c r="AU1" s="9">
        <v>37900</v>
      </c>
      <c r="AV1" s="9">
        <v>37907</v>
      </c>
      <c r="AW1" s="9">
        <v>37909</v>
      </c>
      <c r="AX1" s="9">
        <v>37910</v>
      </c>
      <c r="AY1" s="9">
        <v>37911</v>
      </c>
      <c r="AZ1" s="9">
        <v>37914</v>
      </c>
      <c r="BA1" s="9">
        <v>37924</v>
      </c>
      <c r="BB1" s="9">
        <v>37928</v>
      </c>
      <c r="BC1" s="9">
        <v>37929</v>
      </c>
      <c r="BD1" s="9">
        <v>37930</v>
      </c>
      <c r="BE1" s="9">
        <v>37931</v>
      </c>
      <c r="BF1" s="9">
        <v>37946</v>
      </c>
      <c r="BG1" s="9">
        <v>37949</v>
      </c>
      <c r="BH1" s="9">
        <v>37967</v>
      </c>
      <c r="BI1" s="9">
        <v>37970</v>
      </c>
      <c r="BJ1" s="9">
        <v>38339</v>
      </c>
      <c r="BK1" s="9">
        <v>37975</v>
      </c>
      <c r="BL1" s="9">
        <f>DATE(2003,12,22)</f>
        <v>37977</v>
      </c>
      <c r="BM1" s="9">
        <v>37978</v>
      </c>
      <c r="BN1" s="9">
        <v>37982</v>
      </c>
      <c r="BO1" s="9">
        <v>37984</v>
      </c>
      <c r="BP1" s="8" t="s">
        <v>9</v>
      </c>
      <c r="BQ1" s="8" t="s">
        <v>10</v>
      </c>
      <c r="BR1" s="8" t="s">
        <v>11</v>
      </c>
      <c r="BS1" s="8" t="s">
        <v>12</v>
      </c>
      <c r="BT1" s="9">
        <v>38096</v>
      </c>
      <c r="BU1" s="9">
        <v>38112</v>
      </c>
      <c r="BV1" s="9">
        <v>38139</v>
      </c>
      <c r="BW1" s="9">
        <v>38141</v>
      </c>
      <c r="BX1" s="9">
        <v>38151</v>
      </c>
      <c r="BY1" s="9">
        <f>DATE(2004,7,26)</f>
        <v>38194</v>
      </c>
      <c r="BZ1" s="9">
        <f>DATE(2004,7,31)</f>
        <v>38199</v>
      </c>
      <c r="CA1" s="9">
        <v>38204</v>
      </c>
      <c r="CB1" s="9">
        <v>38207</v>
      </c>
      <c r="CC1" s="9">
        <v>38216</v>
      </c>
      <c r="CD1" s="9">
        <v>38218</v>
      </c>
      <c r="CE1" s="10">
        <v>38230</v>
      </c>
      <c r="CF1" s="10">
        <f>DATE(2004,9,4)</f>
        <v>38234</v>
      </c>
      <c r="CG1" s="10">
        <v>38238</v>
      </c>
      <c r="CH1" s="10">
        <v>38243</v>
      </c>
      <c r="CI1" s="10">
        <v>38246</v>
      </c>
      <c r="CJ1" s="10">
        <v>38250</v>
      </c>
      <c r="CK1" s="10">
        <v>38251</v>
      </c>
      <c r="CL1" s="10">
        <v>38448</v>
      </c>
      <c r="CM1" s="10">
        <v>38481</v>
      </c>
      <c r="CN1" s="10">
        <v>38482</v>
      </c>
      <c r="CO1" s="10">
        <v>38483</v>
      </c>
      <c r="CP1" s="10">
        <v>38510</v>
      </c>
      <c r="CQ1" s="10">
        <v>38534</v>
      </c>
      <c r="CR1" s="10">
        <v>38538</v>
      </c>
      <c r="CS1" s="10">
        <v>38550</v>
      </c>
      <c r="CT1" s="10">
        <v>38555</v>
      </c>
      <c r="CU1" s="10">
        <v>38558</v>
      </c>
      <c r="CV1" s="10">
        <v>38567</v>
      </c>
      <c r="CW1" s="10">
        <v>38615</v>
      </c>
      <c r="CX1" s="10">
        <v>38616</v>
      </c>
      <c r="CY1" s="10">
        <v>38617</v>
      </c>
      <c r="CZ1" s="10">
        <v>38642</v>
      </c>
      <c r="DA1" s="10">
        <v>38644</v>
      </c>
      <c r="DB1" s="10">
        <v>38645</v>
      </c>
      <c r="DC1" s="10">
        <v>38652</v>
      </c>
      <c r="DD1" s="10">
        <v>38656</v>
      </c>
      <c r="DE1" s="10">
        <v>38681</v>
      </c>
      <c r="DF1" s="10">
        <v>38684</v>
      </c>
      <c r="DG1" s="10">
        <v>38685</v>
      </c>
      <c r="DH1" s="10">
        <v>38687</v>
      </c>
      <c r="DI1" s="10">
        <v>38690</v>
      </c>
      <c r="DJ1" s="10">
        <v>38692</v>
      </c>
      <c r="DK1" s="10">
        <v>38694</v>
      </c>
      <c r="DL1" s="10">
        <v>38698</v>
      </c>
      <c r="DM1" s="10">
        <v>38705</v>
      </c>
      <c r="DN1" s="10">
        <v>38707</v>
      </c>
      <c r="DO1" s="10">
        <v>38713</v>
      </c>
      <c r="DP1" s="10">
        <v>38847</v>
      </c>
      <c r="DQ1" s="10">
        <v>38849</v>
      </c>
      <c r="DR1" s="10">
        <v>38867</v>
      </c>
      <c r="DS1" s="10">
        <v>38876</v>
      </c>
      <c r="DT1" s="10">
        <v>38897</v>
      </c>
      <c r="DU1" s="11">
        <v>38898</v>
      </c>
      <c r="DV1" s="12">
        <v>38916</v>
      </c>
      <c r="DW1" s="12">
        <v>38954</v>
      </c>
      <c r="DX1" s="10">
        <v>38965</v>
      </c>
      <c r="DY1" s="10">
        <v>38971</v>
      </c>
    </row>
    <row r="2" spans="1:129" x14ac:dyDescent="0.2">
      <c r="A2" s="18">
        <v>24</v>
      </c>
      <c r="B2" s="3"/>
      <c r="C2" s="4">
        <v>4.5</v>
      </c>
      <c r="D2" s="4"/>
      <c r="E2" s="4"/>
      <c r="F2" s="4"/>
      <c r="G2" s="4"/>
      <c r="H2" s="4"/>
      <c r="I2" s="4"/>
      <c r="J2" s="4"/>
      <c r="K2" s="4"/>
      <c r="L2" s="4"/>
      <c r="M2" s="4"/>
      <c r="N2" s="4">
        <v>17</v>
      </c>
      <c r="O2" s="4"/>
      <c r="P2" s="3"/>
      <c r="Q2" s="3"/>
      <c r="R2" s="3"/>
      <c r="S2" s="4"/>
      <c r="T2" s="4"/>
      <c r="U2" s="4"/>
      <c r="V2" s="4"/>
      <c r="W2" s="4"/>
      <c r="X2" s="4"/>
      <c r="Y2" s="4"/>
      <c r="Z2" s="4">
        <v>4.5</v>
      </c>
      <c r="AA2" s="4"/>
      <c r="AB2" s="4"/>
      <c r="AC2" s="4"/>
      <c r="AD2" s="4"/>
      <c r="AE2" s="4">
        <v>2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5">
        <v>23</v>
      </c>
      <c r="AR2" s="5">
        <v>2</v>
      </c>
      <c r="AS2" s="5"/>
      <c r="AT2" s="5"/>
      <c r="AU2" s="5"/>
      <c r="AV2" s="5"/>
      <c r="AW2" s="5">
        <v>13</v>
      </c>
      <c r="AX2" s="5">
        <v>13</v>
      </c>
      <c r="AY2" s="5"/>
      <c r="AZ2" s="5"/>
      <c r="BA2" s="5">
        <v>130</v>
      </c>
      <c r="BB2" s="5">
        <v>23</v>
      </c>
      <c r="BC2" s="5">
        <v>13</v>
      </c>
      <c r="BD2" s="5"/>
      <c r="BE2" s="5">
        <v>11</v>
      </c>
      <c r="BF2" s="5"/>
      <c r="BG2" s="5">
        <v>7.8</v>
      </c>
      <c r="BH2" s="5">
        <v>4.5</v>
      </c>
      <c r="BI2" s="5">
        <v>79</v>
      </c>
      <c r="BJ2" s="5">
        <v>130</v>
      </c>
      <c r="BK2" s="5">
        <v>49</v>
      </c>
      <c r="BL2" s="5">
        <v>2</v>
      </c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>
        <v>13</v>
      </c>
      <c r="CD2" s="5">
        <v>2</v>
      </c>
      <c r="CE2" s="5"/>
      <c r="CF2" s="5">
        <v>13</v>
      </c>
      <c r="CG2" s="5">
        <v>33</v>
      </c>
      <c r="CH2" s="5">
        <v>110</v>
      </c>
      <c r="CI2" s="5">
        <v>1.7</v>
      </c>
      <c r="CJ2" s="5">
        <v>49</v>
      </c>
      <c r="CK2" s="5">
        <v>7.8</v>
      </c>
      <c r="CL2" s="5"/>
      <c r="CM2" s="5">
        <v>2</v>
      </c>
      <c r="CN2" s="5"/>
      <c r="CO2" s="5"/>
      <c r="CP2" s="5"/>
      <c r="CQ2" s="5"/>
      <c r="CR2" s="5"/>
      <c r="CS2" s="5"/>
      <c r="CT2" s="5"/>
      <c r="CU2" s="5"/>
      <c r="CV2" s="5"/>
      <c r="CW2" s="5">
        <v>1.7</v>
      </c>
      <c r="CX2" s="5"/>
      <c r="CY2" s="5"/>
      <c r="CZ2" s="5">
        <v>4.5</v>
      </c>
      <c r="DA2" s="5">
        <v>1.7</v>
      </c>
      <c r="DB2" s="5"/>
      <c r="DC2" s="5"/>
      <c r="DD2" s="5"/>
      <c r="DE2" s="5">
        <v>350</v>
      </c>
      <c r="DF2" s="5">
        <v>33</v>
      </c>
      <c r="DG2" s="5"/>
      <c r="DH2" s="5">
        <v>1.7</v>
      </c>
      <c r="DI2" s="5"/>
      <c r="DJ2" s="5"/>
      <c r="DK2" s="5"/>
      <c r="DL2" s="5"/>
      <c r="DM2" s="5"/>
      <c r="DN2" s="5"/>
      <c r="DO2" s="5"/>
      <c r="DP2" s="3"/>
      <c r="DQ2" s="5"/>
      <c r="DR2" s="5"/>
      <c r="DS2" s="5"/>
      <c r="DT2" s="5">
        <v>1.7</v>
      </c>
      <c r="DU2" s="5"/>
      <c r="DV2" s="12"/>
      <c r="DW2" s="12"/>
      <c r="DX2" s="5">
        <v>170</v>
      </c>
      <c r="DY2" s="5">
        <v>1.7</v>
      </c>
    </row>
    <row r="3" spans="1:129" x14ac:dyDescent="0.2">
      <c r="A3" s="18">
        <v>51</v>
      </c>
      <c r="B3" s="3"/>
      <c r="C3" s="4">
        <v>1.7</v>
      </c>
      <c r="D3" s="4"/>
      <c r="E3" s="4"/>
      <c r="F3" s="4"/>
      <c r="G3" s="4"/>
      <c r="H3" s="4"/>
      <c r="I3" s="4"/>
      <c r="J3" s="4"/>
      <c r="K3" s="4"/>
      <c r="L3" s="4"/>
      <c r="M3" s="4"/>
      <c r="N3" s="4">
        <v>7.8</v>
      </c>
      <c r="O3" s="4"/>
      <c r="P3" s="4">
        <v>26</v>
      </c>
      <c r="Q3" s="4"/>
      <c r="R3" s="4"/>
      <c r="S3" s="4"/>
      <c r="T3" s="4"/>
      <c r="U3" s="4"/>
      <c r="V3" s="4"/>
      <c r="W3" s="4"/>
      <c r="X3" s="4"/>
      <c r="Y3" s="4"/>
      <c r="Z3" s="4">
        <v>7.8</v>
      </c>
      <c r="AA3" s="4"/>
      <c r="AB3" s="4"/>
      <c r="AC3" s="4"/>
      <c r="AD3" s="4"/>
      <c r="AE3" s="4">
        <v>6.8</v>
      </c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5">
        <v>4.5</v>
      </c>
      <c r="AR3" s="5"/>
      <c r="AS3" s="5"/>
      <c r="AT3" s="5"/>
      <c r="AU3" s="5"/>
      <c r="AV3" s="5"/>
      <c r="AW3" s="5">
        <v>1.7</v>
      </c>
      <c r="AX3" s="5">
        <v>2</v>
      </c>
      <c r="AY3" s="5"/>
      <c r="AZ3" s="5"/>
      <c r="BA3" s="5">
        <v>79</v>
      </c>
      <c r="BB3" s="5">
        <v>23</v>
      </c>
      <c r="BC3" s="5">
        <v>17</v>
      </c>
      <c r="BD3" s="5"/>
      <c r="BE3" s="5">
        <v>17</v>
      </c>
      <c r="BF3" s="5"/>
      <c r="BG3" s="5">
        <v>49</v>
      </c>
      <c r="BH3" s="5">
        <v>2</v>
      </c>
      <c r="BI3" s="5">
        <v>130</v>
      </c>
      <c r="BJ3" s="5">
        <v>70</v>
      </c>
      <c r="BK3" s="5">
        <v>23</v>
      </c>
      <c r="BL3" s="5">
        <v>4.5</v>
      </c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>
        <v>33</v>
      </c>
      <c r="CD3" s="5">
        <v>1.7</v>
      </c>
      <c r="CE3" s="5"/>
      <c r="CF3" s="5">
        <v>7.8</v>
      </c>
      <c r="CG3" s="5">
        <v>110</v>
      </c>
      <c r="CH3" s="5">
        <v>79</v>
      </c>
      <c r="CI3" s="5">
        <v>23</v>
      </c>
      <c r="CJ3" s="5">
        <v>13</v>
      </c>
      <c r="CK3" s="5"/>
      <c r="CL3" s="5"/>
      <c r="CM3" s="5">
        <v>33</v>
      </c>
      <c r="CN3" s="5"/>
      <c r="CO3" s="5"/>
      <c r="CP3" s="5"/>
      <c r="CQ3" s="5"/>
      <c r="CR3" s="5"/>
      <c r="CS3" s="5"/>
      <c r="CT3" s="5"/>
      <c r="CU3" s="5"/>
      <c r="CV3" s="5"/>
      <c r="CW3" s="5">
        <v>2</v>
      </c>
      <c r="CX3" s="5"/>
      <c r="CY3" s="5"/>
      <c r="CZ3" s="5">
        <v>33</v>
      </c>
      <c r="DA3" s="5">
        <v>7.8</v>
      </c>
      <c r="DB3" s="5"/>
      <c r="DC3" s="5"/>
      <c r="DD3" s="5"/>
      <c r="DE3" s="5">
        <v>240</v>
      </c>
      <c r="DF3" s="5">
        <v>17</v>
      </c>
      <c r="DG3" s="5"/>
      <c r="DH3" s="5">
        <v>22</v>
      </c>
      <c r="DI3" s="5"/>
      <c r="DJ3" s="5"/>
      <c r="DK3" s="5"/>
      <c r="DL3" s="5"/>
      <c r="DM3" s="5"/>
      <c r="DN3" s="5"/>
      <c r="DO3" s="5"/>
      <c r="DP3" s="3"/>
      <c r="DQ3" s="5"/>
      <c r="DR3" s="5"/>
      <c r="DS3" s="5"/>
      <c r="DT3" s="5">
        <v>1.7</v>
      </c>
      <c r="DU3" s="5"/>
      <c r="DV3" s="5"/>
      <c r="DW3" s="5"/>
      <c r="DX3" s="5">
        <v>130</v>
      </c>
      <c r="DY3" s="5">
        <v>1.7</v>
      </c>
    </row>
    <row r="4" spans="1:129" x14ac:dyDescent="0.2">
      <c r="A4" s="18">
        <v>18</v>
      </c>
      <c r="B4" s="3"/>
      <c r="C4" s="4">
        <v>7.8</v>
      </c>
      <c r="D4" s="4">
        <v>7.8</v>
      </c>
      <c r="E4" s="4">
        <v>4</v>
      </c>
      <c r="F4" s="4">
        <v>2</v>
      </c>
      <c r="G4" s="4">
        <v>79</v>
      </c>
      <c r="H4" s="4">
        <v>7.8</v>
      </c>
      <c r="I4" s="4">
        <v>13</v>
      </c>
      <c r="J4" s="4">
        <v>13</v>
      </c>
      <c r="K4" s="4"/>
      <c r="L4" s="4">
        <v>2</v>
      </c>
      <c r="M4" s="4">
        <v>1.7</v>
      </c>
      <c r="N4" s="4"/>
      <c r="O4" s="4">
        <v>7.8</v>
      </c>
      <c r="P4" s="4">
        <v>70</v>
      </c>
      <c r="Q4" s="4">
        <v>7.8</v>
      </c>
      <c r="R4" s="4">
        <v>4.5</v>
      </c>
      <c r="S4" s="4">
        <v>4.5</v>
      </c>
      <c r="T4" s="4">
        <v>350</v>
      </c>
      <c r="U4" s="4">
        <v>49</v>
      </c>
      <c r="V4" s="4">
        <v>17</v>
      </c>
      <c r="W4" s="4">
        <v>6.8</v>
      </c>
      <c r="X4" s="4"/>
      <c r="Y4" s="4">
        <v>49</v>
      </c>
      <c r="Z4" s="4">
        <v>13</v>
      </c>
      <c r="AA4" s="4">
        <v>110</v>
      </c>
      <c r="AB4" s="4">
        <v>11</v>
      </c>
      <c r="AC4" s="4">
        <v>6.8</v>
      </c>
      <c r="AD4" s="4">
        <v>70</v>
      </c>
      <c r="AE4" s="4"/>
      <c r="AF4" s="4">
        <v>7.8</v>
      </c>
      <c r="AG4" s="4">
        <v>11</v>
      </c>
      <c r="AH4" s="4">
        <v>23</v>
      </c>
      <c r="AI4" s="4"/>
      <c r="AJ4" s="4">
        <v>23</v>
      </c>
      <c r="AK4" s="4">
        <v>13</v>
      </c>
      <c r="AL4" s="4">
        <v>49</v>
      </c>
      <c r="AM4" s="4">
        <v>17</v>
      </c>
      <c r="AN4" s="4">
        <v>33</v>
      </c>
      <c r="AO4" s="4">
        <v>7.8</v>
      </c>
      <c r="AP4" s="4">
        <v>33</v>
      </c>
      <c r="AQ4" s="5"/>
      <c r="AR4" s="5">
        <v>33</v>
      </c>
      <c r="AS4" s="5">
        <v>350</v>
      </c>
      <c r="AT4" s="5">
        <v>49</v>
      </c>
      <c r="AU4" s="5">
        <v>7.8</v>
      </c>
      <c r="AV4" s="5">
        <v>23</v>
      </c>
      <c r="AW4" s="5">
        <v>23</v>
      </c>
      <c r="AX4" s="5">
        <v>7.8</v>
      </c>
      <c r="AY4" s="5">
        <v>11</v>
      </c>
      <c r="AZ4" s="5">
        <v>7.8</v>
      </c>
      <c r="BA4" s="5">
        <v>540</v>
      </c>
      <c r="BB4" s="5">
        <v>33</v>
      </c>
      <c r="BC4" s="5">
        <v>23</v>
      </c>
      <c r="BD4" s="5">
        <v>6.8</v>
      </c>
      <c r="BE4" s="5"/>
      <c r="BF4" s="5">
        <v>540</v>
      </c>
      <c r="BG4" s="5">
        <v>23</v>
      </c>
      <c r="BH4" s="5">
        <v>540</v>
      </c>
      <c r="BI4" s="5"/>
      <c r="BJ4" s="5">
        <v>920</v>
      </c>
      <c r="BK4" s="5">
        <v>110</v>
      </c>
      <c r="BL4" s="5">
        <v>17</v>
      </c>
      <c r="BM4" s="5">
        <v>7.8</v>
      </c>
      <c r="BN4" s="5">
        <v>79</v>
      </c>
      <c r="BO4" s="5">
        <v>70</v>
      </c>
      <c r="BP4" s="5">
        <v>23</v>
      </c>
      <c r="BQ4" s="5">
        <v>17</v>
      </c>
      <c r="BR4" s="5">
        <v>49</v>
      </c>
      <c r="BS4" s="5">
        <v>49</v>
      </c>
      <c r="BT4" s="5">
        <v>4</v>
      </c>
      <c r="BU4" s="5">
        <v>13</v>
      </c>
      <c r="BV4" s="5">
        <v>4.5</v>
      </c>
      <c r="BW4" s="5">
        <v>6.1</v>
      </c>
      <c r="BX4" s="5">
        <v>13</v>
      </c>
      <c r="BY4" s="5">
        <v>4.5</v>
      </c>
      <c r="BZ4" s="5">
        <v>1.7</v>
      </c>
      <c r="CA4" s="5">
        <v>49</v>
      </c>
      <c r="CB4" s="5">
        <v>7.8</v>
      </c>
      <c r="CC4" s="5">
        <v>110</v>
      </c>
      <c r="CD4" s="5">
        <v>14</v>
      </c>
      <c r="CE4" s="5">
        <v>23</v>
      </c>
      <c r="CF4" s="5">
        <v>49</v>
      </c>
      <c r="CG4" s="5">
        <v>33</v>
      </c>
      <c r="CH4" s="5">
        <v>49</v>
      </c>
      <c r="CI4" s="5">
        <v>49</v>
      </c>
      <c r="CJ4" s="5">
        <v>2</v>
      </c>
      <c r="CK4" s="5"/>
      <c r="CL4" s="5">
        <v>1.7</v>
      </c>
      <c r="CM4" s="5"/>
      <c r="CN4" s="5">
        <v>23</v>
      </c>
      <c r="CO4" s="5">
        <v>7.8</v>
      </c>
      <c r="CP4" s="5">
        <v>4</v>
      </c>
      <c r="CQ4" s="5">
        <v>17</v>
      </c>
      <c r="CR4" s="5">
        <v>2</v>
      </c>
      <c r="CS4" s="5">
        <v>2</v>
      </c>
      <c r="CT4" s="5">
        <v>17</v>
      </c>
      <c r="CU4" s="5">
        <v>4.5</v>
      </c>
      <c r="CV4" s="5">
        <v>1.7</v>
      </c>
      <c r="CW4" s="5"/>
      <c r="CX4" s="5">
        <v>49</v>
      </c>
      <c r="CY4" s="5">
        <v>2</v>
      </c>
      <c r="CZ4" s="5">
        <v>23</v>
      </c>
      <c r="DA4" s="5">
        <v>13</v>
      </c>
      <c r="DB4" s="5"/>
      <c r="DC4" s="5">
        <v>70</v>
      </c>
      <c r="DD4" s="5">
        <v>4.5</v>
      </c>
      <c r="DE4" s="5"/>
      <c r="DF4" s="5"/>
      <c r="DG4" s="5">
        <v>33</v>
      </c>
      <c r="DH4" s="5">
        <v>79</v>
      </c>
      <c r="DI4" s="5">
        <v>31</v>
      </c>
      <c r="DJ4" s="5">
        <v>79</v>
      </c>
      <c r="DK4" s="5">
        <v>23</v>
      </c>
      <c r="DL4" s="5">
        <v>4.5</v>
      </c>
      <c r="DM4" s="5">
        <v>79</v>
      </c>
      <c r="DN4" s="5">
        <v>130</v>
      </c>
      <c r="DO4" s="5">
        <v>17</v>
      </c>
      <c r="DP4" s="3">
        <v>7.8</v>
      </c>
      <c r="DQ4" s="5">
        <v>13</v>
      </c>
      <c r="DR4" s="5">
        <v>2</v>
      </c>
      <c r="DS4" s="5">
        <v>13</v>
      </c>
      <c r="DT4" s="5">
        <v>27</v>
      </c>
      <c r="DU4" s="5">
        <v>4</v>
      </c>
      <c r="DV4" s="5">
        <v>4.5</v>
      </c>
      <c r="DW4" s="5">
        <v>4.5</v>
      </c>
      <c r="DX4" s="5"/>
      <c r="DY4" s="5">
        <v>7.8</v>
      </c>
    </row>
    <row r="5" spans="1:129" x14ac:dyDescent="0.2">
      <c r="A5" s="18">
        <v>60</v>
      </c>
      <c r="B5" s="3"/>
      <c r="C5" s="4">
        <v>11</v>
      </c>
      <c r="D5" s="4">
        <v>49</v>
      </c>
      <c r="E5" s="4">
        <v>2</v>
      </c>
      <c r="F5" s="4">
        <v>11</v>
      </c>
      <c r="G5" s="4">
        <v>33</v>
      </c>
      <c r="H5" s="4">
        <v>7.8</v>
      </c>
      <c r="I5" s="4">
        <v>14</v>
      </c>
      <c r="J5" s="4">
        <v>7.8</v>
      </c>
      <c r="K5" s="4">
        <v>13</v>
      </c>
      <c r="L5" s="4">
        <v>17</v>
      </c>
      <c r="M5" s="4">
        <v>4.5</v>
      </c>
      <c r="N5" s="4"/>
      <c r="O5" s="4">
        <v>7.8</v>
      </c>
      <c r="P5" s="4"/>
      <c r="Q5" s="4">
        <v>49</v>
      </c>
      <c r="R5" s="4">
        <v>1.7</v>
      </c>
      <c r="S5" s="4">
        <v>13</v>
      </c>
      <c r="T5" s="4">
        <v>350</v>
      </c>
      <c r="U5" s="4">
        <v>33</v>
      </c>
      <c r="V5" s="4">
        <v>49</v>
      </c>
      <c r="W5" s="4">
        <v>4.5</v>
      </c>
      <c r="X5" s="4"/>
      <c r="Y5" s="4">
        <v>79</v>
      </c>
      <c r="Z5" s="4">
        <v>27</v>
      </c>
      <c r="AA5" s="4">
        <v>49</v>
      </c>
      <c r="AB5" s="4">
        <v>49</v>
      </c>
      <c r="AC5" s="4">
        <v>4.5</v>
      </c>
      <c r="AD5" s="4"/>
      <c r="AE5" s="4"/>
      <c r="AF5" s="4">
        <v>79</v>
      </c>
      <c r="AG5" s="4">
        <v>17</v>
      </c>
      <c r="AH5" s="4">
        <v>22</v>
      </c>
      <c r="AI5" s="4">
        <v>350</v>
      </c>
      <c r="AJ5" s="4">
        <v>79</v>
      </c>
      <c r="AK5" s="4">
        <v>31</v>
      </c>
      <c r="AL5" s="4">
        <v>30</v>
      </c>
      <c r="AM5" s="4">
        <v>13</v>
      </c>
      <c r="AN5" s="4">
        <v>70</v>
      </c>
      <c r="AO5" s="4">
        <v>21</v>
      </c>
      <c r="AP5" s="4">
        <v>49</v>
      </c>
      <c r="AQ5" s="5"/>
      <c r="AR5" s="5">
        <v>7.8</v>
      </c>
      <c r="AS5" s="5">
        <v>240</v>
      </c>
      <c r="AT5" s="5">
        <v>46</v>
      </c>
      <c r="AU5" s="5">
        <v>6.8</v>
      </c>
      <c r="AV5" s="5">
        <v>33</v>
      </c>
      <c r="AW5" s="5">
        <v>17</v>
      </c>
      <c r="AX5" s="5">
        <v>14</v>
      </c>
      <c r="AY5" s="5">
        <v>70</v>
      </c>
      <c r="AZ5" s="5">
        <v>13</v>
      </c>
      <c r="BA5" s="5">
        <v>350</v>
      </c>
      <c r="BB5" s="5">
        <v>240</v>
      </c>
      <c r="BC5" s="5">
        <v>17</v>
      </c>
      <c r="BD5" s="5">
        <v>13</v>
      </c>
      <c r="BE5" s="5"/>
      <c r="BF5" s="5">
        <v>350</v>
      </c>
      <c r="BG5" s="5">
        <v>17</v>
      </c>
      <c r="BH5" s="5">
        <v>540</v>
      </c>
      <c r="BI5" s="5"/>
      <c r="BJ5" s="5">
        <v>540</v>
      </c>
      <c r="BK5" s="5">
        <v>79</v>
      </c>
      <c r="BL5" s="5">
        <v>49</v>
      </c>
      <c r="BM5" s="5">
        <v>13</v>
      </c>
      <c r="BN5" s="5">
        <v>110</v>
      </c>
      <c r="BO5" s="5">
        <v>70</v>
      </c>
      <c r="BP5" s="5">
        <v>79</v>
      </c>
      <c r="BQ5" s="5">
        <v>13</v>
      </c>
      <c r="BR5" s="5">
        <v>130</v>
      </c>
      <c r="BS5" s="5">
        <v>4.5</v>
      </c>
      <c r="BT5" s="5">
        <v>11</v>
      </c>
      <c r="BU5" s="5">
        <v>22</v>
      </c>
      <c r="BV5" s="5">
        <v>49</v>
      </c>
      <c r="BW5" s="5">
        <v>1.7</v>
      </c>
      <c r="BX5" s="5">
        <v>1.7</v>
      </c>
      <c r="BY5" s="5">
        <v>13</v>
      </c>
      <c r="BZ5" s="5">
        <v>1.7</v>
      </c>
      <c r="CA5" s="5">
        <v>79</v>
      </c>
      <c r="CB5" s="5">
        <v>13</v>
      </c>
      <c r="CC5" s="5">
        <v>110</v>
      </c>
      <c r="CD5" s="5">
        <v>17</v>
      </c>
      <c r="CE5" s="5">
        <v>79</v>
      </c>
      <c r="CF5" s="5">
        <v>110</v>
      </c>
      <c r="CG5" s="5">
        <v>79</v>
      </c>
      <c r="CH5" s="5">
        <v>22</v>
      </c>
      <c r="CI5" s="5">
        <v>22</v>
      </c>
      <c r="CJ5" s="5">
        <v>13</v>
      </c>
      <c r="CK5" s="5"/>
      <c r="CL5" s="5">
        <v>27</v>
      </c>
      <c r="CM5" s="5"/>
      <c r="CN5" s="5">
        <v>79</v>
      </c>
      <c r="CO5" s="5">
        <v>7.8</v>
      </c>
      <c r="CP5" s="5">
        <v>17</v>
      </c>
      <c r="CQ5" s="5">
        <v>31</v>
      </c>
      <c r="CR5" s="5">
        <v>7.8</v>
      </c>
      <c r="CS5" s="5">
        <v>7.8</v>
      </c>
      <c r="CT5" s="5">
        <v>11</v>
      </c>
      <c r="CU5" s="5">
        <v>7.8</v>
      </c>
      <c r="CV5" s="5">
        <v>4.5</v>
      </c>
      <c r="CW5" s="5"/>
      <c r="CX5" s="5">
        <v>4.5</v>
      </c>
      <c r="CY5" s="5">
        <v>4.5</v>
      </c>
      <c r="CZ5" s="5">
        <v>33</v>
      </c>
      <c r="DA5" s="5">
        <v>17</v>
      </c>
      <c r="DB5" s="5">
        <v>23</v>
      </c>
      <c r="DC5" s="5">
        <v>33</v>
      </c>
      <c r="DD5" s="5">
        <v>7.8</v>
      </c>
      <c r="DE5" s="5"/>
      <c r="DF5" s="5"/>
      <c r="DG5" s="5">
        <v>33</v>
      </c>
      <c r="DH5" s="5">
        <v>130</v>
      </c>
      <c r="DI5" s="5">
        <v>33</v>
      </c>
      <c r="DJ5" s="5">
        <v>70</v>
      </c>
      <c r="DK5" s="5">
        <v>79</v>
      </c>
      <c r="DL5" s="5">
        <v>11</v>
      </c>
      <c r="DM5" s="5">
        <v>130</v>
      </c>
      <c r="DN5" s="5">
        <v>79</v>
      </c>
      <c r="DO5" s="5">
        <v>11</v>
      </c>
      <c r="DP5" s="3">
        <v>33</v>
      </c>
      <c r="DQ5" s="5">
        <v>1.7</v>
      </c>
      <c r="DR5" s="5">
        <v>4.5</v>
      </c>
      <c r="DS5" s="5">
        <v>4.5</v>
      </c>
      <c r="DT5" s="5">
        <v>23</v>
      </c>
      <c r="DU5" s="5">
        <v>17</v>
      </c>
      <c r="DV5" s="5">
        <v>4.5</v>
      </c>
      <c r="DW5" s="5">
        <v>2</v>
      </c>
      <c r="DX5" s="5"/>
      <c r="DY5" s="5">
        <v>7.8</v>
      </c>
    </row>
    <row r="6" spans="1:129" x14ac:dyDescent="0.2">
      <c r="A6" s="18">
        <v>18</v>
      </c>
      <c r="B6" s="3" t="s">
        <v>2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3"/>
      <c r="Q6" s="3"/>
      <c r="R6" s="3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>
        <v>46</v>
      </c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>
        <v>7.8</v>
      </c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3"/>
      <c r="DQ6" s="5"/>
      <c r="DR6" s="5"/>
      <c r="DS6" s="5"/>
      <c r="DT6" s="5"/>
      <c r="DU6" s="5"/>
      <c r="DV6" s="5"/>
      <c r="DW6" s="5"/>
      <c r="DX6" s="5"/>
      <c r="DY6" s="5"/>
    </row>
    <row r="7" spans="1:129" x14ac:dyDescent="0.2">
      <c r="A7" s="18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3"/>
      <c r="Q7" s="3"/>
      <c r="R7" s="3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3"/>
      <c r="CX7" s="3"/>
      <c r="CY7" s="3"/>
      <c r="CZ7" s="5"/>
      <c r="DA7" s="5"/>
      <c r="DB7" s="5"/>
      <c r="DC7" s="5"/>
      <c r="DD7" s="5"/>
      <c r="DE7" s="5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5"/>
      <c r="DR7" s="5"/>
      <c r="DS7" s="5"/>
      <c r="DT7" s="5"/>
      <c r="DU7" s="5"/>
      <c r="DV7" s="5"/>
      <c r="DW7" s="5"/>
      <c r="DX7" s="5"/>
      <c r="DY7" s="5"/>
    </row>
    <row r="8" spans="1:129" x14ac:dyDescent="0.2">
      <c r="A8" s="18">
        <v>36</v>
      </c>
      <c r="B8" s="3" t="s"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3"/>
      <c r="Q8" s="3"/>
      <c r="R8" s="3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3"/>
      <c r="CX8" s="3"/>
      <c r="CY8" s="3"/>
      <c r="CZ8" s="5"/>
      <c r="DA8" s="5"/>
      <c r="DB8" s="5"/>
      <c r="DC8" s="5"/>
      <c r="DD8" s="5"/>
      <c r="DE8" s="5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5"/>
      <c r="DR8" s="5"/>
      <c r="DS8" s="5"/>
      <c r="DT8" s="5"/>
      <c r="DU8" s="5"/>
      <c r="DV8" s="5"/>
      <c r="DW8" s="5"/>
      <c r="DX8" s="5"/>
      <c r="DY8" s="5"/>
    </row>
    <row r="9" spans="1:129" x14ac:dyDescent="0.2">
      <c r="A9" s="18">
        <v>55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3"/>
      <c r="Q9" s="3"/>
      <c r="R9" s="3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3"/>
      <c r="CX9" s="3"/>
      <c r="CY9" s="3"/>
      <c r="CZ9" s="5"/>
      <c r="DA9" s="5"/>
      <c r="DB9" s="5"/>
      <c r="DC9" s="5"/>
      <c r="DD9" s="5"/>
      <c r="DE9" s="5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5"/>
      <c r="DR9" s="5"/>
      <c r="DS9" s="5"/>
      <c r="DT9" s="5"/>
      <c r="DU9" s="5"/>
      <c r="DV9" s="5"/>
      <c r="DW9" s="5"/>
      <c r="DX9" s="5"/>
      <c r="DY9" s="5"/>
    </row>
    <row r="10" spans="1:129" x14ac:dyDescent="0.2">
      <c r="A10" s="18">
        <v>56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3"/>
      <c r="CX10" s="3"/>
      <c r="CY10" s="3"/>
      <c r="CZ10" s="5"/>
      <c r="DA10" s="5"/>
      <c r="DB10" s="5"/>
      <c r="DC10" s="5"/>
      <c r="DD10" s="5"/>
      <c r="DE10" s="5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5"/>
      <c r="DR10" s="5"/>
      <c r="DS10" s="5"/>
      <c r="DT10" s="5"/>
      <c r="DU10" s="5"/>
      <c r="DV10" s="5"/>
      <c r="DW10" s="5"/>
      <c r="DX10" s="5"/>
      <c r="DY10" s="5"/>
    </row>
    <row r="11" spans="1:129" x14ac:dyDescent="0.2">
      <c r="A11" s="18">
        <v>59</v>
      </c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>
        <v>11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>
        <v>4.5</v>
      </c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3"/>
      <c r="CX11" s="3"/>
      <c r="CY11" s="3"/>
      <c r="CZ11" s="5"/>
      <c r="DA11" s="5"/>
      <c r="DB11" s="5"/>
      <c r="DC11" s="5"/>
      <c r="DD11" s="5"/>
      <c r="DE11" s="5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5"/>
      <c r="DR11" s="5"/>
      <c r="DS11" s="5"/>
      <c r="DT11" s="5"/>
      <c r="DU11" s="5"/>
      <c r="DV11" s="5"/>
      <c r="DW11" s="5"/>
      <c r="DX11" s="5"/>
      <c r="DY11" s="5"/>
    </row>
    <row r="12" spans="1:129" x14ac:dyDescent="0.2">
      <c r="A12" s="18">
        <v>3</v>
      </c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3"/>
      <c r="CX12" s="3"/>
      <c r="CY12" s="3"/>
      <c r="CZ12" s="5"/>
      <c r="DA12" s="5"/>
      <c r="DB12" s="5"/>
      <c r="DC12" s="5"/>
      <c r="DD12" s="5"/>
      <c r="DE12" s="5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5"/>
      <c r="DR12" s="5"/>
      <c r="DS12" s="5"/>
      <c r="DT12" s="5"/>
      <c r="DU12" s="5"/>
      <c r="DV12" s="5"/>
      <c r="DW12" s="5"/>
      <c r="DX12" s="5"/>
      <c r="DY12" s="5"/>
    </row>
    <row r="13" spans="1:129" x14ac:dyDescent="0.2">
      <c r="A13" s="18">
        <v>6</v>
      </c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3"/>
      <c r="CX13" s="3"/>
      <c r="CY13" s="3"/>
      <c r="CZ13" s="5"/>
      <c r="DA13" s="5"/>
      <c r="DB13" s="5"/>
      <c r="DC13" s="5"/>
      <c r="DD13" s="5"/>
      <c r="DE13" s="5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5"/>
      <c r="DR13" s="5"/>
      <c r="DS13" s="5"/>
      <c r="DT13" s="5"/>
      <c r="DU13" s="5"/>
      <c r="DV13" s="5"/>
      <c r="DW13" s="5"/>
      <c r="DX13" s="5"/>
      <c r="DY13" s="5"/>
    </row>
    <row r="14" spans="1:129" x14ac:dyDescent="0.2">
      <c r="A14" s="18">
        <v>16</v>
      </c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3"/>
      <c r="CX14" s="3"/>
      <c r="CY14" s="3"/>
      <c r="CZ14" s="5"/>
      <c r="DA14" s="5"/>
      <c r="DB14" s="5"/>
      <c r="DC14" s="5"/>
      <c r="DD14" s="5"/>
      <c r="DE14" s="5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5"/>
      <c r="DR14" s="5"/>
      <c r="DS14" s="5"/>
      <c r="DT14" s="5"/>
      <c r="DU14" s="5"/>
      <c r="DV14" s="5"/>
      <c r="DW14" s="5"/>
      <c r="DX14" s="5"/>
      <c r="DY14" s="5"/>
    </row>
    <row r="15" spans="1:129" x14ac:dyDescent="0.2">
      <c r="A15" s="18">
        <v>17</v>
      </c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3"/>
      <c r="CX15" s="3"/>
      <c r="CY15" s="3"/>
      <c r="CZ15" s="5"/>
      <c r="DA15" s="5"/>
      <c r="DB15" s="5"/>
      <c r="DC15" s="5"/>
      <c r="DD15" s="5"/>
      <c r="DE15" s="5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5"/>
      <c r="DR15" s="5"/>
      <c r="DS15" s="5"/>
      <c r="DT15" s="5"/>
      <c r="DU15" s="5"/>
      <c r="DV15" s="5"/>
      <c r="DW15" s="5"/>
      <c r="DX15" s="5"/>
      <c r="DY15" s="5"/>
    </row>
    <row r="16" spans="1:129" x14ac:dyDescent="0.2">
      <c r="A16" s="18">
        <v>19</v>
      </c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3"/>
      <c r="CX16" s="3"/>
      <c r="CY16" s="3"/>
      <c r="CZ16" s="5"/>
      <c r="DA16" s="5"/>
      <c r="DB16" s="5"/>
      <c r="DC16" s="5"/>
      <c r="DD16" s="5"/>
      <c r="DE16" s="5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5"/>
      <c r="DR16" s="5"/>
      <c r="DS16" s="5"/>
      <c r="DT16" s="5"/>
      <c r="DU16" s="5"/>
      <c r="DV16" s="5"/>
      <c r="DW16" s="5"/>
      <c r="DX16" s="5"/>
      <c r="DY16" s="5"/>
    </row>
    <row r="17" spans="1:129" x14ac:dyDescent="0.2">
      <c r="A17" s="18">
        <v>21</v>
      </c>
      <c r="B17" s="3" t="s">
        <v>4</v>
      </c>
      <c r="C17" s="4"/>
      <c r="D17" s="4"/>
      <c r="E17" s="4"/>
      <c r="F17" s="4"/>
      <c r="G17" s="4"/>
      <c r="H17" s="4"/>
      <c r="I17" s="4"/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3"/>
      <c r="CX17" s="3"/>
      <c r="CY17" s="3"/>
      <c r="CZ17" s="5"/>
      <c r="DA17" s="5"/>
      <c r="DB17" s="5"/>
      <c r="DC17" s="5"/>
      <c r="DD17" s="5"/>
      <c r="DE17" s="5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5"/>
      <c r="DR17" s="5"/>
      <c r="DS17" s="5"/>
      <c r="DT17" s="5"/>
      <c r="DU17" s="5"/>
      <c r="DV17" s="5"/>
      <c r="DW17" s="5"/>
      <c r="DX17" s="5"/>
      <c r="DY17" s="5"/>
    </row>
    <row r="18" spans="1:129" x14ac:dyDescent="0.2">
      <c r="A18" s="18">
        <v>36</v>
      </c>
      <c r="B18" s="3"/>
      <c r="C18" s="4"/>
      <c r="D18" s="4"/>
      <c r="E18" s="4"/>
      <c r="F18" s="4"/>
      <c r="G18" s="4"/>
      <c r="H18" s="4"/>
      <c r="I18" s="4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3"/>
      <c r="CX18" s="3"/>
      <c r="CY18" s="3"/>
      <c r="CZ18" s="5"/>
      <c r="DA18" s="5"/>
      <c r="DB18" s="5"/>
      <c r="DC18" s="5"/>
      <c r="DD18" s="5"/>
      <c r="DE18" s="5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5"/>
      <c r="DR18" s="5"/>
      <c r="DS18" s="5"/>
      <c r="DT18" s="5"/>
      <c r="DU18" s="5"/>
      <c r="DV18" s="5"/>
      <c r="DW18" s="5"/>
      <c r="DX18" s="5"/>
      <c r="DY18" s="5"/>
    </row>
    <row r="19" spans="1:129" x14ac:dyDescent="0.2">
      <c r="A19" s="18">
        <v>54</v>
      </c>
      <c r="B19" s="3"/>
      <c r="C19" s="4"/>
      <c r="D19" s="4"/>
      <c r="E19" s="4"/>
      <c r="F19" s="4"/>
      <c r="G19" s="4"/>
      <c r="H19" s="4"/>
      <c r="I19" s="4"/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3"/>
      <c r="CX19" s="3"/>
      <c r="CY19" s="3"/>
      <c r="CZ19" s="5"/>
      <c r="DA19" s="5"/>
      <c r="DB19" s="5"/>
      <c r="DC19" s="5"/>
      <c r="DD19" s="5"/>
      <c r="DE19" s="5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5"/>
      <c r="DR19" s="5"/>
      <c r="DS19" s="5"/>
      <c r="DT19" s="5"/>
      <c r="DU19" s="5"/>
      <c r="DV19" s="5"/>
      <c r="DW19" s="5"/>
      <c r="DX19" s="5"/>
      <c r="DY19" s="5"/>
    </row>
    <row r="20" spans="1:129" x14ac:dyDescent="0.2">
      <c r="A20" s="18">
        <v>61</v>
      </c>
      <c r="B20" s="3" t="s">
        <v>2</v>
      </c>
      <c r="C20" s="4"/>
      <c r="D20" s="4"/>
      <c r="E20" s="4"/>
      <c r="F20" s="4"/>
      <c r="G20" s="4"/>
      <c r="H20" s="4"/>
      <c r="I20" s="4"/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3"/>
      <c r="CX20" s="3"/>
      <c r="CY20" s="3"/>
      <c r="CZ20" s="5"/>
      <c r="DA20" s="5"/>
      <c r="DB20" s="5"/>
      <c r="DC20" s="5"/>
      <c r="DD20" s="5"/>
      <c r="DE20" s="5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5"/>
      <c r="DR20" s="5"/>
      <c r="DS20" s="5"/>
      <c r="DT20" s="5"/>
      <c r="DU20" s="5"/>
      <c r="DV20" s="5"/>
      <c r="DW20" s="5"/>
      <c r="DX20" s="5"/>
      <c r="DY20" s="5"/>
    </row>
    <row r="21" spans="1:129" x14ac:dyDescent="0.2">
      <c r="A21" s="18">
        <v>61</v>
      </c>
      <c r="B21" s="3"/>
      <c r="C21" s="4"/>
      <c r="D21" s="4"/>
      <c r="E21" s="4"/>
      <c r="F21" s="4"/>
      <c r="G21" s="4"/>
      <c r="H21" s="4"/>
      <c r="I21" s="4"/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3"/>
      <c r="CX21" s="3"/>
      <c r="CY21" s="3"/>
      <c r="CZ21" s="5"/>
      <c r="DA21" s="5"/>
      <c r="DB21" s="5"/>
      <c r="DC21" s="5"/>
      <c r="DD21" s="5"/>
      <c r="DE21" s="5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5"/>
      <c r="DR21" s="5"/>
      <c r="DS21" s="5"/>
      <c r="DT21" s="5"/>
      <c r="DU21" s="5"/>
      <c r="DV21" s="5"/>
      <c r="DW21" s="5"/>
      <c r="DX21" s="5"/>
      <c r="DY21" s="5"/>
    </row>
    <row r="22" spans="1:129" x14ac:dyDescent="0.2">
      <c r="A22" s="15" t="s">
        <v>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3"/>
      <c r="CX22" s="3"/>
      <c r="CY22" s="3"/>
      <c r="CZ22" s="5"/>
      <c r="DA22" s="5"/>
      <c r="DB22" s="5"/>
      <c r="DC22" s="5"/>
      <c r="DD22" s="5"/>
      <c r="DE22" s="5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5"/>
      <c r="DR22" s="5"/>
      <c r="DS22" s="5"/>
      <c r="DT22" s="5"/>
      <c r="DU22" s="5"/>
      <c r="DV22" s="5"/>
      <c r="DW22" s="5"/>
      <c r="DX22" s="5"/>
      <c r="DY22" s="5"/>
    </row>
    <row r="23" spans="1:129" x14ac:dyDescent="0.2">
      <c r="A23" s="15">
        <v>45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3"/>
      <c r="CX23" s="3"/>
      <c r="CY23" s="3"/>
      <c r="CZ23" s="5"/>
      <c r="DA23" s="5"/>
      <c r="DB23" s="5"/>
      <c r="DC23" s="5"/>
      <c r="DD23" s="5"/>
      <c r="DE23" s="5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5"/>
      <c r="DR23" s="5"/>
      <c r="DS23" s="5"/>
      <c r="DT23" s="5"/>
      <c r="DU23" s="5"/>
      <c r="DV23" s="5"/>
      <c r="DW23" s="5"/>
      <c r="DX23" s="5"/>
      <c r="DY23" s="5"/>
    </row>
    <row r="24" spans="1:129" x14ac:dyDescent="0.2">
      <c r="A24" s="15" t="s">
        <v>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5"/>
      <c r="DA24" s="5"/>
      <c r="DB24" s="5"/>
      <c r="DC24" s="5"/>
      <c r="DD24" s="5"/>
      <c r="DE24" s="5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5"/>
      <c r="DR24" s="5"/>
      <c r="DS24" s="5"/>
      <c r="DT24" s="5"/>
      <c r="DU24" s="5"/>
      <c r="DV24" s="5"/>
      <c r="DW24" s="5"/>
      <c r="DX24" s="5"/>
      <c r="DY24" s="5"/>
    </row>
    <row r="25" spans="1:129" x14ac:dyDescent="0.2">
      <c r="A25" s="15" t="s">
        <v>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5"/>
      <c r="DA25" s="5"/>
      <c r="DB25" s="5"/>
      <c r="DC25" s="5"/>
      <c r="DD25" s="5"/>
      <c r="DE25" s="5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5"/>
      <c r="DR25" s="5"/>
      <c r="DS25" s="5"/>
      <c r="DT25" s="5"/>
      <c r="DU25" s="5"/>
      <c r="DV25" s="5"/>
      <c r="DW25" s="5"/>
      <c r="DX25" s="5"/>
      <c r="DY25" s="5"/>
    </row>
    <row r="26" spans="1:129" x14ac:dyDescent="0.2">
      <c r="A26" s="15" t="s">
        <v>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5"/>
      <c r="DA26" s="5"/>
      <c r="DB26" s="5"/>
      <c r="DC26" s="5"/>
      <c r="DD26" s="5"/>
      <c r="DE26" s="5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5"/>
      <c r="DR26" s="5"/>
      <c r="DS26" s="5"/>
      <c r="DT26" s="5"/>
      <c r="DU26" s="5"/>
      <c r="DV26" s="5"/>
      <c r="DW26" s="5"/>
      <c r="DX26" s="5"/>
      <c r="DY26" s="5"/>
    </row>
    <row r="27" spans="1:129" x14ac:dyDescent="0.2">
      <c r="A27" s="15">
        <v>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5"/>
      <c r="DA27" s="5"/>
      <c r="DB27" s="5"/>
      <c r="DC27" s="5"/>
      <c r="DD27" s="5"/>
      <c r="DE27" s="5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5"/>
      <c r="DR27" s="5"/>
      <c r="DS27" s="5"/>
      <c r="DT27" s="5"/>
      <c r="DU27" s="5"/>
      <c r="DV27" s="5"/>
      <c r="DW27" s="5"/>
      <c r="DX27" s="5"/>
      <c r="DY27" s="5"/>
    </row>
    <row r="28" spans="1:129" x14ac:dyDescent="0.2">
      <c r="A28" s="15">
        <v>13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5"/>
      <c r="DA28" s="5"/>
      <c r="DB28" s="5"/>
      <c r="DC28" s="5"/>
      <c r="DD28" s="5"/>
      <c r="DE28" s="5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5"/>
      <c r="DR28" s="5"/>
      <c r="DS28" s="5"/>
      <c r="DT28" s="5"/>
      <c r="DU28" s="5"/>
      <c r="DV28" s="5"/>
      <c r="DW28" s="5"/>
      <c r="DX28" s="5"/>
      <c r="DY28" s="5"/>
    </row>
    <row r="29" spans="1:129" x14ac:dyDescent="0.2">
      <c r="A29" s="15">
        <v>52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130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5"/>
      <c r="DA29" s="5"/>
      <c r="DB29" s="5"/>
      <c r="DC29" s="5"/>
      <c r="DD29" s="5"/>
      <c r="DE29" s="5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5"/>
      <c r="DR29" s="5"/>
      <c r="DS29" s="5"/>
      <c r="DT29" s="5"/>
      <c r="DU29" s="5"/>
      <c r="DV29" s="5"/>
      <c r="DW29" s="5"/>
      <c r="DX29" s="5"/>
      <c r="DY29" s="5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/>
  <dimension ref="A1:IT347"/>
  <sheetViews>
    <sheetView defaultGridColor="0" colorId="22" zoomScaleNormal="87" workbookViewId="0">
      <pane xSplit="2" topLeftCell="HK1" activePane="topRight" state="frozenSplit"/>
      <selection pane="topRight" activeCell="HI5" sqref="HI5"/>
    </sheetView>
  </sheetViews>
  <sheetFormatPr defaultColWidth="11.77734375" defaultRowHeight="15" x14ac:dyDescent="0.2"/>
  <cols>
    <col min="1" max="1" width="11" style="16" customWidth="1"/>
    <col min="2" max="2" width="4.109375" style="1" bestFit="1" customWidth="1"/>
    <col min="3" max="104" width="8.33203125" style="1" bestFit="1" customWidth="1"/>
    <col min="105" max="105" width="24.44140625" style="1" bestFit="1" customWidth="1"/>
    <col min="106" max="223" width="8.33203125" style="1" bestFit="1" customWidth="1"/>
    <col min="224" max="224" width="14.5546875" style="1" bestFit="1" customWidth="1"/>
    <col min="225" max="226" width="8" style="1" customWidth="1"/>
    <col min="227" max="240" width="10.109375" style="1" customWidth="1"/>
    <col min="241" max="16384" width="11.77734375" style="1"/>
  </cols>
  <sheetData>
    <row r="1" spans="1:254" s="10" customFormat="1" x14ac:dyDescent="0.2">
      <c r="A1" s="17" t="s">
        <v>0</v>
      </c>
      <c r="B1" s="9" t="s">
        <v>1</v>
      </c>
      <c r="C1" s="20">
        <f>DATE(93,1,15)</f>
        <v>33984</v>
      </c>
      <c r="D1" s="20">
        <f>DATE(93,1,21)</f>
        <v>33990</v>
      </c>
      <c r="E1" s="20">
        <f>DATE(93,2,9)</f>
        <v>34009</v>
      </c>
      <c r="F1" s="20">
        <f>DATE(93,2,15)</f>
        <v>34015</v>
      </c>
      <c r="G1" s="20">
        <f>DATE(93,2,18)</f>
        <v>34018</v>
      </c>
      <c r="H1" s="20">
        <f>DATE(93,3,16)</f>
        <v>34044</v>
      </c>
      <c r="I1" s="20">
        <f>DATE(93,3,29)</f>
        <v>34057</v>
      </c>
      <c r="J1" s="20">
        <f>DATE(93,4,1)</f>
        <v>34060</v>
      </c>
      <c r="K1" s="20">
        <f>DATE(93,4,9)</f>
        <v>34068</v>
      </c>
      <c r="L1" s="20">
        <f>DATE(93,7,6)</f>
        <v>34156</v>
      </c>
      <c r="M1" s="20">
        <f>DATE(93,7,26)</f>
        <v>34176</v>
      </c>
      <c r="N1" s="20">
        <f>DATE(93,8,2)</f>
        <v>34183</v>
      </c>
      <c r="O1" s="20">
        <f>DATE(93,8,19)</f>
        <v>34200</v>
      </c>
      <c r="P1" s="20">
        <f>DATE(93,8,23)</f>
        <v>34204</v>
      </c>
      <c r="Q1" s="20">
        <f>DATE(93,9,7)</f>
        <v>34219</v>
      </c>
      <c r="R1" s="20">
        <f>DATE(93,10,18)</f>
        <v>34260</v>
      </c>
      <c r="S1" s="20">
        <f>DATE(93,10,29)</f>
        <v>34271</v>
      </c>
      <c r="T1" s="20">
        <f>DATE(93,11,1)</f>
        <v>34274</v>
      </c>
      <c r="U1" s="20">
        <f>DATE(93,11,29)</f>
        <v>34302</v>
      </c>
      <c r="V1" s="20">
        <f>DATE(94,1,5)</f>
        <v>34339</v>
      </c>
      <c r="W1" s="20">
        <f>DATE(94,1,7)</f>
        <v>34341</v>
      </c>
      <c r="X1" s="20">
        <f>DATE(94,1,18)</f>
        <v>34352</v>
      </c>
      <c r="Y1" s="20">
        <f>DATE(94,2,3)</f>
        <v>34368</v>
      </c>
      <c r="Z1" s="20">
        <f>DATE(94,2,7)</f>
        <v>34372</v>
      </c>
      <c r="AA1" s="20">
        <f>DATE(94,3,6)</f>
        <v>34399</v>
      </c>
      <c r="AB1" s="20">
        <f>DATE(94,3,9)</f>
        <v>34402</v>
      </c>
      <c r="AC1" s="20">
        <f>DATE(94,8,17)</f>
        <v>34563</v>
      </c>
      <c r="AD1" s="20">
        <f>DATE(94,8,22)</f>
        <v>34568</v>
      </c>
      <c r="AE1" s="20">
        <f>DATE(94,9,14)</f>
        <v>34591</v>
      </c>
      <c r="AF1" s="20">
        <f>DATE(94,9,20)</f>
        <v>34597</v>
      </c>
      <c r="AG1" s="20">
        <f>DATE(94,10,18)</f>
        <v>34625</v>
      </c>
      <c r="AH1" s="20">
        <f>DATE(94,11,21)</f>
        <v>34659</v>
      </c>
      <c r="AI1" s="20">
        <f>DATE(94,11,30)</f>
        <v>34668</v>
      </c>
      <c r="AJ1" s="20">
        <f>DATE(94,12,1)</f>
        <v>34669</v>
      </c>
      <c r="AK1" s="20">
        <f>DATE(94,12,27)</f>
        <v>34695</v>
      </c>
      <c r="AL1" s="20">
        <f>DATE(94,12,29)</f>
        <v>34697</v>
      </c>
      <c r="AM1" s="20">
        <f>DATE(95,1,9)</f>
        <v>34708</v>
      </c>
      <c r="AN1" s="20">
        <f>DATE(95,1,12)</f>
        <v>34711</v>
      </c>
      <c r="AO1" s="20">
        <f>DATE(95,1,18)</f>
        <v>34717</v>
      </c>
      <c r="AP1" s="20">
        <f>DATE(95,1,23)</f>
        <v>34722</v>
      </c>
      <c r="AQ1" s="20">
        <f>DATE(95,1,25)</f>
        <v>34724</v>
      </c>
      <c r="AR1" s="20">
        <f>DATE(95,2,13)</f>
        <v>34743</v>
      </c>
      <c r="AS1" s="20">
        <f>DATE(95,6,9)</f>
        <v>34859</v>
      </c>
      <c r="AT1" s="20">
        <f>DATE(95,6,20)</f>
        <v>34870</v>
      </c>
      <c r="AU1" s="20">
        <f>DATE(95,8,28)</f>
        <v>34939</v>
      </c>
      <c r="AV1" s="20">
        <f>DATE(95,9,12)</f>
        <v>34954</v>
      </c>
      <c r="AW1" s="20">
        <f>DATE(96,1,30)</f>
        <v>35094</v>
      </c>
      <c r="AX1" s="20">
        <f>DATE(96,2,2)</f>
        <v>35097</v>
      </c>
      <c r="AY1" s="20">
        <f>DATE(96,2,6)</f>
        <v>35101</v>
      </c>
      <c r="AZ1" s="20">
        <f>DATE(96,2,8)</f>
        <v>35103</v>
      </c>
      <c r="BA1" s="20">
        <f>DATE(96,2,11)</f>
        <v>35106</v>
      </c>
      <c r="BB1" s="20">
        <f>DATE(96,2,15)</f>
        <v>35110</v>
      </c>
      <c r="BC1" s="20">
        <f>DATE(96,4,2)</f>
        <v>35157</v>
      </c>
      <c r="BD1" s="20">
        <f>DATE(96,4,3)</f>
        <v>35158</v>
      </c>
      <c r="BE1" s="20">
        <f>DATE(96,5,13)</f>
        <v>35198</v>
      </c>
      <c r="BF1" s="20">
        <f>DATE(96,6,28)</f>
        <v>35244</v>
      </c>
      <c r="BG1" s="20">
        <f>DATE(96,7,19)</f>
        <v>35265</v>
      </c>
      <c r="BH1" s="20">
        <f>DATE(96,7,29)</f>
        <v>35275</v>
      </c>
      <c r="BI1" s="20">
        <f>DATE(96,8,1)</f>
        <v>35278</v>
      </c>
      <c r="BJ1" s="20">
        <f>DATE(96,8,5)</f>
        <v>35282</v>
      </c>
      <c r="BK1" s="20">
        <f>DATE(96,8,14)</f>
        <v>35291</v>
      </c>
      <c r="BL1" s="20">
        <f>DATE(96,8,19)</f>
        <v>35296</v>
      </c>
      <c r="BM1" s="20">
        <f>DATE(96,9,12)</f>
        <v>35320</v>
      </c>
      <c r="BN1" s="20">
        <f>DATE(96,9,19)</f>
        <v>35327</v>
      </c>
      <c r="BO1" s="20">
        <f>DATE(96,9,21)</f>
        <v>35329</v>
      </c>
      <c r="BP1" s="20">
        <f>DATE(96,9,24)</f>
        <v>35332</v>
      </c>
      <c r="BQ1" s="20">
        <f>DATE(96,9,25)</f>
        <v>35333</v>
      </c>
      <c r="BR1" s="20">
        <f>DATE(96,10,14)</f>
        <v>35352</v>
      </c>
      <c r="BS1" s="20">
        <f>DATE(96,12,2)</f>
        <v>35401</v>
      </c>
      <c r="BT1" s="20">
        <f>DATE(96,12,9)</f>
        <v>35408</v>
      </c>
      <c r="BU1" s="20">
        <f>DATE(97,2,17)</f>
        <v>35478</v>
      </c>
      <c r="BV1" s="20">
        <f>DATE(97,2,20)</f>
        <v>35481</v>
      </c>
      <c r="BW1" s="20">
        <f>DATE(97,3,17)</f>
        <v>35506</v>
      </c>
      <c r="BX1" s="20">
        <f>DATE(98,4,30)</f>
        <v>35915</v>
      </c>
      <c r="BY1" s="20">
        <f>DATE(98,5,2)</f>
        <v>35917</v>
      </c>
      <c r="BZ1" s="20">
        <f>DATE(98,6,9)</f>
        <v>35955</v>
      </c>
      <c r="CA1" s="20">
        <f>DATE(97,7,28)</f>
        <v>35639</v>
      </c>
      <c r="CB1" s="20">
        <f>DATE(97,7,31)</f>
        <v>35642</v>
      </c>
      <c r="CC1" s="20">
        <f>DATE(97,9,14)</f>
        <v>35687</v>
      </c>
      <c r="CD1" s="20">
        <f>DATE(97,9,16)</f>
        <v>35689</v>
      </c>
      <c r="CE1" s="20">
        <f>DATE(97,9,18)</f>
        <v>35691</v>
      </c>
      <c r="CF1" s="20">
        <f>DATE(97,9,30)</f>
        <v>35703</v>
      </c>
      <c r="CG1" s="20">
        <f>DATE(97,11,3)</f>
        <v>35737</v>
      </c>
      <c r="CH1" s="20">
        <f>DATE(97,11,4)</f>
        <v>35738</v>
      </c>
      <c r="CI1" s="20">
        <f>DATE(97,11,6)</f>
        <v>35740</v>
      </c>
      <c r="CJ1" s="20">
        <f>DATE(97,11,10)</f>
        <v>35744</v>
      </c>
      <c r="CK1" s="20">
        <f>DATE(97,11,12)</f>
        <v>35746</v>
      </c>
      <c r="CL1" s="20">
        <f>DATE(97,12,2)</f>
        <v>35766</v>
      </c>
      <c r="CM1" s="20">
        <f>DATE(97,12,4)</f>
        <v>35768</v>
      </c>
      <c r="CN1" s="20">
        <f>DATE(97,12,7)</f>
        <v>35771</v>
      </c>
      <c r="CO1" s="20">
        <f>DATE(98,1,19)</f>
        <v>35814</v>
      </c>
      <c r="CP1" s="20">
        <f>DATE(98,1,21)</f>
        <v>35816</v>
      </c>
      <c r="CQ1" s="20">
        <f>DATE(98,1,30)</f>
        <v>35825</v>
      </c>
      <c r="CR1" s="20">
        <f>DATE(98,2,1)</f>
        <v>35827</v>
      </c>
      <c r="CS1" s="20">
        <f>DATE(98,2,9)</f>
        <v>35835</v>
      </c>
      <c r="CT1" s="20">
        <f>DATE(98,2,11)</f>
        <v>35837</v>
      </c>
      <c r="CU1" s="20">
        <f>DATE(98,2,13)</f>
        <v>35839</v>
      </c>
      <c r="CV1" s="20">
        <f>DATE(98,2,19)</f>
        <v>35845</v>
      </c>
      <c r="CW1" s="20">
        <f>DATE(98,2,22)</f>
        <v>35848</v>
      </c>
      <c r="CX1" s="20">
        <f>DATE(98,2,24)</f>
        <v>35850</v>
      </c>
      <c r="CY1" s="20">
        <f>DATE(98,2,26)</f>
        <v>35852</v>
      </c>
      <c r="CZ1" s="20">
        <f>DATE(98,3,3)</f>
        <v>35857</v>
      </c>
      <c r="DA1" s="20">
        <f>DATE(98,3,13)</f>
        <v>35867</v>
      </c>
      <c r="DB1" s="20">
        <f>DATE(98,5,4)</f>
        <v>35919</v>
      </c>
      <c r="DC1" s="20">
        <f>DATE(98,5,7)</f>
        <v>35922</v>
      </c>
      <c r="DD1" s="20">
        <f>DATE(98,5,12)</f>
        <v>35927</v>
      </c>
      <c r="DE1" s="20">
        <f>DATE(98,7,20)</f>
        <v>35996</v>
      </c>
      <c r="DF1" s="20">
        <f>DATE(98,8,3)</f>
        <v>36010</v>
      </c>
      <c r="DG1" s="20">
        <f>DATE(98,9,1)</f>
        <v>36039</v>
      </c>
      <c r="DH1" s="20">
        <f>DATE(98,9,3)</f>
        <v>36041</v>
      </c>
      <c r="DI1" s="20">
        <f>DATE(98,9,8)</f>
        <v>36046</v>
      </c>
      <c r="DJ1" s="20">
        <f>DATE(98,12,30)</f>
        <v>36159</v>
      </c>
      <c r="DK1" s="20">
        <f>DATE(99,1,5)</f>
        <v>36165</v>
      </c>
      <c r="DL1" s="20">
        <f>DATE(99,1,19)</f>
        <v>36179</v>
      </c>
      <c r="DM1" s="21">
        <f>DATE(99,1,21)</f>
        <v>36181</v>
      </c>
      <c r="DN1" s="20">
        <f>DATE(99,2,9)</f>
        <v>36200</v>
      </c>
      <c r="DO1" s="20">
        <f>DATE(99,5,5)</f>
        <v>36285</v>
      </c>
      <c r="DP1" s="20">
        <f>DATE(99,5,18)</f>
        <v>36298</v>
      </c>
      <c r="DQ1" s="20">
        <f>DATE(99,6,22)</f>
        <v>36333</v>
      </c>
      <c r="DR1" s="20">
        <f>DATE(99,9,3)</f>
        <v>36406</v>
      </c>
      <c r="DS1" s="20">
        <f>DATE(99,9,8)</f>
        <v>36411</v>
      </c>
      <c r="DT1" s="20">
        <f>DATE(99,9,13)</f>
        <v>36416</v>
      </c>
      <c r="DU1" s="20">
        <f>DATE(99,10,5)</f>
        <v>36438</v>
      </c>
      <c r="DV1" s="20">
        <f>DATE(99,10,6)</f>
        <v>36439</v>
      </c>
      <c r="DW1" s="20">
        <f>DATE(99,10,11)</f>
        <v>36444</v>
      </c>
      <c r="DX1" s="20">
        <f>DATE(99,10,20)</f>
        <v>36453</v>
      </c>
      <c r="DY1" s="20">
        <f>DATE(99,10,25)</f>
        <v>36458</v>
      </c>
      <c r="DZ1" s="20">
        <f>DATE(99,11,3)</f>
        <v>36467</v>
      </c>
      <c r="EA1" s="20">
        <f>DATE(99,11,7)</f>
        <v>36471</v>
      </c>
      <c r="EB1" s="20">
        <f>DATE(99,11,9)</f>
        <v>36473</v>
      </c>
      <c r="EC1" s="20">
        <f>DATE(2000,1,27)</f>
        <v>36552</v>
      </c>
      <c r="ED1" s="20">
        <f>DATE(2000,1,31)</f>
        <v>36556</v>
      </c>
      <c r="EE1" s="20">
        <f>DATE(2000,3,23)</f>
        <v>36608</v>
      </c>
      <c r="EF1" s="20">
        <f>DATE(2000,3,28)</f>
        <v>36613</v>
      </c>
      <c r="EG1" s="20">
        <f>DATE(2000,4,18)</f>
        <v>36634</v>
      </c>
      <c r="EH1" s="20">
        <f>DATE(2000,4,20)</f>
        <v>36636</v>
      </c>
      <c r="EI1" s="20">
        <f>DATE(2000,5,24)</f>
        <v>36670</v>
      </c>
      <c r="EJ1" s="20">
        <f>DATE(2000,7,28)</f>
        <v>36735</v>
      </c>
      <c r="EK1" s="20">
        <f>DATE(2000,7,31)</f>
        <v>36738</v>
      </c>
      <c r="EL1" s="20">
        <f>DATE(2000,8,7)</f>
        <v>36745</v>
      </c>
      <c r="EM1" s="20">
        <f>DATE(2000,8,31)</f>
        <v>36769</v>
      </c>
      <c r="EN1" s="20">
        <f>DATE(2000,9,8)</f>
        <v>36777</v>
      </c>
      <c r="EO1" s="20">
        <f>DATE(2000,9,11)</f>
        <v>36780</v>
      </c>
      <c r="EP1" s="20">
        <f>DATE(2000,9,21)</f>
        <v>36790</v>
      </c>
      <c r="EQ1" s="20">
        <f>DATE(2000,9,25)</f>
        <v>36794</v>
      </c>
      <c r="ER1" s="20">
        <f>DATE(2000,9,27)</f>
        <v>36796</v>
      </c>
      <c r="ES1" s="20">
        <f>DATE(2000,9,29)</f>
        <v>36798</v>
      </c>
      <c r="ET1" s="20">
        <f>DATE(2000,11,28)</f>
        <v>36858</v>
      </c>
      <c r="EU1" s="20">
        <f>DATE(2000,11,30)</f>
        <v>36860</v>
      </c>
      <c r="EV1" s="20">
        <f>DATE(2000,12,1)</f>
        <v>36861</v>
      </c>
      <c r="EW1" s="20">
        <f>DATE(2000,12,5)</f>
        <v>36865</v>
      </c>
      <c r="EX1" s="20">
        <f>DATE(2000,12,7)</f>
        <v>36867</v>
      </c>
      <c r="EY1" s="20">
        <f>DATE(2000,12,11)</f>
        <v>36871</v>
      </c>
      <c r="EZ1" s="20">
        <f>DATE(2001,3,22)</f>
        <v>36972</v>
      </c>
      <c r="FA1" s="20">
        <f>DATE(2001,3,26)</f>
        <v>36976</v>
      </c>
      <c r="FB1" s="20">
        <f>DATE(2001,7,9)</f>
        <v>37081</v>
      </c>
      <c r="FC1" s="20">
        <f>DATE(2001,8,16)</f>
        <v>37119</v>
      </c>
      <c r="FD1" s="20">
        <f>DATE(2001,8,21)</f>
        <v>37124</v>
      </c>
      <c r="FE1" s="20">
        <f>DATE(2002,2,10)</f>
        <v>37297</v>
      </c>
      <c r="FF1" s="20">
        <f>DATE(2002,3,5)</f>
        <v>37320</v>
      </c>
      <c r="FG1" s="20">
        <f>DATE(2002,3,7)</f>
        <v>37322</v>
      </c>
      <c r="FH1" s="20">
        <f>DATE(2002,3,17)</f>
        <v>37332</v>
      </c>
      <c r="FI1" s="20">
        <f>DATE(2002,5,6)</f>
        <v>37382</v>
      </c>
      <c r="FJ1" s="20">
        <f>DATE(2002,7,12)</f>
        <v>37449</v>
      </c>
      <c r="FK1" s="20">
        <f>DATE(2002,7,15)</f>
        <v>37452</v>
      </c>
      <c r="FL1" s="20">
        <f>DATE(2002,7,29)</f>
        <v>37466</v>
      </c>
      <c r="FM1" s="20">
        <f>DATE(2002,9,3)</f>
        <v>37502</v>
      </c>
      <c r="FN1" s="20">
        <f>DATE(2002,9,4)</f>
        <v>37503</v>
      </c>
      <c r="FO1" s="20">
        <f>DATE(2002,10,14)</f>
        <v>37543</v>
      </c>
      <c r="FP1" s="20">
        <f>DATE(2002,10,16)</f>
        <v>37545</v>
      </c>
      <c r="FQ1" s="20">
        <f>DATE(2002,10,18)</f>
        <v>37547</v>
      </c>
      <c r="FR1" s="20">
        <v>37685</v>
      </c>
      <c r="FS1" s="20">
        <v>37689</v>
      </c>
      <c r="FT1" s="20">
        <v>37691</v>
      </c>
      <c r="FU1" s="20">
        <v>37692</v>
      </c>
      <c r="FV1" s="20">
        <v>37693</v>
      </c>
      <c r="FW1" s="20">
        <v>37703</v>
      </c>
      <c r="FX1" s="20">
        <v>37704</v>
      </c>
      <c r="FY1" s="20">
        <v>37706</v>
      </c>
      <c r="FZ1" s="20">
        <v>37725</v>
      </c>
      <c r="GA1" s="20">
        <v>37726</v>
      </c>
      <c r="GB1" s="20">
        <v>37727</v>
      </c>
      <c r="GC1" s="20">
        <v>37769</v>
      </c>
      <c r="GD1" s="20">
        <v>37774</v>
      </c>
      <c r="GE1" s="20">
        <v>37775</v>
      </c>
      <c r="GF1" s="20">
        <v>37776</v>
      </c>
      <c r="GG1" s="20">
        <v>37794</v>
      </c>
      <c r="GH1" s="20">
        <v>37817</v>
      </c>
      <c r="GI1" s="20">
        <v>37819</v>
      </c>
      <c r="GJ1" s="20">
        <v>37820</v>
      </c>
      <c r="GK1" s="20">
        <v>37829</v>
      </c>
      <c r="GL1" s="20">
        <v>37831</v>
      </c>
      <c r="GM1" s="20">
        <v>37845</v>
      </c>
      <c r="GN1" s="20">
        <v>37847</v>
      </c>
      <c r="GO1" s="20">
        <v>37853</v>
      </c>
      <c r="GP1" s="20">
        <v>37886</v>
      </c>
      <c r="GQ1" s="20">
        <v>37888</v>
      </c>
      <c r="GR1" s="20">
        <v>37893</v>
      </c>
      <c r="GS1" s="20">
        <v>37895</v>
      </c>
      <c r="GT1" s="20">
        <v>37900</v>
      </c>
      <c r="GU1" s="20">
        <v>37907</v>
      </c>
      <c r="GV1" s="20">
        <v>37909</v>
      </c>
      <c r="GW1" s="20">
        <v>37910</v>
      </c>
      <c r="GX1" s="20">
        <v>37911</v>
      </c>
      <c r="GY1" s="20">
        <v>37914</v>
      </c>
      <c r="GZ1" s="20">
        <v>37924</v>
      </c>
      <c r="HA1" s="20">
        <v>37928</v>
      </c>
      <c r="HB1" s="20">
        <v>37929</v>
      </c>
      <c r="HC1" s="20">
        <v>37930</v>
      </c>
      <c r="HD1" s="20">
        <v>37931</v>
      </c>
      <c r="HE1" s="20">
        <v>37946</v>
      </c>
      <c r="HF1" s="20">
        <v>37949</v>
      </c>
      <c r="HG1" s="20">
        <v>37967</v>
      </c>
      <c r="HH1" s="20">
        <v>37970</v>
      </c>
      <c r="HI1" s="20">
        <v>37973</v>
      </c>
      <c r="HJ1" s="20">
        <v>37975</v>
      </c>
      <c r="HK1" s="20">
        <f>DATE(2003,12,22)</f>
        <v>37977</v>
      </c>
      <c r="HL1" s="20">
        <v>37978</v>
      </c>
      <c r="HM1" s="20">
        <v>37982</v>
      </c>
      <c r="HN1" s="20">
        <v>37984</v>
      </c>
      <c r="HO1" s="22" t="s">
        <v>9</v>
      </c>
      <c r="HP1" s="13" t="s">
        <v>14</v>
      </c>
      <c r="HQ1" s="8"/>
      <c r="HR1" s="8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</row>
    <row r="2" spans="1:254" s="3" customFormat="1" x14ac:dyDescent="0.2">
      <c r="A2" s="18">
        <v>24</v>
      </c>
      <c r="C2" s="23">
        <v>49</v>
      </c>
      <c r="D2" s="23">
        <v>4.5</v>
      </c>
      <c r="E2" s="23"/>
      <c r="F2" s="23"/>
      <c r="G2" s="23"/>
      <c r="H2" s="23">
        <v>2</v>
      </c>
      <c r="I2" s="23"/>
      <c r="J2" s="23">
        <v>23</v>
      </c>
      <c r="K2" s="23">
        <v>13</v>
      </c>
      <c r="L2" s="23"/>
      <c r="M2" s="23">
        <v>7.8</v>
      </c>
      <c r="N2" s="23"/>
      <c r="O2" s="23">
        <v>4.5</v>
      </c>
      <c r="P2" s="23">
        <v>33</v>
      </c>
      <c r="Q2" s="23">
        <v>4.5</v>
      </c>
      <c r="R2" s="23">
        <v>1.7</v>
      </c>
      <c r="S2" s="23">
        <v>1.7</v>
      </c>
      <c r="T2" s="23">
        <v>7.8</v>
      </c>
      <c r="U2" s="23"/>
      <c r="V2" s="23"/>
      <c r="W2" s="23"/>
      <c r="X2" s="23"/>
      <c r="Y2" s="23"/>
      <c r="Z2" s="23"/>
      <c r="AA2" s="23">
        <v>49</v>
      </c>
      <c r="AB2" s="23">
        <v>2</v>
      </c>
      <c r="AC2" s="23"/>
      <c r="AD2" s="23">
        <v>13</v>
      </c>
      <c r="AE2" s="23"/>
      <c r="AF2" s="23"/>
      <c r="AG2" s="23">
        <v>1.7</v>
      </c>
      <c r="AH2" s="23"/>
      <c r="AI2" s="23"/>
      <c r="AJ2" s="23"/>
      <c r="AK2" s="23">
        <v>21</v>
      </c>
      <c r="AL2" s="23"/>
      <c r="AM2" s="23"/>
      <c r="AN2" s="23"/>
      <c r="AO2" s="23"/>
      <c r="AP2" s="23"/>
      <c r="AQ2" s="23"/>
      <c r="AR2" s="23"/>
      <c r="AS2" s="23"/>
      <c r="AT2" s="23"/>
      <c r="AU2" s="23">
        <v>4.5</v>
      </c>
      <c r="AV2" s="23">
        <v>11</v>
      </c>
      <c r="AW2" s="24"/>
      <c r="AX2" s="24"/>
      <c r="AY2" s="24"/>
      <c r="AZ2" s="24"/>
      <c r="BA2" s="24"/>
      <c r="BB2" s="24"/>
      <c r="BC2" s="24"/>
      <c r="BD2" s="24"/>
      <c r="BE2" s="24">
        <v>13</v>
      </c>
      <c r="BF2" s="24">
        <v>22</v>
      </c>
      <c r="BG2" s="24"/>
      <c r="BH2" s="24">
        <v>11</v>
      </c>
      <c r="BI2" s="24"/>
      <c r="BJ2" s="24"/>
      <c r="BK2" s="24"/>
      <c r="BL2" s="24"/>
      <c r="BM2" s="24">
        <v>70</v>
      </c>
      <c r="BN2" s="24">
        <v>33</v>
      </c>
      <c r="BO2" s="24">
        <v>4.5</v>
      </c>
      <c r="BP2" s="24">
        <v>6.8</v>
      </c>
      <c r="BQ2" s="24">
        <v>4.5</v>
      </c>
      <c r="BR2" s="24">
        <v>1.7</v>
      </c>
      <c r="BS2" s="24"/>
      <c r="BT2" s="24"/>
      <c r="BU2" s="24">
        <v>23</v>
      </c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>
        <v>7.8</v>
      </c>
      <c r="CT2" s="24"/>
      <c r="CU2" s="24"/>
      <c r="CV2" s="24">
        <v>350</v>
      </c>
      <c r="CW2" s="24">
        <v>31</v>
      </c>
      <c r="CX2" s="24"/>
      <c r="CY2" s="24"/>
      <c r="CZ2" s="24"/>
      <c r="DA2" s="24"/>
      <c r="DB2" s="24"/>
      <c r="DC2" s="24"/>
      <c r="DD2" s="24">
        <v>17</v>
      </c>
      <c r="DE2" s="24"/>
      <c r="DF2" s="24"/>
      <c r="DG2" s="24">
        <v>33</v>
      </c>
      <c r="DH2" s="24">
        <v>49</v>
      </c>
      <c r="DI2" s="24">
        <v>49</v>
      </c>
      <c r="DJ2" s="24"/>
      <c r="DK2" s="24"/>
      <c r="DL2" s="24"/>
      <c r="DM2" s="24"/>
      <c r="DN2" s="24"/>
      <c r="DO2" s="24"/>
      <c r="DP2" s="24"/>
      <c r="DQ2" s="24"/>
      <c r="DR2" s="24">
        <v>33</v>
      </c>
      <c r="DS2" s="24"/>
      <c r="DT2" s="24"/>
      <c r="DU2" s="24"/>
      <c r="DV2" s="24"/>
      <c r="DW2" s="24"/>
      <c r="DX2" s="24">
        <v>49</v>
      </c>
      <c r="DY2" s="24"/>
      <c r="DZ2" s="24"/>
      <c r="EA2" s="24"/>
      <c r="EB2" s="24"/>
      <c r="EC2" s="24"/>
      <c r="ED2" s="24"/>
      <c r="EE2" s="24">
        <v>6.8</v>
      </c>
      <c r="EF2" s="24"/>
      <c r="EG2" s="24"/>
      <c r="EH2" s="24"/>
      <c r="EI2" s="24"/>
      <c r="EJ2" s="24">
        <v>7.8</v>
      </c>
      <c r="EK2" s="24"/>
      <c r="EL2" s="24"/>
      <c r="EM2" s="24"/>
      <c r="EN2" s="24"/>
      <c r="EO2" s="24"/>
      <c r="EP2" s="24">
        <v>350</v>
      </c>
      <c r="EQ2" s="24">
        <v>33</v>
      </c>
      <c r="ER2" s="24">
        <v>2</v>
      </c>
      <c r="ES2" s="24"/>
      <c r="ET2" s="24"/>
      <c r="EU2" s="24"/>
      <c r="EV2" s="24"/>
      <c r="EW2" s="24"/>
      <c r="EX2" s="24"/>
      <c r="EY2" s="24"/>
      <c r="EZ2" s="24">
        <v>130</v>
      </c>
      <c r="FA2" s="24"/>
      <c r="FB2" s="24">
        <v>4.5</v>
      </c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>
        <v>17</v>
      </c>
      <c r="FN2" s="24"/>
      <c r="FO2" s="25"/>
      <c r="FP2" s="25"/>
      <c r="FQ2" s="25"/>
      <c r="FR2" s="24"/>
      <c r="FS2" s="24"/>
      <c r="FT2" s="24"/>
      <c r="FU2" s="24"/>
      <c r="FV2" s="24"/>
      <c r="FW2" s="24"/>
      <c r="FX2" s="24"/>
      <c r="FY2" s="24">
        <v>4.5</v>
      </c>
      <c r="FZ2" s="24"/>
      <c r="GA2" s="24"/>
      <c r="GB2" s="24"/>
      <c r="GC2" s="24"/>
      <c r="GD2" s="24">
        <v>2</v>
      </c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6">
        <v>23</v>
      </c>
      <c r="GQ2" s="26">
        <v>2</v>
      </c>
      <c r="GR2" s="26"/>
      <c r="GS2" s="26"/>
      <c r="GT2" s="26"/>
      <c r="GU2" s="26"/>
      <c r="GV2" s="26">
        <v>13</v>
      </c>
      <c r="GW2" s="26">
        <v>13</v>
      </c>
      <c r="GX2" s="26"/>
      <c r="GY2" s="26"/>
      <c r="GZ2" s="26">
        <v>130</v>
      </c>
      <c r="HA2" s="26">
        <v>23</v>
      </c>
      <c r="HB2" s="26">
        <v>13</v>
      </c>
      <c r="HC2" s="26"/>
      <c r="HD2" s="26">
        <v>11</v>
      </c>
      <c r="HE2" s="26"/>
      <c r="HF2" s="26">
        <v>7.8</v>
      </c>
      <c r="HG2" s="26">
        <v>4.5</v>
      </c>
      <c r="HH2" s="26">
        <v>79</v>
      </c>
      <c r="HI2" s="26">
        <v>130</v>
      </c>
      <c r="HJ2" s="26">
        <v>49</v>
      </c>
      <c r="HK2" s="26">
        <v>2</v>
      </c>
      <c r="HL2" s="26"/>
      <c r="HM2" s="26"/>
      <c r="HN2" s="26"/>
      <c r="HO2" s="26"/>
      <c r="HP2" s="7" t="s">
        <v>13</v>
      </c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</row>
    <row r="3" spans="1:254" s="3" customFormat="1" x14ac:dyDescent="0.2">
      <c r="A3" s="18">
        <v>51</v>
      </c>
      <c r="C3" s="23">
        <v>70</v>
      </c>
      <c r="D3" s="23">
        <v>11</v>
      </c>
      <c r="E3" s="23"/>
      <c r="F3" s="23"/>
      <c r="G3" s="23"/>
      <c r="H3" s="23"/>
      <c r="I3" s="23"/>
      <c r="J3" s="23">
        <v>23</v>
      </c>
      <c r="K3" s="23">
        <v>4.5</v>
      </c>
      <c r="L3" s="23"/>
      <c r="M3" s="23">
        <v>7.8</v>
      </c>
      <c r="N3" s="23"/>
      <c r="O3" s="23">
        <v>2</v>
      </c>
      <c r="P3" s="23">
        <v>2</v>
      </c>
      <c r="Q3" s="23">
        <v>1.7</v>
      </c>
      <c r="R3" s="23">
        <v>1.7</v>
      </c>
      <c r="S3" s="23">
        <v>1.7</v>
      </c>
      <c r="T3" s="23">
        <v>2</v>
      </c>
      <c r="U3" s="23"/>
      <c r="V3" s="23"/>
      <c r="W3" s="23"/>
      <c r="X3" s="23"/>
      <c r="Y3" s="23"/>
      <c r="Z3" s="23"/>
      <c r="AA3" s="23"/>
      <c r="AB3" s="23">
        <v>7.8</v>
      </c>
      <c r="AC3" s="23"/>
      <c r="AD3" s="23">
        <v>17</v>
      </c>
      <c r="AE3" s="23"/>
      <c r="AF3" s="23"/>
      <c r="AG3" s="23">
        <v>2</v>
      </c>
      <c r="AH3" s="23"/>
      <c r="AI3" s="23"/>
      <c r="AJ3" s="23"/>
      <c r="AK3" s="23">
        <v>17</v>
      </c>
      <c r="AL3" s="23"/>
      <c r="AM3" s="23"/>
      <c r="AN3" s="23"/>
      <c r="AO3" s="23"/>
      <c r="AP3" s="23"/>
      <c r="AQ3" s="23"/>
      <c r="AR3" s="23"/>
      <c r="AS3" s="23"/>
      <c r="AT3" s="23"/>
      <c r="AU3" s="23">
        <v>7.8</v>
      </c>
      <c r="AV3" s="23">
        <v>1.7</v>
      </c>
      <c r="AW3" s="24"/>
      <c r="AX3" s="24"/>
      <c r="AY3" s="24"/>
      <c r="AZ3" s="24"/>
      <c r="BA3" s="24"/>
      <c r="BB3" s="24"/>
      <c r="BC3" s="24"/>
      <c r="BD3" s="24"/>
      <c r="BE3" s="24"/>
      <c r="BF3" s="24">
        <v>4.5</v>
      </c>
      <c r="BG3" s="24"/>
      <c r="BH3" s="24">
        <v>1.7</v>
      </c>
      <c r="BI3" s="24"/>
      <c r="BJ3" s="24"/>
      <c r="BK3" s="24"/>
      <c r="BL3" s="24"/>
      <c r="BM3" s="24">
        <v>49</v>
      </c>
      <c r="BN3" s="24">
        <v>13</v>
      </c>
      <c r="BO3" s="24">
        <v>22</v>
      </c>
      <c r="BP3" s="24">
        <v>4.5</v>
      </c>
      <c r="BQ3" s="24">
        <v>4.5</v>
      </c>
      <c r="BR3" s="24">
        <v>1.7</v>
      </c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>
        <v>6.8</v>
      </c>
      <c r="CT3" s="24"/>
      <c r="CU3" s="24"/>
      <c r="CV3" s="24">
        <v>350</v>
      </c>
      <c r="CW3" s="24">
        <v>23</v>
      </c>
      <c r="CX3" s="24"/>
      <c r="CY3" s="24"/>
      <c r="CZ3" s="24"/>
      <c r="DA3" s="24"/>
      <c r="DB3" s="24"/>
      <c r="DC3" s="24"/>
      <c r="DD3" s="24">
        <v>7.8</v>
      </c>
      <c r="DE3" s="24"/>
      <c r="DF3" s="24"/>
      <c r="DG3" s="24"/>
      <c r="DH3" s="24">
        <v>33</v>
      </c>
      <c r="DI3" s="24">
        <v>13</v>
      </c>
      <c r="DJ3" s="24"/>
      <c r="DK3" s="24"/>
      <c r="DL3" s="24"/>
      <c r="DM3" s="24"/>
      <c r="DN3" s="24"/>
      <c r="DO3" s="24"/>
      <c r="DP3" s="24"/>
      <c r="DQ3" s="24"/>
      <c r="DR3" s="24">
        <v>2</v>
      </c>
      <c r="DS3" s="24"/>
      <c r="DT3" s="24"/>
      <c r="DU3" s="24"/>
      <c r="DV3" s="24"/>
      <c r="DW3" s="24"/>
      <c r="DX3" s="24">
        <v>49</v>
      </c>
      <c r="DY3" s="24"/>
      <c r="DZ3" s="24"/>
      <c r="EA3" s="24"/>
      <c r="EB3" s="24"/>
      <c r="EC3" s="24"/>
      <c r="ED3" s="24"/>
      <c r="EE3" s="24">
        <v>14</v>
      </c>
      <c r="EF3" s="24"/>
      <c r="EG3" s="24"/>
      <c r="EH3" s="24"/>
      <c r="EI3" s="24"/>
      <c r="EJ3" s="24">
        <v>4.5</v>
      </c>
      <c r="EK3" s="24"/>
      <c r="EL3" s="24"/>
      <c r="EM3" s="24"/>
      <c r="EN3" s="24"/>
      <c r="EO3" s="24"/>
      <c r="EP3" s="24">
        <v>350</v>
      </c>
      <c r="EQ3" s="24">
        <v>79</v>
      </c>
      <c r="ER3" s="24">
        <v>11</v>
      </c>
      <c r="ES3" s="24"/>
      <c r="ET3" s="24"/>
      <c r="EU3" s="24"/>
      <c r="EV3" s="24"/>
      <c r="EW3" s="24"/>
      <c r="EX3" s="24"/>
      <c r="EY3" s="24"/>
      <c r="EZ3" s="24">
        <v>79</v>
      </c>
      <c r="FA3" s="24"/>
      <c r="FB3" s="24">
        <v>1.7</v>
      </c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>
        <v>7.8</v>
      </c>
      <c r="FN3" s="24"/>
      <c r="FO3" s="24">
        <v>26</v>
      </c>
      <c r="FP3" s="24"/>
      <c r="FQ3" s="24"/>
      <c r="FR3" s="24"/>
      <c r="FS3" s="24"/>
      <c r="FT3" s="24"/>
      <c r="FU3" s="24"/>
      <c r="FV3" s="24"/>
      <c r="FW3" s="24"/>
      <c r="FX3" s="24"/>
      <c r="FY3" s="24">
        <v>7.8</v>
      </c>
      <c r="FZ3" s="24"/>
      <c r="GA3" s="24"/>
      <c r="GB3" s="24"/>
      <c r="GC3" s="24"/>
      <c r="GD3" s="24">
        <v>6.8</v>
      </c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6">
        <v>4.5</v>
      </c>
      <c r="GQ3" s="26"/>
      <c r="GR3" s="26"/>
      <c r="GS3" s="26"/>
      <c r="GT3" s="26"/>
      <c r="GU3" s="26"/>
      <c r="GV3" s="26">
        <v>1.7</v>
      </c>
      <c r="GW3" s="26">
        <v>2</v>
      </c>
      <c r="GX3" s="26"/>
      <c r="GY3" s="26"/>
      <c r="GZ3" s="26">
        <v>79</v>
      </c>
      <c r="HA3" s="26">
        <v>23</v>
      </c>
      <c r="HB3" s="26">
        <v>17</v>
      </c>
      <c r="HC3" s="26"/>
      <c r="HD3" s="26">
        <v>17</v>
      </c>
      <c r="HE3" s="26"/>
      <c r="HF3" s="26">
        <v>49</v>
      </c>
      <c r="HG3" s="26">
        <v>2</v>
      </c>
      <c r="HH3" s="26">
        <v>130</v>
      </c>
      <c r="HI3" s="26">
        <v>70</v>
      </c>
      <c r="HJ3" s="26">
        <v>23</v>
      </c>
      <c r="HK3" s="26">
        <v>4.5</v>
      </c>
      <c r="HL3" s="26"/>
      <c r="HM3" s="26"/>
      <c r="HN3" s="26"/>
      <c r="HO3" s="26"/>
      <c r="HP3" s="7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</row>
    <row r="4" spans="1:254" s="3" customFormat="1" x14ac:dyDescent="0.2">
      <c r="A4" s="18">
        <v>18</v>
      </c>
      <c r="C4" s="23">
        <v>49</v>
      </c>
      <c r="D4" s="23">
        <v>22</v>
      </c>
      <c r="E4" s="23">
        <v>17</v>
      </c>
      <c r="F4" s="23">
        <v>33</v>
      </c>
      <c r="G4" s="23">
        <v>2</v>
      </c>
      <c r="H4" s="23">
        <v>13</v>
      </c>
      <c r="I4" s="23">
        <v>350</v>
      </c>
      <c r="J4" s="23">
        <v>23</v>
      </c>
      <c r="K4" s="23">
        <v>31</v>
      </c>
      <c r="L4" s="23">
        <v>1.7</v>
      </c>
      <c r="M4" s="23">
        <v>130</v>
      </c>
      <c r="N4" s="23">
        <v>2</v>
      </c>
      <c r="O4" s="23">
        <v>23</v>
      </c>
      <c r="P4" s="23">
        <v>1.7</v>
      </c>
      <c r="Q4" s="23">
        <v>4.5</v>
      </c>
      <c r="R4" s="23">
        <v>11</v>
      </c>
      <c r="S4" s="23">
        <v>1.7</v>
      </c>
      <c r="T4" s="23">
        <v>7.8</v>
      </c>
      <c r="U4" s="23">
        <v>7.8</v>
      </c>
      <c r="V4" s="23">
        <v>17</v>
      </c>
      <c r="W4" s="23">
        <v>17</v>
      </c>
      <c r="X4" s="23">
        <v>23</v>
      </c>
      <c r="Y4" s="23">
        <v>49</v>
      </c>
      <c r="Z4" s="23">
        <v>4</v>
      </c>
      <c r="AA4" s="23">
        <v>240</v>
      </c>
      <c r="AB4" s="23">
        <v>110</v>
      </c>
      <c r="AC4" s="23">
        <v>1.7</v>
      </c>
      <c r="AD4" s="23">
        <v>17</v>
      </c>
      <c r="AE4" s="23">
        <v>1.7</v>
      </c>
      <c r="AF4" s="23">
        <v>4.5</v>
      </c>
      <c r="AG4" s="23">
        <v>4.5</v>
      </c>
      <c r="AH4" s="23">
        <v>17</v>
      </c>
      <c r="AI4" s="23">
        <v>13</v>
      </c>
      <c r="AJ4" s="23">
        <v>4.5</v>
      </c>
      <c r="AK4" s="23">
        <v>110</v>
      </c>
      <c r="AL4" s="23">
        <v>49</v>
      </c>
      <c r="AM4" s="23">
        <v>350</v>
      </c>
      <c r="AN4" s="23">
        <v>33</v>
      </c>
      <c r="AO4" s="23">
        <v>49</v>
      </c>
      <c r="AP4" s="23">
        <v>46</v>
      </c>
      <c r="AQ4" s="23">
        <v>33</v>
      </c>
      <c r="AR4" s="23">
        <v>33</v>
      </c>
      <c r="AS4" s="23">
        <v>3.7</v>
      </c>
      <c r="AT4" s="23">
        <v>4.5</v>
      </c>
      <c r="AU4" s="23">
        <v>13</v>
      </c>
      <c r="AV4" s="23">
        <v>4.5</v>
      </c>
      <c r="AW4" s="24">
        <v>33</v>
      </c>
      <c r="AX4" s="24">
        <v>23</v>
      </c>
      <c r="AY4" s="24"/>
      <c r="AZ4" s="24"/>
      <c r="BA4" s="24"/>
      <c r="BB4" s="24"/>
      <c r="BC4" s="24">
        <v>13</v>
      </c>
      <c r="BD4" s="24">
        <v>7.8</v>
      </c>
      <c r="BE4" s="24">
        <v>2</v>
      </c>
      <c r="BF4" s="24">
        <v>4</v>
      </c>
      <c r="BG4" s="24">
        <v>4.5</v>
      </c>
      <c r="BH4" s="24">
        <v>4.5</v>
      </c>
      <c r="BI4" s="24">
        <v>4</v>
      </c>
      <c r="BJ4" s="24">
        <v>17</v>
      </c>
      <c r="BK4" s="24">
        <v>350</v>
      </c>
      <c r="BL4" s="24">
        <v>2</v>
      </c>
      <c r="BM4" s="24">
        <v>130</v>
      </c>
      <c r="BN4" s="24">
        <v>79</v>
      </c>
      <c r="BO4" s="24">
        <v>2</v>
      </c>
      <c r="BP4" s="24">
        <v>4.5</v>
      </c>
      <c r="BQ4" s="24">
        <v>17</v>
      </c>
      <c r="BR4" s="24">
        <v>17</v>
      </c>
      <c r="BS4" s="24">
        <v>11</v>
      </c>
      <c r="BT4" s="24">
        <v>4.5</v>
      </c>
      <c r="BU4" s="24">
        <v>33</v>
      </c>
      <c r="BV4" s="24">
        <v>7.8</v>
      </c>
      <c r="BW4" s="24">
        <v>6.8</v>
      </c>
      <c r="BX4" s="24">
        <v>17</v>
      </c>
      <c r="BY4" s="24"/>
      <c r="BZ4" s="24">
        <v>2</v>
      </c>
      <c r="CA4" s="24">
        <v>1.7</v>
      </c>
      <c r="CB4" s="24">
        <v>4.5</v>
      </c>
      <c r="CC4" s="24">
        <v>6.8</v>
      </c>
      <c r="CD4" s="24"/>
      <c r="CE4" s="24">
        <v>7.8</v>
      </c>
      <c r="CF4" s="24">
        <v>27</v>
      </c>
      <c r="CG4" s="24">
        <v>7.8</v>
      </c>
      <c r="CH4" s="24">
        <v>22</v>
      </c>
      <c r="CI4" s="24">
        <v>49</v>
      </c>
      <c r="CJ4" s="24">
        <v>4</v>
      </c>
      <c r="CK4" s="24"/>
      <c r="CL4" s="24">
        <v>240</v>
      </c>
      <c r="CM4" s="24">
        <v>23</v>
      </c>
      <c r="CN4" s="24">
        <v>14</v>
      </c>
      <c r="CO4" s="24">
        <v>33</v>
      </c>
      <c r="CP4" s="24">
        <v>64</v>
      </c>
      <c r="CQ4" s="24">
        <v>23</v>
      </c>
      <c r="CR4" s="24">
        <v>79</v>
      </c>
      <c r="CS4" s="24">
        <v>17</v>
      </c>
      <c r="CT4" s="24">
        <v>4.5</v>
      </c>
      <c r="CU4" s="24">
        <v>23</v>
      </c>
      <c r="CV4" s="24">
        <v>540</v>
      </c>
      <c r="CW4" s="24">
        <v>49</v>
      </c>
      <c r="CX4" s="24">
        <v>23</v>
      </c>
      <c r="CY4" s="24">
        <v>33</v>
      </c>
      <c r="CZ4" s="24">
        <v>13</v>
      </c>
      <c r="DA4" s="24"/>
      <c r="DB4" s="24">
        <v>11</v>
      </c>
      <c r="DC4" s="24"/>
      <c r="DD4" s="24">
        <v>17</v>
      </c>
      <c r="DE4" s="24">
        <v>1.7</v>
      </c>
      <c r="DF4" s="24">
        <v>23</v>
      </c>
      <c r="DG4" s="24">
        <v>79</v>
      </c>
      <c r="DH4" s="24">
        <v>33</v>
      </c>
      <c r="DI4" s="24">
        <v>17</v>
      </c>
      <c r="DJ4" s="24">
        <v>79</v>
      </c>
      <c r="DK4" s="24">
        <v>7.8</v>
      </c>
      <c r="DL4" s="24"/>
      <c r="DM4" s="24"/>
      <c r="DN4" s="24"/>
      <c r="DO4" s="24">
        <v>4.5</v>
      </c>
      <c r="DP4" s="24"/>
      <c r="DQ4" s="24"/>
      <c r="DR4" s="24">
        <v>4.5</v>
      </c>
      <c r="DS4" s="24">
        <v>23</v>
      </c>
      <c r="DT4" s="24">
        <v>7.8</v>
      </c>
      <c r="DU4" s="24"/>
      <c r="DV4" s="24">
        <v>33</v>
      </c>
      <c r="DW4" s="24">
        <v>7.8</v>
      </c>
      <c r="DX4" s="24">
        <v>79</v>
      </c>
      <c r="DY4" s="24">
        <v>11</v>
      </c>
      <c r="DZ4" s="24">
        <v>79</v>
      </c>
      <c r="EA4" s="24">
        <v>17</v>
      </c>
      <c r="EB4" s="24">
        <v>13</v>
      </c>
      <c r="EC4" s="24">
        <v>33</v>
      </c>
      <c r="ED4" s="24">
        <v>33</v>
      </c>
      <c r="EE4" s="24">
        <v>27</v>
      </c>
      <c r="EF4" s="24">
        <v>1.7</v>
      </c>
      <c r="EG4" s="24">
        <v>46</v>
      </c>
      <c r="EH4" s="24">
        <v>17</v>
      </c>
      <c r="EI4" s="24">
        <v>4</v>
      </c>
      <c r="EJ4" s="24">
        <v>79</v>
      </c>
      <c r="EK4" s="24">
        <v>13</v>
      </c>
      <c r="EL4" s="24">
        <v>33</v>
      </c>
      <c r="EM4" s="24">
        <v>33</v>
      </c>
      <c r="EN4" s="24">
        <v>34</v>
      </c>
      <c r="EO4" s="24">
        <v>14</v>
      </c>
      <c r="EP4" s="24">
        <v>70</v>
      </c>
      <c r="EQ4" s="24"/>
      <c r="ER4" s="24">
        <v>130</v>
      </c>
      <c r="ES4" s="24">
        <v>13</v>
      </c>
      <c r="ET4" s="24">
        <v>79</v>
      </c>
      <c r="EU4" s="24">
        <v>17</v>
      </c>
      <c r="EV4" s="24">
        <v>17</v>
      </c>
      <c r="EW4" s="24">
        <v>49</v>
      </c>
      <c r="EX4" s="24">
        <v>7.8</v>
      </c>
      <c r="EY4" s="24">
        <v>4</v>
      </c>
      <c r="EZ4" s="24">
        <v>79</v>
      </c>
      <c r="FA4" s="24">
        <v>4.5</v>
      </c>
      <c r="FB4" s="24">
        <v>7.8</v>
      </c>
      <c r="FC4" s="24">
        <v>7.8</v>
      </c>
      <c r="FD4" s="24">
        <v>4</v>
      </c>
      <c r="FE4" s="24">
        <v>2</v>
      </c>
      <c r="FF4" s="24">
        <v>79</v>
      </c>
      <c r="FG4" s="24">
        <v>7.8</v>
      </c>
      <c r="FH4" s="24">
        <v>13</v>
      </c>
      <c r="FI4" s="24">
        <v>13</v>
      </c>
      <c r="FJ4" s="24"/>
      <c r="FK4" s="24">
        <v>2</v>
      </c>
      <c r="FL4" s="24">
        <v>1.7</v>
      </c>
      <c r="FM4" s="24"/>
      <c r="FN4" s="24">
        <v>7.8</v>
      </c>
      <c r="FO4" s="24">
        <v>70</v>
      </c>
      <c r="FP4" s="24">
        <v>7.8</v>
      </c>
      <c r="FQ4" s="24">
        <v>4.5</v>
      </c>
      <c r="FR4" s="24">
        <v>4.5</v>
      </c>
      <c r="FS4" s="24">
        <v>350</v>
      </c>
      <c r="FT4" s="24">
        <v>49</v>
      </c>
      <c r="FU4" s="24">
        <v>17</v>
      </c>
      <c r="FV4" s="24">
        <v>6.8</v>
      </c>
      <c r="FW4" s="24"/>
      <c r="FX4" s="24">
        <v>49</v>
      </c>
      <c r="FY4" s="24">
        <v>13</v>
      </c>
      <c r="FZ4" s="24">
        <v>110</v>
      </c>
      <c r="GA4" s="24">
        <v>11</v>
      </c>
      <c r="GB4" s="24">
        <v>6.8</v>
      </c>
      <c r="GC4" s="24">
        <v>70</v>
      </c>
      <c r="GD4" s="24"/>
      <c r="GE4" s="24">
        <v>7.8</v>
      </c>
      <c r="GF4" s="24">
        <v>11</v>
      </c>
      <c r="GG4" s="24">
        <v>23</v>
      </c>
      <c r="GH4" s="24"/>
      <c r="GI4" s="24">
        <v>23</v>
      </c>
      <c r="GJ4" s="24">
        <v>13</v>
      </c>
      <c r="GK4" s="24">
        <v>49</v>
      </c>
      <c r="GL4" s="24">
        <v>17</v>
      </c>
      <c r="GM4" s="24">
        <v>33</v>
      </c>
      <c r="GN4" s="24">
        <v>7.8</v>
      </c>
      <c r="GO4" s="24">
        <v>33</v>
      </c>
      <c r="GP4" s="26"/>
      <c r="GQ4" s="26">
        <v>33</v>
      </c>
      <c r="GR4" s="26">
        <v>350</v>
      </c>
      <c r="GS4" s="26">
        <v>49</v>
      </c>
      <c r="GT4" s="26">
        <v>7.8</v>
      </c>
      <c r="GU4" s="26">
        <v>23</v>
      </c>
      <c r="GV4" s="26">
        <v>23</v>
      </c>
      <c r="GW4" s="26">
        <v>7.8</v>
      </c>
      <c r="GX4" s="26">
        <v>11</v>
      </c>
      <c r="GY4" s="26">
        <v>7.8</v>
      </c>
      <c r="GZ4" s="26">
        <v>540</v>
      </c>
      <c r="HA4" s="26">
        <v>33</v>
      </c>
      <c r="HB4" s="26">
        <v>23</v>
      </c>
      <c r="HC4" s="26">
        <v>6.8</v>
      </c>
      <c r="HD4" s="26"/>
      <c r="HE4" s="26">
        <v>540</v>
      </c>
      <c r="HF4" s="26">
        <v>23</v>
      </c>
      <c r="HG4" s="26">
        <v>540</v>
      </c>
      <c r="HH4" s="26"/>
      <c r="HI4" s="26">
        <v>920</v>
      </c>
      <c r="HJ4" s="26">
        <v>110</v>
      </c>
      <c r="HK4" s="26">
        <v>17</v>
      </c>
      <c r="HL4" s="26">
        <v>7.8</v>
      </c>
      <c r="HM4" s="26">
        <v>79</v>
      </c>
      <c r="HN4" s="26">
        <v>70</v>
      </c>
      <c r="HO4" s="26">
        <v>23</v>
      </c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</row>
    <row r="5" spans="1:254" s="3" customFormat="1" x14ac:dyDescent="0.2">
      <c r="A5" s="18">
        <v>60</v>
      </c>
      <c r="C5" s="23"/>
      <c r="D5" s="23"/>
      <c r="E5" s="23">
        <v>49</v>
      </c>
      <c r="F5" s="23">
        <v>33</v>
      </c>
      <c r="G5" s="23">
        <v>17</v>
      </c>
      <c r="H5" s="23"/>
      <c r="I5" s="23">
        <v>540</v>
      </c>
      <c r="J5" s="23">
        <v>170</v>
      </c>
      <c r="K5" s="23">
        <v>33</v>
      </c>
      <c r="L5" s="23">
        <v>1.8</v>
      </c>
      <c r="M5" s="23">
        <v>130</v>
      </c>
      <c r="N5" s="23">
        <v>1.7</v>
      </c>
      <c r="O5" s="23">
        <v>13</v>
      </c>
      <c r="P5" s="23">
        <v>2</v>
      </c>
      <c r="Q5" s="23">
        <v>1.7</v>
      </c>
      <c r="R5" s="23">
        <v>7.8</v>
      </c>
      <c r="S5" s="23">
        <v>2</v>
      </c>
      <c r="T5" s="23">
        <v>7.8</v>
      </c>
      <c r="U5" s="23">
        <v>11</v>
      </c>
      <c r="V5" s="23">
        <v>17</v>
      </c>
      <c r="W5" s="23">
        <v>4.5</v>
      </c>
      <c r="X5" s="23">
        <v>130</v>
      </c>
      <c r="Y5" s="23">
        <v>22</v>
      </c>
      <c r="Z5" s="23">
        <v>13</v>
      </c>
      <c r="AA5" s="23">
        <v>1601</v>
      </c>
      <c r="AB5" s="23">
        <v>49</v>
      </c>
      <c r="AC5" s="23">
        <v>2</v>
      </c>
      <c r="AD5" s="23">
        <v>7.8</v>
      </c>
      <c r="AE5" s="23">
        <v>1.7</v>
      </c>
      <c r="AF5" s="23">
        <v>11</v>
      </c>
      <c r="AG5" s="23">
        <v>4.5</v>
      </c>
      <c r="AH5" s="23">
        <v>17</v>
      </c>
      <c r="AI5" s="23"/>
      <c r="AJ5" s="23"/>
      <c r="AK5" s="23">
        <v>79</v>
      </c>
      <c r="AL5" s="23">
        <v>33</v>
      </c>
      <c r="AM5" s="23">
        <v>350</v>
      </c>
      <c r="AN5" s="23">
        <v>110</v>
      </c>
      <c r="AO5" s="23">
        <v>240</v>
      </c>
      <c r="AP5" s="23">
        <v>350</v>
      </c>
      <c r="AQ5" s="23">
        <v>70</v>
      </c>
      <c r="AR5" s="23">
        <v>17</v>
      </c>
      <c r="AS5" s="23">
        <v>7.8</v>
      </c>
      <c r="AT5" s="23">
        <v>7.8</v>
      </c>
      <c r="AU5" s="23">
        <v>11</v>
      </c>
      <c r="AV5" s="23">
        <v>11</v>
      </c>
      <c r="AW5" s="24">
        <v>130</v>
      </c>
      <c r="AX5" s="24">
        <v>33</v>
      </c>
      <c r="AY5" s="24"/>
      <c r="AZ5" s="24">
        <v>49</v>
      </c>
      <c r="BA5" s="24">
        <v>49</v>
      </c>
      <c r="BB5" s="24">
        <v>2</v>
      </c>
      <c r="BC5" s="24">
        <v>49</v>
      </c>
      <c r="BD5" s="24">
        <v>22</v>
      </c>
      <c r="BE5" s="24">
        <v>4.5</v>
      </c>
      <c r="BF5" s="24">
        <v>1.7</v>
      </c>
      <c r="BG5" s="24">
        <v>23</v>
      </c>
      <c r="BH5" s="24">
        <v>33</v>
      </c>
      <c r="BI5" s="24">
        <v>2</v>
      </c>
      <c r="BJ5" s="24">
        <v>7.8</v>
      </c>
      <c r="BK5" s="24">
        <v>240</v>
      </c>
      <c r="BL5" s="24">
        <v>11</v>
      </c>
      <c r="BM5" s="24">
        <v>33</v>
      </c>
      <c r="BN5" s="24">
        <v>33</v>
      </c>
      <c r="BO5" s="24">
        <v>13</v>
      </c>
      <c r="BP5" s="24">
        <v>2</v>
      </c>
      <c r="BQ5" s="24">
        <v>7.8</v>
      </c>
      <c r="BR5" s="24">
        <v>23</v>
      </c>
      <c r="BS5" s="24">
        <v>33</v>
      </c>
      <c r="BT5" s="24">
        <v>2</v>
      </c>
      <c r="BU5" s="24">
        <v>49</v>
      </c>
      <c r="BV5" s="24">
        <v>49</v>
      </c>
      <c r="BW5" s="24">
        <v>33</v>
      </c>
      <c r="BX5" s="24">
        <v>49</v>
      </c>
      <c r="BY5" s="24">
        <v>2</v>
      </c>
      <c r="BZ5" s="24">
        <v>1.8</v>
      </c>
      <c r="CA5" s="24">
        <v>1.7</v>
      </c>
      <c r="CB5" s="24">
        <v>2</v>
      </c>
      <c r="CC5" s="24">
        <v>4.5</v>
      </c>
      <c r="CD5" s="24"/>
      <c r="CE5" s="24">
        <v>7.8</v>
      </c>
      <c r="CF5" s="24">
        <v>13</v>
      </c>
      <c r="CG5" s="24">
        <v>49</v>
      </c>
      <c r="CH5" s="24">
        <v>240</v>
      </c>
      <c r="CI5" s="24">
        <v>22</v>
      </c>
      <c r="CJ5" s="24">
        <v>23</v>
      </c>
      <c r="CK5" s="24">
        <v>2</v>
      </c>
      <c r="CL5" s="24">
        <v>70</v>
      </c>
      <c r="CM5" s="24">
        <v>130</v>
      </c>
      <c r="CN5" s="24">
        <v>11</v>
      </c>
      <c r="CO5" s="24">
        <v>49</v>
      </c>
      <c r="CP5" s="24">
        <v>49</v>
      </c>
      <c r="CQ5" s="24">
        <v>79</v>
      </c>
      <c r="CR5" s="24">
        <v>23</v>
      </c>
      <c r="CS5" s="24">
        <v>130</v>
      </c>
      <c r="CT5" s="24">
        <v>21</v>
      </c>
      <c r="CU5" s="24">
        <v>17</v>
      </c>
      <c r="CV5" s="24"/>
      <c r="CW5" s="24">
        <v>79</v>
      </c>
      <c r="CX5" s="24">
        <v>70</v>
      </c>
      <c r="CY5" s="24">
        <v>240</v>
      </c>
      <c r="CZ5" s="24">
        <v>17</v>
      </c>
      <c r="DA5" s="24"/>
      <c r="DB5" s="24">
        <v>33</v>
      </c>
      <c r="DC5" s="24"/>
      <c r="DD5" s="24">
        <v>33</v>
      </c>
      <c r="DE5" s="24">
        <v>2</v>
      </c>
      <c r="DF5" s="24">
        <v>7.8</v>
      </c>
      <c r="DG5" s="24"/>
      <c r="DH5" s="24">
        <v>49</v>
      </c>
      <c r="DI5" s="24">
        <v>33</v>
      </c>
      <c r="DJ5" s="24">
        <v>79</v>
      </c>
      <c r="DK5" s="24">
        <v>17</v>
      </c>
      <c r="DL5" s="24"/>
      <c r="DM5" s="24"/>
      <c r="DN5" s="24"/>
      <c r="DO5" s="24">
        <v>4</v>
      </c>
      <c r="DP5" s="24"/>
      <c r="DQ5" s="24"/>
      <c r="DR5" s="24">
        <v>7.8</v>
      </c>
      <c r="DS5" s="24"/>
      <c r="DT5" s="24">
        <v>23</v>
      </c>
      <c r="DU5" s="24"/>
      <c r="DV5" s="24">
        <v>49</v>
      </c>
      <c r="DW5" s="24">
        <v>49</v>
      </c>
      <c r="DX5" s="24">
        <v>79</v>
      </c>
      <c r="DY5" s="24">
        <v>6.8</v>
      </c>
      <c r="DZ5" s="24">
        <v>79</v>
      </c>
      <c r="EA5" s="24">
        <v>46</v>
      </c>
      <c r="EB5" s="24">
        <v>17</v>
      </c>
      <c r="EC5" s="24">
        <v>130</v>
      </c>
      <c r="ED5" s="24">
        <v>33</v>
      </c>
      <c r="EE5" s="24">
        <v>79</v>
      </c>
      <c r="EF5" s="24">
        <v>4.5</v>
      </c>
      <c r="EG5" s="24">
        <v>49</v>
      </c>
      <c r="EH5" s="24">
        <v>49</v>
      </c>
      <c r="EI5" s="24">
        <v>4.5</v>
      </c>
      <c r="EJ5" s="24">
        <v>13</v>
      </c>
      <c r="EK5" s="24">
        <v>1.7</v>
      </c>
      <c r="EL5" s="24">
        <v>33</v>
      </c>
      <c r="EM5" s="24">
        <v>79</v>
      </c>
      <c r="EN5" s="24">
        <v>49</v>
      </c>
      <c r="EO5" s="24">
        <v>13</v>
      </c>
      <c r="EP5" s="24">
        <v>540</v>
      </c>
      <c r="EQ5" s="24"/>
      <c r="ER5" s="24">
        <v>17</v>
      </c>
      <c r="ES5" s="24">
        <v>23</v>
      </c>
      <c r="ET5" s="24">
        <v>240</v>
      </c>
      <c r="EU5" s="24">
        <v>79</v>
      </c>
      <c r="EV5" s="24">
        <v>33</v>
      </c>
      <c r="EW5" s="24">
        <v>79</v>
      </c>
      <c r="EX5" s="24">
        <v>49</v>
      </c>
      <c r="EY5" s="24">
        <v>4</v>
      </c>
      <c r="EZ5" s="24">
        <v>130</v>
      </c>
      <c r="FA5" s="24">
        <v>6.8</v>
      </c>
      <c r="FB5" s="24">
        <v>11</v>
      </c>
      <c r="FC5" s="24">
        <v>49</v>
      </c>
      <c r="FD5" s="24">
        <v>2</v>
      </c>
      <c r="FE5" s="24">
        <v>11</v>
      </c>
      <c r="FF5" s="24">
        <v>33</v>
      </c>
      <c r="FG5" s="24">
        <v>7.8</v>
      </c>
      <c r="FH5" s="24">
        <v>14</v>
      </c>
      <c r="FI5" s="24">
        <v>7.8</v>
      </c>
      <c r="FJ5" s="24">
        <v>13</v>
      </c>
      <c r="FK5" s="24">
        <v>17</v>
      </c>
      <c r="FL5" s="24">
        <v>4.5</v>
      </c>
      <c r="FM5" s="24"/>
      <c r="FN5" s="24">
        <v>7.8</v>
      </c>
      <c r="FO5" s="24"/>
      <c r="FP5" s="24">
        <v>49</v>
      </c>
      <c r="FQ5" s="24">
        <v>1.7</v>
      </c>
      <c r="FR5" s="24">
        <v>13</v>
      </c>
      <c r="FS5" s="24">
        <v>350</v>
      </c>
      <c r="FT5" s="24">
        <v>33</v>
      </c>
      <c r="FU5" s="24">
        <v>49</v>
      </c>
      <c r="FV5" s="24">
        <v>4.5</v>
      </c>
      <c r="FW5" s="24"/>
      <c r="FX5" s="24">
        <v>79</v>
      </c>
      <c r="FY5" s="24">
        <v>27</v>
      </c>
      <c r="FZ5" s="24">
        <v>49</v>
      </c>
      <c r="GA5" s="24">
        <v>49</v>
      </c>
      <c r="GB5" s="24">
        <v>4.5</v>
      </c>
      <c r="GC5" s="24"/>
      <c r="GD5" s="24"/>
      <c r="GE5" s="24">
        <v>79</v>
      </c>
      <c r="GF5" s="24">
        <v>17</v>
      </c>
      <c r="GG5" s="24">
        <v>22</v>
      </c>
      <c r="GH5" s="24">
        <v>350</v>
      </c>
      <c r="GI5" s="24">
        <v>79</v>
      </c>
      <c r="GJ5" s="24">
        <v>31</v>
      </c>
      <c r="GK5" s="24">
        <v>30</v>
      </c>
      <c r="GL5" s="24">
        <v>13</v>
      </c>
      <c r="GM5" s="24">
        <v>70</v>
      </c>
      <c r="GN5" s="24">
        <v>21</v>
      </c>
      <c r="GO5" s="24">
        <v>49</v>
      </c>
      <c r="GP5" s="26"/>
      <c r="GQ5" s="26">
        <v>7.8</v>
      </c>
      <c r="GR5" s="26">
        <v>240</v>
      </c>
      <c r="GS5" s="26">
        <v>46</v>
      </c>
      <c r="GT5" s="26">
        <v>6.8</v>
      </c>
      <c r="GU5" s="26">
        <v>33</v>
      </c>
      <c r="GV5" s="26">
        <v>17</v>
      </c>
      <c r="GW5" s="26">
        <v>14</v>
      </c>
      <c r="GX5" s="26">
        <v>70</v>
      </c>
      <c r="GY5" s="26">
        <v>13</v>
      </c>
      <c r="GZ5" s="26">
        <v>350</v>
      </c>
      <c r="HA5" s="26">
        <v>240</v>
      </c>
      <c r="HB5" s="26">
        <v>17</v>
      </c>
      <c r="HC5" s="26">
        <v>13</v>
      </c>
      <c r="HD5" s="26"/>
      <c r="HE5" s="26">
        <v>350</v>
      </c>
      <c r="HF5" s="26">
        <v>17</v>
      </c>
      <c r="HG5" s="26">
        <v>540</v>
      </c>
      <c r="HH5" s="26"/>
      <c r="HI5" s="26">
        <v>540</v>
      </c>
      <c r="HJ5" s="26">
        <v>79</v>
      </c>
      <c r="HK5" s="26">
        <v>49</v>
      </c>
      <c r="HL5" s="26">
        <v>13</v>
      </c>
      <c r="HM5" s="26">
        <v>110</v>
      </c>
      <c r="HN5" s="26">
        <v>70</v>
      </c>
      <c r="HO5" s="26">
        <v>79</v>
      </c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</row>
    <row r="6" spans="1:254" s="3" customFormat="1" x14ac:dyDescent="0.2">
      <c r="A6" s="18">
        <v>18</v>
      </c>
      <c r="B6" s="3" t="s">
        <v>2</v>
      </c>
      <c r="C6" s="23"/>
      <c r="D6" s="23"/>
      <c r="E6" s="23">
        <v>33</v>
      </c>
      <c r="F6" s="23"/>
      <c r="G6" s="23">
        <v>7.8</v>
      </c>
      <c r="H6" s="23"/>
      <c r="I6" s="23">
        <v>240</v>
      </c>
      <c r="J6" s="23"/>
      <c r="K6" s="23"/>
      <c r="L6" s="23">
        <v>13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>
        <v>2</v>
      </c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>
        <v>2</v>
      </c>
      <c r="AT6" s="23"/>
      <c r="AU6" s="23"/>
      <c r="AV6" s="23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>
        <v>4.5</v>
      </c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/>
      <c r="DO6" s="24"/>
      <c r="DP6" s="24"/>
      <c r="DQ6" s="24"/>
      <c r="DR6" s="24"/>
      <c r="DS6" s="24"/>
      <c r="DT6" s="24"/>
      <c r="DU6" s="24"/>
      <c r="DV6" s="24"/>
      <c r="DW6" s="24"/>
      <c r="DX6" s="24"/>
      <c r="DY6" s="24"/>
      <c r="DZ6" s="24"/>
      <c r="EA6" s="24"/>
      <c r="EB6" s="24"/>
      <c r="EC6" s="24"/>
      <c r="ED6" s="24"/>
      <c r="EE6" s="24"/>
      <c r="EF6" s="24"/>
      <c r="EG6" s="24"/>
      <c r="EH6" s="24"/>
      <c r="EI6" s="24"/>
      <c r="EJ6" s="24"/>
      <c r="EK6" s="24"/>
      <c r="EL6" s="24"/>
      <c r="EM6" s="24"/>
      <c r="EN6" s="24"/>
      <c r="EO6" s="24"/>
      <c r="EP6" s="24"/>
      <c r="EQ6" s="24"/>
      <c r="ER6" s="24"/>
      <c r="ES6" s="24"/>
      <c r="ET6" s="24"/>
      <c r="EU6" s="24"/>
      <c r="EV6" s="24"/>
      <c r="EW6" s="24"/>
      <c r="EX6" s="24"/>
      <c r="EY6" s="24"/>
      <c r="EZ6" s="24"/>
      <c r="FA6" s="24"/>
      <c r="FB6" s="24"/>
      <c r="FC6" s="24"/>
      <c r="FD6" s="24"/>
      <c r="FE6" s="24"/>
      <c r="FF6" s="24"/>
      <c r="FG6" s="24"/>
      <c r="FH6" s="24"/>
      <c r="FI6" s="24"/>
      <c r="FJ6" s="24"/>
      <c r="FK6" s="24"/>
      <c r="FL6" s="24"/>
      <c r="FM6" s="24"/>
      <c r="FN6" s="24"/>
      <c r="FO6" s="25"/>
      <c r="FP6" s="25"/>
      <c r="FQ6" s="25"/>
      <c r="FR6" s="24"/>
      <c r="FS6" s="24"/>
      <c r="FT6" s="24"/>
      <c r="FU6" s="24"/>
      <c r="FV6" s="24"/>
      <c r="FW6" s="24"/>
      <c r="FX6" s="24"/>
      <c r="FY6" s="24"/>
      <c r="FZ6" s="24"/>
      <c r="GA6" s="24"/>
      <c r="GB6" s="24"/>
      <c r="GC6" s="24"/>
      <c r="GD6" s="24"/>
      <c r="GE6" s="24"/>
      <c r="GF6" s="24"/>
      <c r="GG6" s="24"/>
      <c r="GH6" s="24"/>
      <c r="GI6" s="24"/>
      <c r="GJ6" s="24"/>
      <c r="GK6" s="24"/>
      <c r="GL6" s="24"/>
      <c r="GM6" s="24"/>
      <c r="GN6" s="24"/>
      <c r="GO6" s="24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</row>
    <row r="7" spans="1:254" s="3" customFormat="1" x14ac:dyDescent="0.2">
      <c r="A7" s="18">
        <v>27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>
        <v>13</v>
      </c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24"/>
      <c r="EE7" s="24"/>
      <c r="EF7" s="24"/>
      <c r="EG7" s="24"/>
      <c r="EH7" s="24"/>
      <c r="EI7" s="24"/>
      <c r="EJ7" s="24"/>
      <c r="EK7" s="24"/>
      <c r="EL7" s="24"/>
      <c r="EM7" s="24"/>
      <c r="EN7" s="24"/>
      <c r="EO7" s="24"/>
      <c r="EP7" s="24"/>
      <c r="EQ7" s="24"/>
      <c r="ER7" s="24"/>
      <c r="ES7" s="24"/>
      <c r="ET7" s="24"/>
      <c r="EU7" s="24"/>
      <c r="EV7" s="24"/>
      <c r="EW7" s="24"/>
      <c r="EX7" s="24"/>
      <c r="EY7" s="24"/>
      <c r="EZ7" s="24"/>
      <c r="FA7" s="24"/>
      <c r="FB7" s="24"/>
      <c r="FC7" s="24"/>
      <c r="FD7" s="24"/>
      <c r="FE7" s="24"/>
      <c r="FF7" s="24"/>
      <c r="FG7" s="24"/>
      <c r="FH7" s="24"/>
      <c r="FI7" s="24"/>
      <c r="FJ7" s="24"/>
      <c r="FK7" s="24"/>
      <c r="FL7" s="24"/>
      <c r="FM7" s="24"/>
      <c r="FN7" s="24"/>
      <c r="FO7" s="25"/>
      <c r="FP7" s="25"/>
      <c r="FQ7" s="25"/>
      <c r="FR7" s="24"/>
      <c r="FS7" s="24"/>
      <c r="FT7" s="24"/>
      <c r="FU7" s="24"/>
      <c r="FV7" s="24"/>
      <c r="FW7" s="24"/>
      <c r="FX7" s="24"/>
      <c r="FY7" s="24"/>
      <c r="FZ7" s="24"/>
      <c r="GA7" s="24"/>
      <c r="GB7" s="24"/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</row>
    <row r="8" spans="1:254" s="3" customFormat="1" x14ac:dyDescent="0.2">
      <c r="A8" s="18">
        <v>36</v>
      </c>
      <c r="B8" s="3" t="s">
        <v>2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>
        <v>4.5</v>
      </c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24"/>
      <c r="EE8" s="24"/>
      <c r="EF8" s="24"/>
      <c r="EG8" s="24"/>
      <c r="EH8" s="24"/>
      <c r="EI8" s="24"/>
      <c r="EJ8" s="24"/>
      <c r="EK8" s="24"/>
      <c r="EL8" s="24"/>
      <c r="EM8" s="24"/>
      <c r="EN8" s="24"/>
      <c r="EO8" s="24"/>
      <c r="EP8" s="24"/>
      <c r="EQ8" s="24"/>
      <c r="ER8" s="24"/>
      <c r="ES8" s="24"/>
      <c r="ET8" s="24"/>
      <c r="EU8" s="24"/>
      <c r="EV8" s="24"/>
      <c r="EW8" s="24"/>
      <c r="EX8" s="24"/>
      <c r="EY8" s="24"/>
      <c r="EZ8" s="24"/>
      <c r="FA8" s="24"/>
      <c r="FB8" s="24"/>
      <c r="FC8" s="24"/>
      <c r="FD8" s="24"/>
      <c r="FE8" s="24"/>
      <c r="FF8" s="24"/>
      <c r="FG8" s="24"/>
      <c r="FH8" s="24"/>
      <c r="FI8" s="24"/>
      <c r="FJ8" s="24"/>
      <c r="FK8" s="24"/>
      <c r="FL8" s="24"/>
      <c r="FM8" s="24"/>
      <c r="FN8" s="24"/>
      <c r="FO8" s="25"/>
      <c r="FP8" s="25"/>
      <c r="FQ8" s="25"/>
      <c r="FR8" s="24"/>
      <c r="FS8" s="24"/>
      <c r="FT8" s="24"/>
      <c r="FU8" s="24"/>
      <c r="FV8" s="24"/>
      <c r="FW8" s="24"/>
      <c r="FX8" s="24"/>
      <c r="FY8" s="24"/>
      <c r="FZ8" s="24"/>
      <c r="GA8" s="24"/>
      <c r="GB8" s="24"/>
      <c r="GC8" s="24"/>
      <c r="GD8" s="24"/>
      <c r="GE8" s="24"/>
      <c r="GF8" s="24"/>
      <c r="GG8" s="24"/>
      <c r="GH8" s="24"/>
      <c r="GI8" s="24"/>
      <c r="GJ8" s="24"/>
      <c r="GK8" s="24"/>
      <c r="GL8" s="24"/>
      <c r="GM8" s="24"/>
      <c r="GN8" s="24"/>
      <c r="GO8" s="24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</row>
    <row r="9" spans="1:254" s="3" customFormat="1" x14ac:dyDescent="0.2">
      <c r="A9" s="18">
        <v>55</v>
      </c>
      <c r="C9" s="23"/>
      <c r="D9" s="23"/>
      <c r="E9" s="23"/>
      <c r="F9" s="23"/>
      <c r="G9" s="23"/>
      <c r="H9" s="23"/>
      <c r="I9" s="23">
        <v>350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>
        <v>1.7</v>
      </c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4"/>
      <c r="AX9" s="24"/>
      <c r="AY9" s="24"/>
      <c r="AZ9" s="24">
        <v>23</v>
      </c>
      <c r="BA9" s="24">
        <v>1.8</v>
      </c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>
        <v>79</v>
      </c>
      <c r="BT9" s="24">
        <v>7.8</v>
      </c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>
        <v>4.5</v>
      </c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 t="s">
        <v>3</v>
      </c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5"/>
      <c r="FP9" s="25"/>
      <c r="FQ9" s="25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</row>
    <row r="10" spans="1:254" s="3" customFormat="1" x14ac:dyDescent="0.2">
      <c r="A10" s="18">
        <v>56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4"/>
      <c r="AX10" s="24"/>
      <c r="AY10" s="24"/>
      <c r="AZ10" s="24">
        <v>79</v>
      </c>
      <c r="BA10" s="24">
        <v>4.5</v>
      </c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>
        <v>79</v>
      </c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</row>
    <row r="11" spans="1:254" s="3" customFormat="1" x14ac:dyDescent="0.2">
      <c r="A11" s="18">
        <v>59</v>
      </c>
      <c r="C11" s="23"/>
      <c r="D11" s="23"/>
      <c r="E11" s="23">
        <v>13</v>
      </c>
      <c r="F11" s="23"/>
      <c r="G11" s="23">
        <v>17</v>
      </c>
      <c r="H11" s="23"/>
      <c r="I11" s="23">
        <v>79</v>
      </c>
      <c r="J11" s="23">
        <v>70</v>
      </c>
      <c r="K11" s="23"/>
      <c r="L11" s="23">
        <v>11</v>
      </c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>
        <v>2</v>
      </c>
      <c r="AA11" s="23"/>
      <c r="AB11" s="23"/>
      <c r="AC11" s="23"/>
      <c r="AD11" s="23"/>
      <c r="AE11" s="23">
        <v>1.7</v>
      </c>
      <c r="AF11" s="23"/>
      <c r="AG11" s="23"/>
      <c r="AH11" s="23">
        <v>4</v>
      </c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>
        <v>4</v>
      </c>
      <c r="AT11" s="23"/>
      <c r="AU11" s="23"/>
      <c r="AV11" s="23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>
        <v>49</v>
      </c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>
        <v>110</v>
      </c>
      <c r="DD11" s="24">
        <v>1.8</v>
      </c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>
        <v>1.7</v>
      </c>
      <c r="DP11" s="24">
        <v>3.7</v>
      </c>
      <c r="DQ11" s="24">
        <v>1.7</v>
      </c>
      <c r="DR11" s="24"/>
      <c r="DS11" s="24"/>
      <c r="DT11" s="24"/>
      <c r="DU11" s="24"/>
      <c r="DV11" s="24"/>
      <c r="DW11" s="24"/>
      <c r="DX11" s="24"/>
      <c r="DY11" s="24">
        <v>12</v>
      </c>
      <c r="DZ11" s="24">
        <v>49</v>
      </c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>
        <v>130</v>
      </c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>
        <v>11</v>
      </c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</row>
    <row r="12" spans="1:254" s="3" customFormat="1" x14ac:dyDescent="0.2">
      <c r="A12" s="18">
        <v>3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>
        <v>1.7</v>
      </c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4"/>
      <c r="AX12" s="24"/>
      <c r="AY12" s="24"/>
      <c r="AZ12" s="24">
        <v>79</v>
      </c>
      <c r="BA12" s="24">
        <v>6.8</v>
      </c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</row>
    <row r="13" spans="1:254" s="3" customFormat="1" x14ac:dyDescent="0.2">
      <c r="A13" s="18">
        <v>6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4"/>
      <c r="AX13" s="24"/>
      <c r="AY13" s="24"/>
      <c r="AZ13" s="24">
        <v>49</v>
      </c>
      <c r="BA13" s="24">
        <v>33</v>
      </c>
      <c r="BB13" s="24">
        <v>11</v>
      </c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</row>
    <row r="14" spans="1:254" s="3" customFormat="1" x14ac:dyDescent="0.2">
      <c r="A14" s="18">
        <v>16</v>
      </c>
      <c r="C14" s="23"/>
      <c r="D14" s="23"/>
      <c r="E14" s="23">
        <v>33</v>
      </c>
      <c r="F14" s="23"/>
      <c r="G14" s="23">
        <v>17</v>
      </c>
      <c r="H14" s="23"/>
      <c r="I14" s="23">
        <v>350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>
        <v>49</v>
      </c>
      <c r="AA14" s="23"/>
      <c r="AB14" s="23"/>
      <c r="AC14" s="23"/>
      <c r="AD14" s="23"/>
      <c r="AE14" s="23">
        <v>1.7</v>
      </c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>
        <v>2</v>
      </c>
      <c r="AT14" s="23"/>
      <c r="AU14" s="23"/>
      <c r="AV14" s="23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</row>
    <row r="15" spans="1:254" s="3" customFormat="1" x14ac:dyDescent="0.2">
      <c r="A15" s="18">
        <v>17</v>
      </c>
      <c r="C15" s="23"/>
      <c r="D15" s="23"/>
      <c r="E15" s="23">
        <v>33</v>
      </c>
      <c r="F15" s="23"/>
      <c r="G15" s="23">
        <v>7.8</v>
      </c>
      <c r="H15" s="23"/>
      <c r="I15" s="23">
        <v>220</v>
      </c>
      <c r="J15" s="23">
        <v>79</v>
      </c>
      <c r="K15" s="23"/>
      <c r="L15" s="23">
        <v>23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>
        <v>2</v>
      </c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>
        <v>6.8</v>
      </c>
      <c r="AT15" s="23"/>
      <c r="AU15" s="23"/>
      <c r="AV15" s="23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</row>
    <row r="16" spans="1:254" s="3" customFormat="1" x14ac:dyDescent="0.2">
      <c r="A16" s="18">
        <v>19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4"/>
      <c r="AX16" s="24"/>
      <c r="AY16" s="24"/>
      <c r="AZ16" s="24">
        <v>11</v>
      </c>
      <c r="BA16" s="24">
        <v>2</v>
      </c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  <c r="GI16" s="24"/>
      <c r="GJ16" s="24"/>
      <c r="GK16" s="24"/>
      <c r="GL16" s="24"/>
      <c r="GM16" s="24"/>
      <c r="GN16" s="24"/>
      <c r="GO16" s="24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</row>
    <row r="17" spans="1:254" s="3" customFormat="1" x14ac:dyDescent="0.2">
      <c r="A17" s="18">
        <v>21</v>
      </c>
      <c r="B17" s="3" t="s">
        <v>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4"/>
      <c r="AX17" s="24"/>
      <c r="AY17" s="24"/>
      <c r="AZ17" s="24">
        <v>23</v>
      </c>
      <c r="BA17" s="24">
        <v>1.7</v>
      </c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</row>
    <row r="18" spans="1:254" s="3" customFormat="1" x14ac:dyDescent="0.2">
      <c r="A18" s="18">
        <v>36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4"/>
      <c r="AX18" s="24"/>
      <c r="AY18" s="24"/>
      <c r="AZ18" s="24">
        <v>49</v>
      </c>
      <c r="BA18" s="24">
        <v>22</v>
      </c>
      <c r="BB18" s="24">
        <v>13</v>
      </c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>
        <v>7.8</v>
      </c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</row>
    <row r="19" spans="1:254" s="3" customFormat="1" x14ac:dyDescent="0.2">
      <c r="A19" s="18">
        <v>54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>
        <v>49</v>
      </c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5"/>
      <c r="FK19" s="25"/>
      <c r="FL19" s="25"/>
      <c r="FM19" s="25"/>
      <c r="FN19" s="25"/>
      <c r="FO19" s="25"/>
      <c r="FP19" s="25"/>
      <c r="FQ19" s="25"/>
      <c r="FR19" s="25"/>
      <c r="FS19" s="25"/>
      <c r="FT19" s="25"/>
      <c r="FU19" s="25"/>
      <c r="FV19" s="25"/>
      <c r="FW19" s="25"/>
      <c r="FX19" s="25"/>
      <c r="FY19" s="25"/>
      <c r="FZ19" s="25"/>
      <c r="GA19" s="25"/>
      <c r="GB19" s="25"/>
      <c r="GC19" s="25"/>
      <c r="GD19" s="25"/>
      <c r="GE19" s="25"/>
      <c r="GF19" s="25"/>
      <c r="GG19" s="25"/>
      <c r="GH19" s="25"/>
      <c r="GI19" s="25"/>
      <c r="GJ19" s="25"/>
      <c r="GK19" s="25"/>
      <c r="GL19" s="25"/>
      <c r="GM19" s="25"/>
      <c r="GN19" s="25"/>
      <c r="GO19" s="25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</row>
    <row r="20" spans="1:254" s="3" customFormat="1" x14ac:dyDescent="0.2">
      <c r="A20" s="18">
        <v>61</v>
      </c>
      <c r="B20" s="3" t="s">
        <v>2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>
        <v>33</v>
      </c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</row>
    <row r="21" spans="1:254" s="3" customFormat="1" x14ac:dyDescent="0.2">
      <c r="A21" s="18">
        <v>61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4"/>
      <c r="AX21" s="24"/>
      <c r="AY21" s="24"/>
      <c r="AZ21" s="24">
        <v>4.5</v>
      </c>
      <c r="BA21" s="24">
        <v>2</v>
      </c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</row>
    <row r="22" spans="1:254" s="3" customFormat="1" x14ac:dyDescent="0.2">
      <c r="A22" s="15" t="s">
        <v>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>
        <v>33</v>
      </c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</row>
    <row r="23" spans="1:254" s="3" customFormat="1" x14ac:dyDescent="0.2">
      <c r="A23" s="18">
        <v>45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>
        <v>13</v>
      </c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5"/>
      <c r="DR23" s="25"/>
      <c r="DS23" s="25"/>
      <c r="DT23" s="25"/>
      <c r="DU23" s="25"/>
      <c r="DV23" s="25"/>
      <c r="DW23" s="25"/>
      <c r="DX23" s="25"/>
      <c r="DY23" s="25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B23" s="25"/>
      <c r="FC23" s="25"/>
      <c r="FD23" s="25"/>
      <c r="FE23" s="25"/>
      <c r="FF23" s="25"/>
      <c r="FG23" s="25"/>
      <c r="FH23" s="25"/>
      <c r="FI23" s="25"/>
      <c r="FJ23" s="25"/>
      <c r="FK23" s="25"/>
      <c r="FL23" s="25"/>
      <c r="FM23" s="25"/>
      <c r="FN23" s="25"/>
      <c r="FO23" s="25"/>
      <c r="FP23" s="25"/>
      <c r="FQ23" s="25"/>
      <c r="FR23" s="25"/>
      <c r="FS23" s="25"/>
      <c r="FT23" s="25"/>
      <c r="FU23" s="25"/>
      <c r="FV23" s="25"/>
      <c r="FW23" s="25"/>
      <c r="FX23" s="25"/>
      <c r="FY23" s="25"/>
      <c r="FZ23" s="25"/>
      <c r="GA23" s="25"/>
      <c r="GB23" s="25"/>
      <c r="GC23" s="25"/>
      <c r="GD23" s="25"/>
      <c r="GE23" s="25"/>
      <c r="GF23" s="25"/>
      <c r="GG23" s="25"/>
      <c r="GH23" s="25"/>
      <c r="GI23" s="25"/>
      <c r="GJ23" s="25"/>
      <c r="GK23" s="25"/>
      <c r="GL23" s="25"/>
      <c r="GM23" s="25"/>
      <c r="GN23" s="25"/>
      <c r="GO23" s="25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</row>
    <row r="24" spans="1:254" s="3" customFormat="1" x14ac:dyDescent="0.2">
      <c r="A24" s="15" t="s">
        <v>6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>
        <v>6.8</v>
      </c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5"/>
      <c r="DQ24" s="25"/>
      <c r="DR24" s="25"/>
      <c r="DS24" s="25"/>
      <c r="DT24" s="25"/>
      <c r="DU24" s="25"/>
      <c r="DV24" s="25"/>
      <c r="DW24" s="25"/>
      <c r="DX24" s="25"/>
      <c r="DY24" s="25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B24" s="25"/>
      <c r="FC24" s="25"/>
      <c r="FD24" s="25"/>
      <c r="FE24" s="25"/>
      <c r="FF24" s="25"/>
      <c r="FG24" s="25"/>
      <c r="FH24" s="25"/>
      <c r="FI24" s="25"/>
      <c r="FJ24" s="25"/>
      <c r="FK24" s="25"/>
      <c r="FL24" s="25"/>
      <c r="FM24" s="25"/>
      <c r="FN24" s="25"/>
      <c r="FO24" s="25"/>
      <c r="FP24" s="25"/>
      <c r="FQ24" s="25"/>
      <c r="FR24" s="25"/>
      <c r="FS24" s="25"/>
      <c r="FT24" s="25"/>
      <c r="FU24" s="25"/>
      <c r="FV24" s="25"/>
      <c r="FW24" s="25"/>
      <c r="FX24" s="25"/>
      <c r="FY24" s="25"/>
      <c r="FZ24" s="25"/>
      <c r="GA24" s="25"/>
      <c r="GB24" s="25"/>
      <c r="GC24" s="25"/>
      <c r="GD24" s="25"/>
      <c r="GE24" s="25"/>
      <c r="GF24" s="25"/>
      <c r="GG24" s="25"/>
      <c r="GH24" s="25"/>
      <c r="GI24" s="25"/>
      <c r="GJ24" s="25"/>
      <c r="GK24" s="25"/>
      <c r="GL24" s="25"/>
      <c r="GM24" s="25"/>
      <c r="GN24" s="25"/>
      <c r="GO24" s="25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5"/>
      <c r="HC24" s="25"/>
      <c r="HD24" s="25"/>
      <c r="HE24" s="25"/>
      <c r="HF24" s="25"/>
      <c r="HG24" s="25"/>
      <c r="HH24" s="25"/>
      <c r="HI24" s="25"/>
      <c r="HJ24" s="25"/>
      <c r="HK24" s="25"/>
      <c r="HL24" s="25"/>
      <c r="HM24" s="25"/>
      <c r="HN24" s="25"/>
      <c r="HO24" s="25"/>
    </row>
    <row r="25" spans="1:254" s="3" customFormat="1" x14ac:dyDescent="0.2">
      <c r="A25" s="19" t="s">
        <v>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4">
        <v>2</v>
      </c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B25" s="25"/>
      <c r="FC25" s="25"/>
      <c r="FD25" s="25"/>
      <c r="FE25" s="25"/>
      <c r="FF25" s="25"/>
      <c r="FG25" s="25"/>
      <c r="FH25" s="25"/>
      <c r="FI25" s="25"/>
      <c r="FJ25" s="25"/>
      <c r="FK25" s="25"/>
      <c r="FL25" s="25"/>
      <c r="FM25" s="25"/>
      <c r="FN25" s="25"/>
      <c r="FO25" s="25"/>
      <c r="FP25" s="25"/>
      <c r="FQ25" s="25"/>
      <c r="FR25" s="25"/>
      <c r="FS25" s="25"/>
      <c r="FT25" s="25"/>
      <c r="FU25" s="25"/>
      <c r="FV25" s="25"/>
      <c r="FW25" s="25"/>
      <c r="FX25" s="25"/>
      <c r="FY25" s="25"/>
      <c r="FZ25" s="25"/>
      <c r="GA25" s="25"/>
      <c r="GB25" s="25"/>
      <c r="GC25" s="25"/>
      <c r="GD25" s="25"/>
      <c r="GE25" s="25"/>
      <c r="GF25" s="25"/>
      <c r="GG25" s="25"/>
      <c r="GH25" s="25"/>
      <c r="GI25" s="25"/>
      <c r="GJ25" s="25"/>
      <c r="GK25" s="25"/>
      <c r="GL25" s="25"/>
      <c r="GM25" s="25"/>
      <c r="GN25" s="25"/>
      <c r="GO25" s="25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5"/>
      <c r="HC25" s="25"/>
      <c r="HD25" s="25"/>
      <c r="HE25" s="25"/>
      <c r="HF25" s="25"/>
      <c r="HG25" s="25"/>
      <c r="HH25" s="25"/>
      <c r="HI25" s="25"/>
      <c r="HJ25" s="25"/>
      <c r="HK25" s="25"/>
      <c r="HL25" s="25"/>
      <c r="HM25" s="25"/>
      <c r="HN25" s="25"/>
      <c r="HO25" s="25"/>
    </row>
    <row r="26" spans="1:254" s="3" customFormat="1" x14ac:dyDescent="0.2">
      <c r="A26" s="18">
        <v>36</v>
      </c>
      <c r="B26" s="3" t="s">
        <v>2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4">
        <v>49</v>
      </c>
      <c r="CJ26" s="24">
        <v>22</v>
      </c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B26" s="25"/>
      <c r="FC26" s="25"/>
      <c r="FD26" s="25"/>
      <c r="FE26" s="25"/>
      <c r="FF26" s="25"/>
      <c r="FG26" s="25"/>
      <c r="FH26" s="25"/>
      <c r="FI26" s="25"/>
      <c r="FJ26" s="25"/>
      <c r="FK26" s="25"/>
      <c r="FL26" s="25"/>
      <c r="FM26" s="25"/>
      <c r="FN26" s="25"/>
      <c r="FO26" s="25"/>
      <c r="FP26" s="25"/>
      <c r="FQ26" s="25"/>
      <c r="FR26" s="25"/>
      <c r="FS26" s="25"/>
      <c r="FT26" s="25"/>
      <c r="FU26" s="25"/>
      <c r="FV26" s="25"/>
      <c r="FW26" s="25"/>
      <c r="FX26" s="25"/>
      <c r="FY26" s="25"/>
      <c r="FZ26" s="25"/>
      <c r="GA26" s="25"/>
      <c r="GB26" s="25"/>
      <c r="GC26" s="25"/>
      <c r="GD26" s="25"/>
      <c r="GE26" s="25"/>
      <c r="GF26" s="25"/>
      <c r="GG26" s="25"/>
      <c r="GH26" s="25"/>
      <c r="GI26" s="25"/>
      <c r="GJ26" s="25"/>
      <c r="GK26" s="25"/>
      <c r="GL26" s="25"/>
      <c r="GM26" s="25"/>
      <c r="GN26" s="25"/>
      <c r="GO26" s="25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5"/>
      <c r="HC26" s="25"/>
      <c r="HD26" s="25"/>
      <c r="HE26" s="25"/>
      <c r="HF26" s="25"/>
      <c r="HG26" s="25"/>
      <c r="HH26" s="25"/>
      <c r="HI26" s="25"/>
      <c r="HJ26" s="25"/>
      <c r="HK26" s="25"/>
      <c r="HL26" s="25"/>
      <c r="HM26" s="25"/>
      <c r="HN26" s="25"/>
      <c r="HO26" s="25"/>
    </row>
    <row r="27" spans="1:254" s="3" customFormat="1" x14ac:dyDescent="0.2">
      <c r="A27" s="18">
        <v>15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4">
        <v>13</v>
      </c>
      <c r="CJ27" s="24">
        <v>170</v>
      </c>
      <c r="CK27" s="25"/>
      <c r="CL27" s="25"/>
      <c r="CM27" s="25"/>
      <c r="CN27" s="25"/>
      <c r="CO27" s="25"/>
      <c r="CP27" s="25"/>
      <c r="CQ27" s="25"/>
      <c r="CR27" s="25"/>
      <c r="CS27" s="25"/>
      <c r="CT27" s="24">
        <v>33</v>
      </c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B27" s="25"/>
      <c r="FC27" s="25"/>
      <c r="FD27" s="25"/>
      <c r="FE27" s="25"/>
      <c r="FF27" s="25"/>
      <c r="FG27" s="25"/>
      <c r="FH27" s="25"/>
      <c r="FI27" s="25"/>
      <c r="FJ27" s="25"/>
      <c r="FK27" s="25"/>
      <c r="FL27" s="25"/>
      <c r="FM27" s="25"/>
      <c r="FN27" s="25"/>
      <c r="FO27" s="25"/>
      <c r="FP27" s="25"/>
      <c r="FQ27" s="25"/>
      <c r="FR27" s="25"/>
      <c r="FS27" s="25"/>
      <c r="FT27" s="25"/>
      <c r="FU27" s="25"/>
      <c r="FV27" s="25"/>
      <c r="FW27" s="25"/>
      <c r="FX27" s="25"/>
      <c r="FY27" s="25"/>
      <c r="FZ27" s="25"/>
      <c r="GA27" s="25"/>
      <c r="GB27" s="25"/>
      <c r="GC27" s="25"/>
      <c r="GD27" s="25"/>
      <c r="GE27" s="25"/>
      <c r="GF27" s="25"/>
      <c r="GG27" s="25"/>
      <c r="GH27" s="25"/>
      <c r="GI27" s="25"/>
      <c r="GJ27" s="25"/>
      <c r="GK27" s="25"/>
      <c r="GL27" s="25"/>
      <c r="GM27" s="25"/>
      <c r="GN27" s="25"/>
      <c r="GO27" s="25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5"/>
      <c r="HC27" s="25"/>
      <c r="HD27" s="25"/>
      <c r="HE27" s="25"/>
      <c r="HF27" s="25"/>
      <c r="HG27" s="25"/>
      <c r="HH27" s="25"/>
      <c r="HI27" s="25"/>
      <c r="HJ27" s="25"/>
      <c r="HK27" s="25"/>
      <c r="HL27" s="25"/>
      <c r="HM27" s="25"/>
      <c r="HN27" s="25"/>
      <c r="HO27" s="25"/>
    </row>
    <row r="28" spans="1:254" s="3" customFormat="1" x14ac:dyDescent="0.2">
      <c r="A28" s="18">
        <v>13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4">
        <v>6.8</v>
      </c>
      <c r="CJ28" s="24">
        <v>4.5</v>
      </c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B28" s="25"/>
      <c r="FC28" s="25"/>
      <c r="FD28" s="25"/>
      <c r="FE28" s="25"/>
      <c r="FF28" s="25"/>
      <c r="FG28" s="25"/>
      <c r="FH28" s="25"/>
      <c r="FI28" s="25"/>
      <c r="FJ28" s="25"/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</row>
    <row r="29" spans="1:254" s="3" customFormat="1" x14ac:dyDescent="0.2">
      <c r="A29" s="18">
        <v>52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B29" s="25"/>
      <c r="FC29" s="25"/>
      <c r="FD29" s="25"/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>
        <v>130</v>
      </c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</row>
    <row r="30" spans="1:254" s="3" customFormat="1" x14ac:dyDescent="0.2">
      <c r="A30" s="1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B30" s="25"/>
      <c r="FC30" s="25"/>
      <c r="FD30" s="25"/>
      <c r="FE30" s="25"/>
      <c r="FF30" s="25"/>
      <c r="FG30" s="25"/>
      <c r="FH30" s="25"/>
      <c r="FI30" s="25"/>
      <c r="FJ30" s="25"/>
      <c r="FK30" s="25"/>
      <c r="FL30" s="25"/>
      <c r="FM30" s="25"/>
      <c r="FN30" s="25"/>
      <c r="FO30" s="25"/>
      <c r="FP30" s="25"/>
      <c r="FQ30" s="25"/>
      <c r="FR30" s="25"/>
      <c r="FS30" s="25"/>
      <c r="FT30" s="25"/>
      <c r="FU30" s="25"/>
      <c r="FV30" s="25"/>
      <c r="FW30" s="25"/>
      <c r="FX30" s="25"/>
      <c r="FY30" s="25"/>
      <c r="FZ30" s="25"/>
      <c r="GA30" s="25"/>
      <c r="GB30" s="25"/>
      <c r="GC30" s="25"/>
      <c r="GD30" s="25"/>
      <c r="GE30" s="25"/>
      <c r="GF30" s="25"/>
      <c r="GG30" s="25"/>
      <c r="GH30" s="25"/>
      <c r="GI30" s="25"/>
      <c r="GJ30" s="25"/>
      <c r="GK30" s="25"/>
      <c r="GL30" s="25"/>
      <c r="GM30" s="25"/>
      <c r="GN30" s="25"/>
      <c r="GO30" s="25"/>
      <c r="GP30" s="26"/>
      <c r="GQ30" s="26"/>
      <c r="GR30" s="26"/>
      <c r="GS30" s="26"/>
      <c r="GT30" s="26"/>
      <c r="GU30" s="26"/>
      <c r="GV30" s="26"/>
      <c r="GW30" s="26"/>
      <c r="GX30" s="26"/>
      <c r="GY30" s="26"/>
      <c r="GZ30" s="26"/>
      <c r="HA30" s="26"/>
      <c r="HB30" s="25"/>
      <c r="HC30" s="25"/>
      <c r="HD30" s="25"/>
      <c r="HE30" s="25"/>
      <c r="HF30" s="25"/>
      <c r="HG30" s="25"/>
      <c r="HH30" s="25"/>
      <c r="HI30" s="25"/>
      <c r="HJ30" s="25"/>
      <c r="HK30" s="25"/>
      <c r="HL30" s="25"/>
      <c r="HM30" s="25"/>
      <c r="HN30" s="25"/>
      <c r="HO30" s="25"/>
    </row>
    <row r="31" spans="1:254" s="3" customFormat="1" x14ac:dyDescent="0.2">
      <c r="A31" s="1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</row>
    <row r="32" spans="1:254" s="3" customFormat="1" x14ac:dyDescent="0.2">
      <c r="A32" s="1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</row>
    <row r="33" spans="1:209" s="3" customFormat="1" x14ac:dyDescent="0.2">
      <c r="A33" s="1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</row>
    <row r="34" spans="1:209" s="3" customFormat="1" x14ac:dyDescent="0.2">
      <c r="A34" s="1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</row>
    <row r="35" spans="1:209" s="3" customFormat="1" x14ac:dyDescent="0.2">
      <c r="A35" s="1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GP35" s="5"/>
      <c r="GQ35" s="5"/>
      <c r="GR35" s="5"/>
      <c r="GS35" s="5"/>
      <c r="GT35" s="5"/>
      <c r="GU35" s="5"/>
      <c r="GV35" s="5"/>
      <c r="GW35" s="5"/>
      <c r="GX35" s="5"/>
      <c r="GY35" s="5"/>
      <c r="GZ35" s="5"/>
      <c r="HA35" s="5"/>
    </row>
    <row r="36" spans="1:209" s="3" customFormat="1" x14ac:dyDescent="0.2">
      <c r="A36" s="1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</row>
    <row r="37" spans="1:209" s="3" customFormat="1" x14ac:dyDescent="0.2">
      <c r="A37" s="1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GP37" s="5"/>
      <c r="GQ37" s="5"/>
      <c r="GR37" s="5"/>
      <c r="GS37" s="5"/>
      <c r="GT37" s="5"/>
      <c r="GU37" s="5"/>
      <c r="GV37" s="5"/>
      <c r="GW37" s="5"/>
      <c r="GX37" s="5"/>
      <c r="GY37" s="5"/>
      <c r="GZ37" s="5"/>
      <c r="HA37" s="5"/>
    </row>
    <row r="38" spans="1:209" s="3" customFormat="1" x14ac:dyDescent="0.2">
      <c r="A38" s="1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GP38" s="5"/>
      <c r="GQ38" s="5"/>
      <c r="GR38" s="5"/>
      <c r="GS38" s="5"/>
      <c r="GT38" s="5"/>
      <c r="GU38" s="5"/>
      <c r="GV38" s="5"/>
      <c r="GW38" s="5"/>
      <c r="GX38" s="5"/>
      <c r="GY38" s="5"/>
      <c r="GZ38" s="5"/>
      <c r="HA38" s="5"/>
    </row>
    <row r="39" spans="1:209" s="3" customFormat="1" x14ac:dyDescent="0.2">
      <c r="A39" s="1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GP39" s="5"/>
      <c r="GQ39" s="5"/>
      <c r="GR39" s="5"/>
      <c r="GS39" s="5"/>
      <c r="GT39" s="5"/>
      <c r="GU39" s="5"/>
      <c r="GV39" s="5"/>
      <c r="GW39" s="5"/>
      <c r="GX39" s="5"/>
      <c r="GY39" s="5"/>
      <c r="GZ39" s="5"/>
      <c r="HA39" s="5"/>
    </row>
    <row r="40" spans="1:209" s="10" customFormat="1" x14ac:dyDescent="0.2">
      <c r="A40" s="14"/>
      <c r="B40" s="9"/>
      <c r="C40" s="8"/>
      <c r="D40" s="8"/>
      <c r="E40" s="8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BG40" s="11"/>
      <c r="BH40" s="12"/>
      <c r="BI40" s="12"/>
    </row>
    <row r="41" spans="1:209" s="5" customFormat="1" x14ac:dyDescent="0.2">
      <c r="A41" s="15"/>
      <c r="B41" s="3"/>
      <c r="BB41" s="3"/>
      <c r="BH41" s="12"/>
      <c r="BI41" s="12"/>
    </row>
    <row r="42" spans="1:209" s="5" customFormat="1" x14ac:dyDescent="0.2">
      <c r="A42" s="15"/>
      <c r="B42" s="3"/>
      <c r="BB42" s="3"/>
    </row>
    <row r="43" spans="1:209" s="5" customFormat="1" x14ac:dyDescent="0.2">
      <c r="A43" s="15"/>
      <c r="B43" s="3"/>
      <c r="BB43" s="3"/>
    </row>
    <row r="44" spans="1:209" s="5" customFormat="1" x14ac:dyDescent="0.2">
      <c r="A44" s="15"/>
      <c r="B44" s="3"/>
      <c r="BB44" s="3"/>
    </row>
    <row r="45" spans="1:209" s="5" customFormat="1" x14ac:dyDescent="0.2">
      <c r="A45" s="15"/>
      <c r="B45" s="3"/>
      <c r="BB45" s="3"/>
    </row>
    <row r="46" spans="1:209" s="5" customFormat="1" x14ac:dyDescent="0.2">
      <c r="A46" s="15"/>
      <c r="B46" s="3"/>
      <c r="AI46" s="3"/>
      <c r="AJ46" s="3"/>
      <c r="AK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209" s="5" customFormat="1" x14ac:dyDescent="0.2">
      <c r="A47" s="15"/>
      <c r="B47" s="3"/>
      <c r="AI47" s="3"/>
      <c r="AJ47" s="3"/>
      <c r="AK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209" s="5" customFormat="1" x14ac:dyDescent="0.2">
      <c r="A48" s="15"/>
      <c r="B48" s="3"/>
      <c r="AI48" s="3"/>
      <c r="AJ48" s="3"/>
      <c r="AK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1:54" s="5" customFormat="1" x14ac:dyDescent="0.2">
      <c r="A49" s="15"/>
      <c r="B49" s="3"/>
      <c r="AI49" s="3"/>
      <c r="AJ49" s="3"/>
      <c r="AK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1:54" s="5" customFormat="1" x14ac:dyDescent="0.2">
      <c r="A50" s="15"/>
      <c r="B50" s="3"/>
      <c r="AI50" s="3"/>
      <c r="AJ50" s="3"/>
      <c r="AK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1:54" s="5" customFormat="1" x14ac:dyDescent="0.2">
      <c r="A51" s="15"/>
      <c r="B51" s="3"/>
      <c r="AI51" s="3"/>
      <c r="AJ51" s="3"/>
      <c r="AK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1:54" s="5" customFormat="1" x14ac:dyDescent="0.2">
      <c r="A52" s="15"/>
      <c r="B52" s="3"/>
      <c r="AI52" s="3"/>
      <c r="AJ52" s="3"/>
      <c r="AK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1:54" s="5" customFormat="1" x14ac:dyDescent="0.2">
      <c r="A53" s="15"/>
      <c r="B53" s="3"/>
      <c r="AI53" s="3"/>
      <c r="AJ53" s="3"/>
      <c r="AK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</row>
    <row r="54" spans="1:54" s="5" customFormat="1" x14ac:dyDescent="0.2">
      <c r="A54" s="15"/>
      <c r="B54" s="3"/>
      <c r="AI54" s="3"/>
      <c r="AJ54" s="3"/>
      <c r="AK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</row>
    <row r="55" spans="1:54" s="5" customFormat="1" x14ac:dyDescent="0.2">
      <c r="A55" s="15"/>
      <c r="B55" s="3"/>
      <c r="AI55" s="3"/>
      <c r="AJ55" s="3"/>
      <c r="AK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</row>
    <row r="56" spans="1:54" s="5" customFormat="1" x14ac:dyDescent="0.2">
      <c r="A56" s="15"/>
      <c r="B56" s="3"/>
      <c r="AI56" s="3"/>
      <c r="AJ56" s="3"/>
      <c r="AK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</row>
    <row r="57" spans="1:54" s="5" customFormat="1" x14ac:dyDescent="0.2">
      <c r="A57" s="15"/>
      <c r="B57" s="3"/>
      <c r="AI57" s="3"/>
      <c r="AJ57" s="3"/>
      <c r="AK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</row>
    <row r="58" spans="1:54" s="5" customFormat="1" x14ac:dyDescent="0.2">
      <c r="A58" s="15"/>
      <c r="B58" s="3"/>
      <c r="AI58" s="3"/>
      <c r="AJ58" s="3"/>
      <c r="AK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</row>
    <row r="59" spans="1:54" s="5" customFormat="1" x14ac:dyDescent="0.2">
      <c r="A59" s="15"/>
      <c r="B59" s="3"/>
      <c r="AI59" s="3"/>
      <c r="AJ59" s="3"/>
      <c r="AK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</row>
    <row r="60" spans="1:54" s="5" customFormat="1" x14ac:dyDescent="0.2">
      <c r="A60" s="15"/>
      <c r="B60" s="3"/>
      <c r="AI60" s="3"/>
      <c r="AJ60" s="3"/>
      <c r="AK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</row>
    <row r="61" spans="1:54" s="5" customFormat="1" x14ac:dyDescent="0.2">
      <c r="A61" s="15"/>
      <c r="B61" s="3"/>
      <c r="AI61" s="3"/>
      <c r="AJ61" s="3"/>
      <c r="AK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</row>
    <row r="62" spans="1:54" s="5" customFormat="1" x14ac:dyDescent="0.2">
      <c r="A62" s="15"/>
      <c r="B62" s="3"/>
      <c r="AI62" s="3"/>
      <c r="AJ62" s="3"/>
      <c r="AK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</row>
    <row r="63" spans="1:54" s="5" customFormat="1" x14ac:dyDescent="0.2">
      <c r="A63" s="1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</row>
    <row r="64" spans="1:54" s="5" customFormat="1" x14ac:dyDescent="0.2">
      <c r="A64" s="1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</row>
    <row r="65" spans="1:202" s="5" customFormat="1" x14ac:dyDescent="0.2">
      <c r="A65" s="1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</row>
    <row r="66" spans="1:202" s="5" customFormat="1" x14ac:dyDescent="0.2">
      <c r="A66" s="1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</row>
    <row r="67" spans="1:202" s="5" customFormat="1" x14ac:dyDescent="0.2">
      <c r="A67" s="1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</row>
    <row r="68" spans="1:202" s="5" customFormat="1" x14ac:dyDescent="0.2">
      <c r="A68" s="1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</row>
    <row r="69" spans="1:202" s="5" customFormat="1" x14ac:dyDescent="0.2">
      <c r="A69" s="1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202" s="5" customFormat="1" x14ac:dyDescent="0.2">
      <c r="A70" s="1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202" s="5" customFormat="1" x14ac:dyDescent="0.2">
      <c r="A71" s="1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202" s="5" customFormat="1" x14ac:dyDescent="0.2">
      <c r="A72" s="1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</row>
    <row r="73" spans="1:202" s="5" customFormat="1" x14ac:dyDescent="0.2">
      <c r="A73" s="1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202" s="3" customFormat="1" x14ac:dyDescent="0.2">
      <c r="A74" s="15"/>
      <c r="GP74" s="6"/>
      <c r="GQ74" s="6"/>
      <c r="GR74" s="6"/>
      <c r="GS74" s="6"/>
      <c r="GT74" s="6"/>
    </row>
    <row r="75" spans="1:202" s="3" customFormat="1" x14ac:dyDescent="0.2">
      <c r="A75" s="15"/>
      <c r="GP75" s="6"/>
      <c r="GQ75" s="6"/>
      <c r="GR75" s="6"/>
      <c r="GS75" s="6"/>
      <c r="GT75" s="6"/>
    </row>
    <row r="76" spans="1:202" s="3" customFormat="1" x14ac:dyDescent="0.2">
      <c r="A76" s="15"/>
      <c r="GP76" s="6"/>
      <c r="GQ76" s="6"/>
      <c r="GR76" s="6"/>
      <c r="GS76" s="6"/>
      <c r="GT76" s="6"/>
    </row>
    <row r="77" spans="1:202" s="3" customFormat="1" x14ac:dyDescent="0.2">
      <c r="A77" s="15"/>
      <c r="GP77" s="6"/>
      <c r="GQ77" s="6"/>
      <c r="GR77" s="6"/>
      <c r="GS77" s="6"/>
      <c r="GT77" s="6"/>
    </row>
    <row r="78" spans="1:202" s="3" customFormat="1" x14ac:dyDescent="0.2">
      <c r="A78" s="15"/>
      <c r="GP78" s="6"/>
      <c r="GQ78" s="6"/>
      <c r="GR78" s="6"/>
      <c r="GS78" s="6"/>
      <c r="GT78" s="6"/>
    </row>
    <row r="79" spans="1:202" s="3" customFormat="1" x14ac:dyDescent="0.2">
      <c r="A79" s="15"/>
      <c r="GP79" s="6"/>
      <c r="GQ79" s="6"/>
      <c r="GR79" s="6"/>
      <c r="GS79" s="6"/>
      <c r="GT79" s="6"/>
    </row>
    <row r="80" spans="1:202" s="3" customFormat="1" x14ac:dyDescent="0.2">
      <c r="A80" s="15"/>
      <c r="GP80" s="6"/>
      <c r="GQ80" s="6"/>
      <c r="GR80" s="6"/>
      <c r="GS80" s="6"/>
      <c r="GT80" s="6"/>
    </row>
    <row r="81" spans="1:202" s="3" customFormat="1" x14ac:dyDescent="0.2">
      <c r="A81" s="15"/>
      <c r="GP81" s="6"/>
      <c r="GQ81" s="6"/>
      <c r="GR81" s="6"/>
      <c r="GS81" s="6"/>
      <c r="GT81" s="6"/>
    </row>
    <row r="82" spans="1:202" s="3" customFormat="1" x14ac:dyDescent="0.2">
      <c r="A82" s="15"/>
      <c r="GP82" s="6"/>
      <c r="GQ82" s="6"/>
      <c r="GR82" s="6"/>
      <c r="GS82" s="6"/>
      <c r="GT82" s="6"/>
    </row>
    <row r="83" spans="1:202" s="3" customFormat="1" x14ac:dyDescent="0.2">
      <c r="A83" s="15"/>
      <c r="GP83" s="6"/>
      <c r="GQ83" s="6"/>
      <c r="GR83" s="6"/>
      <c r="GS83" s="6"/>
      <c r="GT83" s="6"/>
    </row>
    <row r="84" spans="1:202" s="3" customFormat="1" x14ac:dyDescent="0.2">
      <c r="A84" s="15"/>
      <c r="GP84" s="6"/>
      <c r="GQ84" s="6"/>
      <c r="GR84" s="6"/>
      <c r="GS84" s="6"/>
      <c r="GT84" s="6"/>
    </row>
    <row r="85" spans="1:202" s="3" customFormat="1" x14ac:dyDescent="0.2">
      <c r="A85" s="15"/>
      <c r="GP85" s="6"/>
      <c r="GQ85" s="6"/>
      <c r="GR85" s="6"/>
      <c r="GS85" s="6"/>
      <c r="GT85" s="6"/>
    </row>
    <row r="86" spans="1:202" s="3" customFormat="1" x14ac:dyDescent="0.2">
      <c r="A86" s="15"/>
      <c r="GP86" s="6"/>
      <c r="GQ86" s="6"/>
      <c r="GR86" s="6"/>
      <c r="GS86" s="6"/>
      <c r="GT86" s="6"/>
    </row>
    <row r="87" spans="1:202" s="3" customFormat="1" x14ac:dyDescent="0.2">
      <c r="A87" s="15"/>
      <c r="GP87" s="6"/>
      <c r="GQ87" s="6"/>
      <c r="GR87" s="6"/>
      <c r="GS87" s="6"/>
      <c r="GT87" s="6"/>
    </row>
    <row r="88" spans="1:202" s="3" customFormat="1" x14ac:dyDescent="0.2">
      <c r="A88" s="15"/>
      <c r="GP88" s="6"/>
      <c r="GQ88" s="6"/>
      <c r="GR88" s="6"/>
      <c r="GS88" s="6"/>
      <c r="GT88" s="6"/>
    </row>
    <row r="89" spans="1:202" s="3" customFormat="1" x14ac:dyDescent="0.2">
      <c r="A89" s="15"/>
      <c r="GP89" s="6"/>
      <c r="GQ89" s="6"/>
      <c r="GR89" s="6"/>
      <c r="GS89" s="6"/>
      <c r="GT89" s="6"/>
    </row>
    <row r="90" spans="1:202" s="3" customFormat="1" x14ac:dyDescent="0.2">
      <c r="A90" s="15"/>
      <c r="GP90" s="6"/>
      <c r="GQ90" s="6"/>
      <c r="GR90" s="6"/>
      <c r="GS90" s="6"/>
      <c r="GT90" s="6"/>
    </row>
    <row r="91" spans="1:202" s="3" customFormat="1" x14ac:dyDescent="0.2">
      <c r="A91" s="15"/>
      <c r="GP91" s="6"/>
      <c r="GQ91" s="6"/>
      <c r="GR91" s="6"/>
      <c r="GS91" s="6"/>
      <c r="GT91" s="6"/>
    </row>
    <row r="92" spans="1:202" s="3" customFormat="1" x14ac:dyDescent="0.2">
      <c r="A92" s="15"/>
      <c r="GP92" s="6"/>
      <c r="GQ92" s="6"/>
      <c r="GR92" s="6"/>
      <c r="GS92" s="6"/>
      <c r="GT92" s="6"/>
    </row>
    <row r="93" spans="1:202" s="3" customFormat="1" x14ac:dyDescent="0.2">
      <c r="A93" s="15"/>
      <c r="GP93" s="6"/>
      <c r="GQ93" s="6"/>
      <c r="GR93" s="6"/>
      <c r="GS93" s="6"/>
      <c r="GT93" s="6"/>
    </row>
    <row r="94" spans="1:202" s="3" customFormat="1" x14ac:dyDescent="0.2">
      <c r="A94" s="15"/>
      <c r="GP94" s="6"/>
      <c r="GQ94" s="6"/>
      <c r="GR94" s="6"/>
      <c r="GS94" s="6"/>
      <c r="GT94" s="6"/>
    </row>
    <row r="95" spans="1:202" s="3" customFormat="1" x14ac:dyDescent="0.2">
      <c r="A95" s="15"/>
      <c r="GP95" s="6"/>
      <c r="GQ95" s="6"/>
      <c r="GR95" s="6"/>
      <c r="GS95" s="6"/>
      <c r="GT95" s="6"/>
    </row>
    <row r="96" spans="1:202" s="3" customFormat="1" x14ac:dyDescent="0.2">
      <c r="A96" s="15"/>
      <c r="GP96" s="6"/>
      <c r="GQ96" s="6"/>
      <c r="GR96" s="6"/>
      <c r="GS96" s="6"/>
      <c r="GT96" s="6"/>
    </row>
    <row r="97" spans="1:202" s="3" customFormat="1" x14ac:dyDescent="0.2">
      <c r="A97" s="15"/>
      <c r="GP97" s="6"/>
      <c r="GQ97" s="6"/>
      <c r="GR97" s="6"/>
      <c r="GS97" s="6"/>
      <c r="GT97" s="6"/>
    </row>
    <row r="98" spans="1:202" s="3" customFormat="1" x14ac:dyDescent="0.2">
      <c r="A98" s="15"/>
      <c r="GP98" s="6"/>
      <c r="GQ98" s="6"/>
      <c r="GR98" s="6"/>
      <c r="GS98" s="6"/>
      <c r="GT98" s="6"/>
    </row>
    <row r="99" spans="1:202" s="3" customFormat="1" x14ac:dyDescent="0.2">
      <c r="A99" s="15"/>
      <c r="GP99" s="6"/>
      <c r="GQ99" s="6"/>
      <c r="GR99" s="6"/>
      <c r="GS99" s="6"/>
      <c r="GT99" s="6"/>
    </row>
    <row r="100" spans="1:202" s="3" customFormat="1" x14ac:dyDescent="0.2">
      <c r="A100" s="15"/>
      <c r="GP100" s="6"/>
      <c r="GQ100" s="6"/>
      <c r="GR100" s="6"/>
      <c r="GS100" s="6"/>
      <c r="GT100" s="6"/>
    </row>
    <row r="101" spans="1:202" s="3" customFormat="1" x14ac:dyDescent="0.2">
      <c r="A101" s="15"/>
      <c r="GP101" s="6"/>
      <c r="GQ101" s="6"/>
      <c r="GR101" s="6"/>
      <c r="GS101" s="6"/>
      <c r="GT101" s="6"/>
    </row>
    <row r="102" spans="1:202" s="3" customFormat="1" x14ac:dyDescent="0.2">
      <c r="A102" s="15"/>
      <c r="GP102" s="6"/>
      <c r="GQ102" s="6"/>
      <c r="GR102" s="6"/>
      <c r="GS102" s="6"/>
      <c r="GT102" s="6"/>
    </row>
    <row r="103" spans="1:202" s="3" customFormat="1" x14ac:dyDescent="0.2">
      <c r="A103" s="15"/>
      <c r="GP103" s="6"/>
      <c r="GQ103" s="6"/>
      <c r="GR103" s="6"/>
      <c r="GS103" s="6"/>
      <c r="GT103" s="6"/>
    </row>
    <row r="104" spans="1:202" s="3" customFormat="1" x14ac:dyDescent="0.2">
      <c r="A104" s="15"/>
      <c r="GP104" s="6"/>
      <c r="GQ104" s="6"/>
      <c r="GR104" s="6"/>
      <c r="GS104" s="6"/>
      <c r="GT104" s="6"/>
    </row>
    <row r="105" spans="1:202" s="3" customFormat="1" x14ac:dyDescent="0.2">
      <c r="A105" s="15"/>
      <c r="GP105" s="6"/>
      <c r="GQ105" s="6"/>
      <c r="GR105" s="6"/>
      <c r="GS105" s="6"/>
      <c r="GT105" s="6"/>
    </row>
    <row r="106" spans="1:202" s="3" customFormat="1" x14ac:dyDescent="0.2">
      <c r="A106" s="15"/>
      <c r="GP106" s="6"/>
      <c r="GQ106" s="6"/>
      <c r="GR106" s="6"/>
      <c r="GS106" s="6"/>
      <c r="GT106" s="6"/>
    </row>
    <row r="107" spans="1:202" s="3" customFormat="1" x14ac:dyDescent="0.2">
      <c r="A107" s="15"/>
      <c r="GP107" s="6"/>
      <c r="GQ107" s="6"/>
      <c r="GR107" s="6"/>
      <c r="GS107" s="6"/>
      <c r="GT107" s="6"/>
    </row>
    <row r="108" spans="1:202" s="3" customFormat="1" x14ac:dyDescent="0.2">
      <c r="A108" s="15"/>
      <c r="GP108" s="6"/>
      <c r="GQ108" s="6"/>
      <c r="GR108" s="6"/>
      <c r="GS108" s="6"/>
      <c r="GT108" s="6"/>
    </row>
    <row r="109" spans="1:202" s="3" customFormat="1" x14ac:dyDescent="0.2">
      <c r="A109" s="15"/>
      <c r="GP109" s="6"/>
      <c r="GQ109" s="6"/>
      <c r="GR109" s="6"/>
      <c r="GS109" s="6"/>
      <c r="GT109" s="6"/>
    </row>
    <row r="110" spans="1:202" s="3" customFormat="1" x14ac:dyDescent="0.2">
      <c r="A110" s="15"/>
      <c r="GP110" s="6"/>
      <c r="GQ110" s="6"/>
      <c r="GR110" s="6"/>
      <c r="GS110" s="6"/>
      <c r="GT110" s="6"/>
    </row>
    <row r="111" spans="1:202" s="3" customFormat="1" x14ac:dyDescent="0.2">
      <c r="A111" s="15"/>
      <c r="GP111" s="6"/>
      <c r="GQ111" s="6"/>
      <c r="GR111" s="6"/>
      <c r="GS111" s="6"/>
      <c r="GT111" s="6"/>
    </row>
    <row r="112" spans="1:202" x14ac:dyDescent="0.2">
      <c r="GP112" s="2"/>
      <c r="GQ112" s="2"/>
      <c r="GR112" s="2"/>
      <c r="GS112" s="2"/>
      <c r="GT112" s="2"/>
    </row>
    <row r="113" spans="198:202" x14ac:dyDescent="0.2">
      <c r="GP113" s="2"/>
      <c r="GQ113" s="2"/>
      <c r="GR113" s="2"/>
      <c r="GS113" s="2"/>
      <c r="GT113" s="2"/>
    </row>
    <row r="114" spans="198:202" x14ac:dyDescent="0.2">
      <c r="GP114" s="2"/>
      <c r="GQ114" s="2"/>
      <c r="GR114" s="2"/>
      <c r="GS114" s="2"/>
      <c r="GT114" s="2"/>
    </row>
    <row r="115" spans="198:202" x14ac:dyDescent="0.2">
      <c r="GP115" s="2"/>
      <c r="GQ115" s="2"/>
      <c r="GR115" s="2"/>
      <c r="GS115" s="2"/>
      <c r="GT115" s="2"/>
    </row>
    <row r="116" spans="198:202" x14ac:dyDescent="0.2">
      <c r="GP116" s="2"/>
      <c r="GQ116" s="2"/>
      <c r="GR116" s="2"/>
      <c r="GS116" s="2"/>
      <c r="GT116" s="2"/>
    </row>
    <row r="117" spans="198:202" x14ac:dyDescent="0.2">
      <c r="GP117" s="2"/>
      <c r="GQ117" s="2"/>
      <c r="GR117" s="2"/>
      <c r="GS117" s="2"/>
      <c r="GT117" s="2"/>
    </row>
    <row r="118" spans="198:202" x14ac:dyDescent="0.2">
      <c r="GP118" s="2"/>
      <c r="GQ118" s="2"/>
      <c r="GR118" s="2"/>
      <c r="GS118" s="2"/>
      <c r="GT118" s="2"/>
    </row>
    <row r="119" spans="198:202" x14ac:dyDescent="0.2">
      <c r="GP119" s="2"/>
      <c r="GQ119" s="2"/>
      <c r="GR119" s="2"/>
      <c r="GS119" s="2"/>
      <c r="GT119" s="2"/>
    </row>
    <row r="120" spans="198:202" x14ac:dyDescent="0.2">
      <c r="GP120" s="2"/>
      <c r="GQ120" s="2"/>
      <c r="GR120" s="2"/>
      <c r="GS120" s="2"/>
      <c r="GT120" s="2"/>
    </row>
    <row r="121" spans="198:202" x14ac:dyDescent="0.2">
      <c r="GP121" s="2"/>
      <c r="GQ121" s="2"/>
      <c r="GR121" s="2"/>
      <c r="GS121" s="2"/>
      <c r="GT121" s="2"/>
    </row>
    <row r="122" spans="198:202" x14ac:dyDescent="0.2">
      <c r="GP122" s="2"/>
      <c r="GQ122" s="2"/>
      <c r="GR122" s="2"/>
      <c r="GS122" s="2"/>
      <c r="GT122" s="2"/>
    </row>
    <row r="123" spans="198:202" x14ac:dyDescent="0.2">
      <c r="GP123" s="2"/>
      <c r="GQ123" s="2"/>
      <c r="GR123" s="2"/>
      <c r="GS123" s="2"/>
      <c r="GT123" s="2"/>
    </row>
    <row r="124" spans="198:202" x14ac:dyDescent="0.2">
      <c r="GP124" s="2"/>
      <c r="GQ124" s="2"/>
      <c r="GR124" s="2"/>
      <c r="GS124" s="2"/>
      <c r="GT124" s="2"/>
    </row>
    <row r="125" spans="198:202" x14ac:dyDescent="0.2">
      <c r="GP125" s="2"/>
      <c r="GQ125" s="2"/>
      <c r="GR125" s="2"/>
      <c r="GS125" s="2"/>
      <c r="GT125" s="2"/>
    </row>
    <row r="126" spans="198:202" x14ac:dyDescent="0.2">
      <c r="GP126" s="2"/>
      <c r="GQ126" s="2"/>
      <c r="GR126" s="2"/>
      <c r="GS126" s="2"/>
      <c r="GT126" s="2"/>
    </row>
    <row r="127" spans="198:202" x14ac:dyDescent="0.2">
      <c r="GP127" s="2"/>
      <c r="GQ127" s="2"/>
      <c r="GR127" s="2"/>
      <c r="GS127" s="2"/>
      <c r="GT127" s="2"/>
    </row>
    <row r="128" spans="198:202" x14ac:dyDescent="0.2">
      <c r="GP128" s="2"/>
      <c r="GQ128" s="2"/>
      <c r="GR128" s="2"/>
      <c r="GS128" s="2"/>
      <c r="GT128" s="2"/>
    </row>
    <row r="129" spans="198:202" x14ac:dyDescent="0.2">
      <c r="GP129" s="2"/>
      <c r="GQ129" s="2"/>
      <c r="GR129" s="2"/>
      <c r="GS129" s="2"/>
      <c r="GT129" s="2"/>
    </row>
    <row r="130" spans="198:202" x14ac:dyDescent="0.2">
      <c r="GP130" s="2"/>
      <c r="GQ130" s="2"/>
      <c r="GR130" s="2"/>
      <c r="GS130" s="2"/>
      <c r="GT130" s="2"/>
    </row>
    <row r="131" spans="198:202" x14ac:dyDescent="0.2">
      <c r="GP131" s="2"/>
      <c r="GQ131" s="2"/>
      <c r="GR131" s="2"/>
      <c r="GS131" s="2"/>
      <c r="GT131" s="2"/>
    </row>
    <row r="132" spans="198:202" x14ac:dyDescent="0.2">
      <c r="GP132" s="2"/>
      <c r="GQ132" s="2"/>
      <c r="GR132" s="2"/>
      <c r="GS132" s="2"/>
      <c r="GT132" s="2"/>
    </row>
    <row r="133" spans="198:202" x14ac:dyDescent="0.2">
      <c r="GP133" s="2"/>
      <c r="GQ133" s="2"/>
      <c r="GR133" s="2"/>
      <c r="GS133" s="2"/>
      <c r="GT133" s="2"/>
    </row>
    <row r="134" spans="198:202" x14ac:dyDescent="0.2">
      <c r="GP134" s="2"/>
      <c r="GQ134" s="2"/>
      <c r="GR134" s="2"/>
      <c r="GS134" s="2"/>
      <c r="GT134" s="2"/>
    </row>
    <row r="135" spans="198:202" x14ac:dyDescent="0.2">
      <c r="GP135" s="2"/>
      <c r="GQ135" s="2"/>
      <c r="GR135" s="2"/>
      <c r="GS135" s="2"/>
      <c r="GT135" s="2"/>
    </row>
    <row r="136" spans="198:202" x14ac:dyDescent="0.2">
      <c r="GP136" s="2"/>
      <c r="GQ136" s="2"/>
      <c r="GR136" s="2"/>
      <c r="GS136" s="2"/>
      <c r="GT136" s="2"/>
    </row>
    <row r="137" spans="198:202" x14ac:dyDescent="0.2">
      <c r="GP137" s="2"/>
      <c r="GQ137" s="2"/>
      <c r="GR137" s="2"/>
      <c r="GS137" s="2"/>
      <c r="GT137" s="2"/>
    </row>
    <row r="138" spans="198:202" x14ac:dyDescent="0.2">
      <c r="GP138" s="2"/>
      <c r="GQ138" s="2"/>
      <c r="GR138" s="2"/>
      <c r="GS138" s="2"/>
      <c r="GT138" s="2"/>
    </row>
    <row r="139" spans="198:202" x14ac:dyDescent="0.2">
      <c r="GP139" s="2"/>
      <c r="GQ139" s="2"/>
      <c r="GR139" s="2"/>
      <c r="GS139" s="2"/>
      <c r="GT139" s="2"/>
    </row>
    <row r="140" spans="198:202" x14ac:dyDescent="0.2">
      <c r="GP140" s="2"/>
      <c r="GQ140" s="2"/>
      <c r="GR140" s="2"/>
      <c r="GS140" s="2"/>
      <c r="GT140" s="2"/>
    </row>
    <row r="141" spans="198:202" x14ac:dyDescent="0.2">
      <c r="GP141" s="2"/>
      <c r="GQ141" s="2"/>
      <c r="GR141" s="2"/>
      <c r="GS141" s="2"/>
      <c r="GT141" s="2"/>
    </row>
    <row r="142" spans="198:202" x14ac:dyDescent="0.2">
      <c r="GP142" s="2"/>
      <c r="GQ142" s="2"/>
      <c r="GR142" s="2"/>
      <c r="GS142" s="2"/>
      <c r="GT142" s="2"/>
    </row>
    <row r="143" spans="198:202" x14ac:dyDescent="0.2">
      <c r="GP143" s="2"/>
      <c r="GQ143" s="2"/>
      <c r="GR143" s="2"/>
      <c r="GS143" s="2"/>
      <c r="GT143" s="2"/>
    </row>
    <row r="144" spans="198:202" x14ac:dyDescent="0.2">
      <c r="GP144" s="2"/>
      <c r="GQ144" s="2"/>
      <c r="GR144" s="2"/>
      <c r="GS144" s="2"/>
      <c r="GT144" s="2"/>
    </row>
    <row r="145" spans="198:202" x14ac:dyDescent="0.2">
      <c r="GP145" s="2"/>
      <c r="GQ145" s="2"/>
      <c r="GR145" s="2"/>
      <c r="GS145" s="2"/>
      <c r="GT145" s="2"/>
    </row>
    <row r="146" spans="198:202" x14ac:dyDescent="0.2">
      <c r="GP146" s="2"/>
      <c r="GQ146" s="2"/>
      <c r="GR146" s="2"/>
      <c r="GS146" s="2"/>
      <c r="GT146" s="2"/>
    </row>
    <row r="147" spans="198:202" x14ac:dyDescent="0.2">
      <c r="GP147" s="2"/>
      <c r="GQ147" s="2"/>
      <c r="GR147" s="2"/>
      <c r="GS147" s="2"/>
      <c r="GT147" s="2"/>
    </row>
    <row r="148" spans="198:202" x14ac:dyDescent="0.2">
      <c r="GP148" s="2"/>
      <c r="GQ148" s="2"/>
      <c r="GR148" s="2"/>
      <c r="GS148" s="2"/>
      <c r="GT148" s="2"/>
    </row>
    <row r="149" spans="198:202" x14ac:dyDescent="0.2">
      <c r="GP149" s="2"/>
      <c r="GQ149" s="2"/>
      <c r="GR149" s="2"/>
      <c r="GS149" s="2"/>
      <c r="GT149" s="2"/>
    </row>
    <row r="150" spans="198:202" x14ac:dyDescent="0.2">
      <c r="GP150" s="2"/>
      <c r="GQ150" s="2"/>
      <c r="GR150" s="2"/>
      <c r="GS150" s="2"/>
      <c r="GT150" s="2"/>
    </row>
    <row r="151" spans="198:202" x14ac:dyDescent="0.2">
      <c r="GP151" s="2"/>
      <c r="GQ151" s="2"/>
      <c r="GR151" s="2"/>
      <c r="GS151" s="2"/>
      <c r="GT151" s="2"/>
    </row>
    <row r="152" spans="198:202" x14ac:dyDescent="0.2">
      <c r="GP152" s="2"/>
      <c r="GQ152" s="2"/>
      <c r="GR152" s="2"/>
      <c r="GS152" s="2"/>
      <c r="GT152" s="2"/>
    </row>
    <row r="153" spans="198:202" x14ac:dyDescent="0.2">
      <c r="GP153" s="2"/>
      <c r="GQ153" s="2"/>
      <c r="GR153" s="2"/>
      <c r="GS153" s="2"/>
      <c r="GT153" s="2"/>
    </row>
    <row r="154" spans="198:202" x14ac:dyDescent="0.2">
      <c r="GP154" s="2"/>
      <c r="GQ154" s="2"/>
      <c r="GR154" s="2"/>
      <c r="GS154" s="2"/>
      <c r="GT154" s="2"/>
    </row>
    <row r="155" spans="198:202" x14ac:dyDescent="0.2">
      <c r="GP155" s="2"/>
      <c r="GQ155" s="2"/>
      <c r="GR155" s="2"/>
      <c r="GS155" s="2"/>
      <c r="GT155" s="2"/>
    </row>
    <row r="156" spans="198:202" x14ac:dyDescent="0.2">
      <c r="GP156" s="2"/>
      <c r="GQ156" s="2"/>
      <c r="GR156" s="2"/>
      <c r="GS156" s="2"/>
      <c r="GT156" s="2"/>
    </row>
    <row r="157" spans="198:202" x14ac:dyDescent="0.2">
      <c r="GP157" s="2"/>
      <c r="GQ157" s="2"/>
      <c r="GR157" s="2"/>
      <c r="GS157" s="2"/>
      <c r="GT157" s="2"/>
    </row>
    <row r="158" spans="198:202" x14ac:dyDescent="0.2">
      <c r="GP158" s="2"/>
      <c r="GQ158" s="2"/>
      <c r="GR158" s="2"/>
      <c r="GS158" s="2"/>
      <c r="GT158" s="2"/>
    </row>
    <row r="159" spans="198:202" x14ac:dyDescent="0.2">
      <c r="GP159" s="2"/>
      <c r="GQ159" s="2"/>
      <c r="GR159" s="2"/>
      <c r="GS159" s="2"/>
      <c r="GT159" s="2"/>
    </row>
    <row r="160" spans="198:202" x14ac:dyDescent="0.2">
      <c r="GP160" s="2"/>
      <c r="GQ160" s="2"/>
      <c r="GR160" s="2"/>
      <c r="GS160" s="2"/>
      <c r="GT160" s="2"/>
    </row>
    <row r="161" spans="198:202" x14ac:dyDescent="0.2">
      <c r="GP161" s="2"/>
      <c r="GQ161" s="2"/>
      <c r="GR161" s="2"/>
      <c r="GS161" s="2"/>
      <c r="GT161" s="2"/>
    </row>
    <row r="162" spans="198:202" x14ac:dyDescent="0.2">
      <c r="GP162" s="2"/>
      <c r="GQ162" s="2"/>
      <c r="GR162" s="2"/>
      <c r="GS162" s="2"/>
      <c r="GT162" s="2"/>
    </row>
    <row r="163" spans="198:202" x14ac:dyDescent="0.2">
      <c r="GP163" s="2"/>
      <c r="GQ163" s="2"/>
      <c r="GR163" s="2"/>
      <c r="GS163" s="2"/>
      <c r="GT163" s="2"/>
    </row>
    <row r="164" spans="198:202" x14ac:dyDescent="0.2">
      <c r="GP164" s="2"/>
      <c r="GQ164" s="2"/>
      <c r="GR164" s="2"/>
      <c r="GS164" s="2"/>
      <c r="GT164" s="2"/>
    </row>
    <row r="165" spans="198:202" x14ac:dyDescent="0.2">
      <c r="GP165" s="2"/>
      <c r="GQ165" s="2"/>
      <c r="GR165" s="2"/>
      <c r="GS165" s="2"/>
      <c r="GT165" s="2"/>
    </row>
    <row r="166" spans="198:202" x14ac:dyDescent="0.2">
      <c r="GP166" s="2"/>
      <c r="GQ166" s="2"/>
      <c r="GR166" s="2"/>
      <c r="GS166" s="2"/>
      <c r="GT166" s="2"/>
    </row>
    <row r="167" spans="198:202" x14ac:dyDescent="0.2">
      <c r="GP167" s="2"/>
      <c r="GQ167" s="2"/>
      <c r="GR167" s="2"/>
      <c r="GS167" s="2"/>
      <c r="GT167" s="2"/>
    </row>
    <row r="168" spans="198:202" x14ac:dyDescent="0.2">
      <c r="GP168" s="2"/>
      <c r="GQ168" s="2"/>
      <c r="GR168" s="2"/>
      <c r="GS168" s="2"/>
      <c r="GT168" s="2"/>
    </row>
    <row r="169" spans="198:202" x14ac:dyDescent="0.2">
      <c r="GP169" s="2"/>
      <c r="GQ169" s="2"/>
      <c r="GR169" s="2"/>
      <c r="GS169" s="2"/>
      <c r="GT169" s="2"/>
    </row>
    <row r="170" spans="198:202" x14ac:dyDescent="0.2">
      <c r="GP170" s="2"/>
      <c r="GQ170" s="2"/>
      <c r="GR170" s="2"/>
      <c r="GS170" s="2"/>
      <c r="GT170" s="2"/>
    </row>
    <row r="171" spans="198:202" x14ac:dyDescent="0.2">
      <c r="GP171" s="2"/>
      <c r="GQ171" s="2"/>
      <c r="GR171" s="2"/>
      <c r="GS171" s="2"/>
      <c r="GT171" s="2"/>
    </row>
    <row r="172" spans="198:202" x14ac:dyDescent="0.2">
      <c r="GP172" s="2"/>
      <c r="GQ172" s="2"/>
      <c r="GR172" s="2"/>
      <c r="GS172" s="2"/>
      <c r="GT172" s="2"/>
    </row>
    <row r="173" spans="198:202" x14ac:dyDescent="0.2">
      <c r="GP173" s="2"/>
      <c r="GQ173" s="2"/>
      <c r="GR173" s="2"/>
      <c r="GS173" s="2"/>
      <c r="GT173" s="2"/>
    </row>
    <row r="174" spans="198:202" x14ac:dyDescent="0.2">
      <c r="GP174" s="2"/>
      <c r="GQ174" s="2"/>
      <c r="GR174" s="2"/>
      <c r="GS174" s="2"/>
      <c r="GT174" s="2"/>
    </row>
    <row r="175" spans="198:202" x14ac:dyDescent="0.2">
      <c r="GP175" s="2"/>
      <c r="GQ175" s="2"/>
      <c r="GR175" s="2"/>
      <c r="GS175" s="2"/>
      <c r="GT175" s="2"/>
    </row>
    <row r="176" spans="198:202" x14ac:dyDescent="0.2">
      <c r="GP176" s="2"/>
      <c r="GQ176" s="2"/>
      <c r="GR176" s="2"/>
      <c r="GS176" s="2"/>
      <c r="GT176" s="2"/>
    </row>
    <row r="177" spans="198:202" x14ac:dyDescent="0.2">
      <c r="GP177" s="2"/>
      <c r="GQ177" s="2"/>
      <c r="GR177" s="2"/>
      <c r="GS177" s="2"/>
      <c r="GT177" s="2"/>
    </row>
    <row r="178" spans="198:202" x14ac:dyDescent="0.2">
      <c r="GP178" s="2"/>
      <c r="GQ178" s="2"/>
      <c r="GR178" s="2"/>
      <c r="GS178" s="2"/>
      <c r="GT178" s="2"/>
    </row>
    <row r="179" spans="198:202" x14ac:dyDescent="0.2">
      <c r="GP179" s="2"/>
      <c r="GQ179" s="2"/>
      <c r="GR179" s="2"/>
      <c r="GS179" s="2"/>
      <c r="GT179" s="2"/>
    </row>
    <row r="180" spans="198:202" x14ac:dyDescent="0.2">
      <c r="GP180" s="2"/>
      <c r="GQ180" s="2"/>
      <c r="GR180" s="2"/>
      <c r="GS180" s="2"/>
      <c r="GT180" s="2"/>
    </row>
    <row r="181" spans="198:202" x14ac:dyDescent="0.2">
      <c r="GP181" s="2"/>
      <c r="GQ181" s="2"/>
      <c r="GR181" s="2"/>
      <c r="GS181" s="2"/>
      <c r="GT181" s="2"/>
    </row>
    <row r="182" spans="198:202" x14ac:dyDescent="0.2">
      <c r="GP182" s="2"/>
      <c r="GQ182" s="2"/>
      <c r="GR182" s="2"/>
      <c r="GS182" s="2"/>
      <c r="GT182" s="2"/>
    </row>
    <row r="183" spans="198:202" x14ac:dyDescent="0.2">
      <c r="GP183" s="2"/>
      <c r="GQ183" s="2"/>
      <c r="GR183" s="2"/>
      <c r="GS183" s="2"/>
      <c r="GT183" s="2"/>
    </row>
    <row r="184" spans="198:202" x14ac:dyDescent="0.2">
      <c r="GP184" s="2"/>
      <c r="GQ184" s="2"/>
      <c r="GR184" s="2"/>
      <c r="GS184" s="2"/>
      <c r="GT184" s="2"/>
    </row>
    <row r="185" spans="198:202" x14ac:dyDescent="0.2">
      <c r="GP185" s="2"/>
      <c r="GQ185" s="2"/>
      <c r="GR185" s="2"/>
      <c r="GS185" s="2"/>
      <c r="GT185" s="2"/>
    </row>
    <row r="186" spans="198:202" x14ac:dyDescent="0.2">
      <c r="GP186" s="2"/>
      <c r="GQ186" s="2"/>
      <c r="GR186" s="2"/>
      <c r="GS186" s="2"/>
      <c r="GT186" s="2"/>
    </row>
    <row r="187" spans="198:202" x14ac:dyDescent="0.2">
      <c r="GP187" s="2"/>
      <c r="GQ187" s="2"/>
      <c r="GR187" s="2"/>
      <c r="GS187" s="2"/>
      <c r="GT187" s="2"/>
    </row>
    <row r="188" spans="198:202" x14ac:dyDescent="0.2">
      <c r="GP188" s="2"/>
      <c r="GQ188" s="2"/>
      <c r="GR188" s="2"/>
      <c r="GS188" s="2"/>
      <c r="GT188" s="2"/>
    </row>
    <row r="189" spans="198:202" x14ac:dyDescent="0.2">
      <c r="GP189" s="2"/>
      <c r="GQ189" s="2"/>
      <c r="GR189" s="2"/>
      <c r="GS189" s="2"/>
      <c r="GT189" s="2"/>
    </row>
    <row r="190" spans="198:202" x14ac:dyDescent="0.2">
      <c r="GP190" s="2"/>
      <c r="GQ190" s="2"/>
      <c r="GR190" s="2"/>
      <c r="GS190" s="2"/>
      <c r="GT190" s="2"/>
    </row>
    <row r="191" spans="198:202" x14ac:dyDescent="0.2">
      <c r="GP191" s="2"/>
      <c r="GQ191" s="2"/>
      <c r="GR191" s="2"/>
      <c r="GS191" s="2"/>
      <c r="GT191" s="2"/>
    </row>
    <row r="192" spans="198:202" x14ac:dyDescent="0.2">
      <c r="GP192" s="2"/>
      <c r="GQ192" s="2"/>
      <c r="GR192" s="2"/>
      <c r="GS192" s="2"/>
      <c r="GT192" s="2"/>
    </row>
    <row r="193" spans="198:202" x14ac:dyDescent="0.2">
      <c r="GP193" s="2"/>
      <c r="GQ193" s="2"/>
      <c r="GR193" s="2"/>
      <c r="GS193" s="2"/>
      <c r="GT193" s="2"/>
    </row>
    <row r="194" spans="198:202" x14ac:dyDescent="0.2">
      <c r="GP194" s="2"/>
      <c r="GQ194" s="2"/>
      <c r="GR194" s="2"/>
      <c r="GS194" s="2"/>
      <c r="GT194" s="2"/>
    </row>
    <row r="195" spans="198:202" x14ac:dyDescent="0.2">
      <c r="GP195" s="2"/>
      <c r="GQ195" s="2"/>
      <c r="GR195" s="2"/>
      <c r="GS195" s="2"/>
      <c r="GT195" s="2"/>
    </row>
    <row r="196" spans="198:202" x14ac:dyDescent="0.2">
      <c r="GP196" s="2"/>
      <c r="GQ196" s="2"/>
      <c r="GR196" s="2"/>
      <c r="GS196" s="2"/>
      <c r="GT196" s="2"/>
    </row>
    <row r="197" spans="198:202" x14ac:dyDescent="0.2">
      <c r="GP197" s="2"/>
      <c r="GQ197" s="2"/>
      <c r="GR197" s="2"/>
      <c r="GS197" s="2"/>
      <c r="GT197" s="2"/>
    </row>
    <row r="198" spans="198:202" x14ac:dyDescent="0.2">
      <c r="GP198" s="2"/>
      <c r="GQ198" s="2"/>
      <c r="GR198" s="2"/>
      <c r="GS198" s="2"/>
      <c r="GT198" s="2"/>
    </row>
    <row r="199" spans="198:202" x14ac:dyDescent="0.2">
      <c r="GP199" s="2"/>
      <c r="GQ199" s="2"/>
      <c r="GR199" s="2"/>
      <c r="GS199" s="2"/>
      <c r="GT199" s="2"/>
    </row>
    <row r="200" spans="198:202" x14ac:dyDescent="0.2">
      <c r="GP200" s="2"/>
      <c r="GQ200" s="2"/>
      <c r="GR200" s="2"/>
      <c r="GS200" s="2"/>
      <c r="GT200" s="2"/>
    </row>
    <row r="201" spans="198:202" x14ac:dyDescent="0.2">
      <c r="GP201" s="2"/>
      <c r="GQ201" s="2"/>
      <c r="GR201" s="2"/>
      <c r="GS201" s="2"/>
      <c r="GT201" s="2"/>
    </row>
    <row r="202" spans="198:202" x14ac:dyDescent="0.2">
      <c r="GP202" s="2"/>
      <c r="GQ202" s="2"/>
      <c r="GR202" s="2"/>
      <c r="GS202" s="2"/>
      <c r="GT202" s="2"/>
    </row>
    <row r="203" spans="198:202" x14ac:dyDescent="0.2">
      <c r="GP203" s="2"/>
      <c r="GQ203" s="2"/>
      <c r="GR203" s="2"/>
      <c r="GS203" s="2"/>
      <c r="GT203" s="2"/>
    </row>
    <row r="204" spans="198:202" x14ac:dyDescent="0.2">
      <c r="GP204" s="2"/>
      <c r="GQ204" s="2"/>
      <c r="GR204" s="2"/>
      <c r="GS204" s="2"/>
      <c r="GT204" s="2"/>
    </row>
    <row r="205" spans="198:202" x14ac:dyDescent="0.2">
      <c r="GP205" s="2"/>
      <c r="GQ205" s="2"/>
      <c r="GR205" s="2"/>
      <c r="GS205" s="2"/>
      <c r="GT205" s="2"/>
    </row>
    <row r="206" spans="198:202" x14ac:dyDescent="0.2">
      <c r="GP206" s="2"/>
      <c r="GQ206" s="2"/>
      <c r="GR206" s="2"/>
      <c r="GS206" s="2"/>
      <c r="GT206" s="2"/>
    </row>
    <row r="207" spans="198:202" x14ac:dyDescent="0.2">
      <c r="GP207" s="2"/>
      <c r="GQ207" s="2"/>
      <c r="GR207" s="2"/>
      <c r="GS207" s="2"/>
      <c r="GT207" s="2"/>
    </row>
    <row r="208" spans="198:202" x14ac:dyDescent="0.2">
      <c r="GP208" s="2"/>
      <c r="GQ208" s="2"/>
      <c r="GR208" s="2"/>
      <c r="GS208" s="2"/>
      <c r="GT208" s="2"/>
    </row>
    <row r="209" spans="198:202" x14ac:dyDescent="0.2">
      <c r="GP209" s="2"/>
      <c r="GQ209" s="2"/>
      <c r="GR209" s="2"/>
      <c r="GS209" s="2"/>
      <c r="GT209" s="2"/>
    </row>
    <row r="210" spans="198:202" x14ac:dyDescent="0.2">
      <c r="GP210" s="2"/>
      <c r="GQ210" s="2"/>
      <c r="GR210" s="2"/>
      <c r="GS210" s="2"/>
      <c r="GT210" s="2"/>
    </row>
    <row r="211" spans="198:202" x14ac:dyDescent="0.2">
      <c r="GP211" s="2"/>
      <c r="GQ211" s="2"/>
      <c r="GR211" s="2"/>
      <c r="GS211" s="2"/>
      <c r="GT211" s="2"/>
    </row>
    <row r="212" spans="198:202" x14ac:dyDescent="0.2">
      <c r="GP212" s="2"/>
      <c r="GQ212" s="2"/>
      <c r="GR212" s="2"/>
      <c r="GS212" s="2"/>
      <c r="GT212" s="2"/>
    </row>
    <row r="213" spans="198:202" x14ac:dyDescent="0.2">
      <c r="GP213" s="2"/>
      <c r="GQ213" s="2"/>
      <c r="GR213" s="2"/>
      <c r="GS213" s="2"/>
      <c r="GT213" s="2"/>
    </row>
    <row r="214" spans="198:202" x14ac:dyDescent="0.2">
      <c r="GP214" s="2"/>
      <c r="GQ214" s="2"/>
      <c r="GR214" s="2"/>
      <c r="GS214" s="2"/>
      <c r="GT214" s="2"/>
    </row>
    <row r="215" spans="198:202" x14ac:dyDescent="0.2">
      <c r="GP215" s="2"/>
      <c r="GQ215" s="2"/>
      <c r="GR215" s="2"/>
      <c r="GS215" s="2"/>
      <c r="GT215" s="2"/>
    </row>
    <row r="216" spans="198:202" x14ac:dyDescent="0.2">
      <c r="GP216" s="2"/>
      <c r="GQ216" s="2"/>
      <c r="GR216" s="2"/>
      <c r="GS216" s="2"/>
      <c r="GT216" s="2"/>
    </row>
    <row r="217" spans="198:202" x14ac:dyDescent="0.2">
      <c r="GP217" s="2"/>
      <c r="GQ217" s="2"/>
      <c r="GR217" s="2"/>
      <c r="GS217" s="2"/>
      <c r="GT217" s="2"/>
    </row>
    <row r="218" spans="198:202" x14ac:dyDescent="0.2">
      <c r="GP218" s="2"/>
      <c r="GQ218" s="2"/>
      <c r="GR218" s="2"/>
      <c r="GS218" s="2"/>
      <c r="GT218" s="2"/>
    </row>
    <row r="219" spans="198:202" x14ac:dyDescent="0.2">
      <c r="GP219" s="2"/>
      <c r="GQ219" s="2"/>
      <c r="GR219" s="2"/>
      <c r="GS219" s="2"/>
      <c r="GT219" s="2"/>
    </row>
    <row r="220" spans="198:202" x14ac:dyDescent="0.2">
      <c r="GP220" s="2"/>
      <c r="GQ220" s="2"/>
      <c r="GR220" s="2"/>
      <c r="GS220" s="2"/>
      <c r="GT220" s="2"/>
    </row>
    <row r="221" spans="198:202" x14ac:dyDescent="0.2">
      <c r="GP221" s="2"/>
      <c r="GQ221" s="2"/>
      <c r="GR221" s="2"/>
      <c r="GS221" s="2"/>
      <c r="GT221" s="2"/>
    </row>
    <row r="222" spans="198:202" x14ac:dyDescent="0.2">
      <c r="GP222" s="2"/>
      <c r="GQ222" s="2"/>
      <c r="GR222" s="2"/>
      <c r="GS222" s="2"/>
      <c r="GT222" s="2"/>
    </row>
    <row r="223" spans="198:202" x14ac:dyDescent="0.2">
      <c r="GP223" s="2"/>
      <c r="GQ223" s="2"/>
      <c r="GR223" s="2"/>
      <c r="GS223" s="2"/>
      <c r="GT223" s="2"/>
    </row>
    <row r="224" spans="198:202" x14ac:dyDescent="0.2">
      <c r="GP224" s="2"/>
      <c r="GQ224" s="2"/>
      <c r="GR224" s="2"/>
      <c r="GS224" s="2"/>
      <c r="GT224" s="2"/>
    </row>
    <row r="225" spans="198:202" x14ac:dyDescent="0.2">
      <c r="GP225" s="2"/>
      <c r="GQ225" s="2"/>
      <c r="GR225" s="2"/>
      <c r="GS225" s="2"/>
      <c r="GT225" s="2"/>
    </row>
    <row r="226" spans="198:202" x14ac:dyDescent="0.2">
      <c r="GP226" s="2"/>
      <c r="GQ226" s="2"/>
      <c r="GR226" s="2"/>
      <c r="GS226" s="2"/>
      <c r="GT226" s="2"/>
    </row>
    <row r="227" spans="198:202" x14ac:dyDescent="0.2">
      <c r="GP227" s="2"/>
      <c r="GQ227" s="2"/>
      <c r="GR227" s="2"/>
      <c r="GS227" s="2"/>
      <c r="GT227" s="2"/>
    </row>
    <row r="228" spans="198:202" x14ac:dyDescent="0.2">
      <c r="GP228" s="2"/>
      <c r="GQ228" s="2"/>
      <c r="GR228" s="2"/>
      <c r="GS228" s="2"/>
      <c r="GT228" s="2"/>
    </row>
    <row r="229" spans="198:202" x14ac:dyDescent="0.2">
      <c r="GP229" s="2"/>
      <c r="GQ229" s="2"/>
      <c r="GR229" s="2"/>
      <c r="GS229" s="2"/>
      <c r="GT229" s="2"/>
    </row>
    <row r="230" spans="198:202" x14ac:dyDescent="0.2">
      <c r="GP230" s="2"/>
      <c r="GQ230" s="2"/>
      <c r="GR230" s="2"/>
      <c r="GS230" s="2"/>
      <c r="GT230" s="2"/>
    </row>
    <row r="231" spans="198:202" x14ac:dyDescent="0.2">
      <c r="GP231" s="2"/>
      <c r="GQ231" s="2"/>
      <c r="GR231" s="2"/>
      <c r="GS231" s="2"/>
      <c r="GT231" s="2"/>
    </row>
    <row r="232" spans="198:202" x14ac:dyDescent="0.2">
      <c r="GP232" s="2"/>
      <c r="GQ232" s="2"/>
      <c r="GR232" s="2"/>
      <c r="GS232" s="2"/>
      <c r="GT232" s="2"/>
    </row>
    <row r="233" spans="198:202" x14ac:dyDescent="0.2">
      <c r="GP233" s="2"/>
      <c r="GQ233" s="2"/>
      <c r="GR233" s="2"/>
      <c r="GS233" s="2"/>
      <c r="GT233" s="2"/>
    </row>
    <row r="234" spans="198:202" x14ac:dyDescent="0.2">
      <c r="GP234" s="2"/>
      <c r="GQ234" s="2"/>
      <c r="GR234" s="2"/>
      <c r="GS234" s="2"/>
      <c r="GT234" s="2"/>
    </row>
    <row r="235" spans="198:202" x14ac:dyDescent="0.2">
      <c r="GP235" s="2"/>
      <c r="GQ235" s="2"/>
      <c r="GR235" s="2"/>
      <c r="GS235" s="2"/>
      <c r="GT235" s="2"/>
    </row>
    <row r="236" spans="198:202" x14ac:dyDescent="0.2">
      <c r="GP236" s="2"/>
      <c r="GQ236" s="2"/>
      <c r="GR236" s="2"/>
      <c r="GS236" s="2"/>
      <c r="GT236" s="2"/>
    </row>
    <row r="237" spans="198:202" x14ac:dyDescent="0.2">
      <c r="GP237" s="2"/>
      <c r="GQ237" s="2"/>
      <c r="GR237" s="2"/>
      <c r="GS237" s="2"/>
      <c r="GT237" s="2"/>
    </row>
    <row r="238" spans="198:202" x14ac:dyDescent="0.2">
      <c r="GP238" s="2"/>
      <c r="GQ238" s="2"/>
      <c r="GR238" s="2"/>
      <c r="GS238" s="2"/>
      <c r="GT238" s="2"/>
    </row>
    <row r="239" spans="198:202" x14ac:dyDescent="0.2">
      <c r="GP239" s="2"/>
      <c r="GQ239" s="2"/>
      <c r="GR239" s="2"/>
      <c r="GS239" s="2"/>
      <c r="GT239" s="2"/>
    </row>
    <row r="240" spans="198:202" x14ac:dyDescent="0.2">
      <c r="GP240" s="2"/>
      <c r="GQ240" s="2"/>
      <c r="GR240" s="2"/>
      <c r="GS240" s="2"/>
      <c r="GT240" s="2"/>
    </row>
    <row r="241" spans="198:202" x14ac:dyDescent="0.2">
      <c r="GP241" s="2"/>
      <c r="GQ241" s="2"/>
      <c r="GR241" s="2"/>
      <c r="GS241" s="2"/>
      <c r="GT241" s="2"/>
    </row>
    <row r="242" spans="198:202" x14ac:dyDescent="0.2">
      <c r="GP242" s="2"/>
      <c r="GQ242" s="2"/>
      <c r="GR242" s="2"/>
      <c r="GS242" s="2"/>
      <c r="GT242" s="2"/>
    </row>
    <row r="243" spans="198:202" x14ac:dyDescent="0.2">
      <c r="GP243" s="2"/>
      <c r="GQ243" s="2"/>
      <c r="GR243" s="2"/>
      <c r="GS243" s="2"/>
      <c r="GT243" s="2"/>
    </row>
    <row r="244" spans="198:202" x14ac:dyDescent="0.2">
      <c r="GP244" s="2"/>
      <c r="GQ244" s="2"/>
      <c r="GR244" s="2"/>
      <c r="GS244" s="2"/>
      <c r="GT244" s="2"/>
    </row>
    <row r="245" spans="198:202" x14ac:dyDescent="0.2">
      <c r="GP245" s="2"/>
      <c r="GQ245" s="2"/>
      <c r="GR245" s="2"/>
      <c r="GS245" s="2"/>
      <c r="GT245" s="2"/>
    </row>
    <row r="246" spans="198:202" x14ac:dyDescent="0.2">
      <c r="GP246" s="2"/>
      <c r="GQ246" s="2"/>
      <c r="GR246" s="2"/>
      <c r="GS246" s="2"/>
      <c r="GT246" s="2"/>
    </row>
    <row r="247" spans="198:202" x14ac:dyDescent="0.2">
      <c r="GP247" s="2"/>
      <c r="GQ247" s="2"/>
      <c r="GR247" s="2"/>
      <c r="GS247" s="2"/>
      <c r="GT247" s="2"/>
    </row>
    <row r="248" spans="198:202" x14ac:dyDescent="0.2">
      <c r="GP248" s="2"/>
      <c r="GQ248" s="2"/>
      <c r="GR248" s="2"/>
      <c r="GS248" s="2"/>
      <c r="GT248" s="2"/>
    </row>
    <row r="249" spans="198:202" x14ac:dyDescent="0.2">
      <c r="GP249" s="2"/>
      <c r="GQ249" s="2"/>
      <c r="GR249" s="2"/>
      <c r="GS249" s="2"/>
      <c r="GT249" s="2"/>
    </row>
    <row r="250" spans="198:202" x14ac:dyDescent="0.2">
      <c r="GP250" s="2"/>
      <c r="GQ250" s="2"/>
      <c r="GR250" s="2"/>
      <c r="GS250" s="2"/>
      <c r="GT250" s="2"/>
    </row>
    <row r="251" spans="198:202" x14ac:dyDescent="0.2">
      <c r="GP251" s="2"/>
      <c r="GQ251" s="2"/>
      <c r="GR251" s="2"/>
      <c r="GS251" s="2"/>
      <c r="GT251" s="2"/>
    </row>
    <row r="252" spans="198:202" x14ac:dyDescent="0.2">
      <c r="GP252" s="2"/>
      <c r="GQ252" s="2"/>
      <c r="GR252" s="2"/>
      <c r="GS252" s="2"/>
      <c r="GT252" s="2"/>
    </row>
    <row r="253" spans="198:202" x14ac:dyDescent="0.2">
      <c r="GP253" s="2"/>
      <c r="GQ253" s="2"/>
      <c r="GR253" s="2"/>
      <c r="GS253" s="2"/>
      <c r="GT253" s="2"/>
    </row>
    <row r="254" spans="198:202" x14ac:dyDescent="0.2">
      <c r="GP254" s="2"/>
      <c r="GQ254" s="2"/>
      <c r="GR254" s="2"/>
      <c r="GS254" s="2"/>
      <c r="GT254" s="2"/>
    </row>
    <row r="255" spans="198:202" x14ac:dyDescent="0.2">
      <c r="GP255" s="2"/>
      <c r="GQ255" s="2"/>
      <c r="GR255" s="2"/>
      <c r="GS255" s="2"/>
      <c r="GT255" s="2"/>
    </row>
    <row r="256" spans="198:202" x14ac:dyDescent="0.2">
      <c r="GP256" s="2"/>
      <c r="GQ256" s="2"/>
      <c r="GR256" s="2"/>
      <c r="GS256" s="2"/>
      <c r="GT256" s="2"/>
    </row>
    <row r="257" spans="198:202" x14ac:dyDescent="0.2">
      <c r="GP257" s="2"/>
      <c r="GQ257" s="2"/>
      <c r="GR257" s="2"/>
      <c r="GS257" s="2"/>
      <c r="GT257" s="2"/>
    </row>
    <row r="258" spans="198:202" x14ac:dyDescent="0.2">
      <c r="GP258" s="2"/>
      <c r="GQ258" s="2"/>
      <c r="GR258" s="2"/>
      <c r="GS258" s="2"/>
      <c r="GT258" s="2"/>
    </row>
    <row r="259" spans="198:202" x14ac:dyDescent="0.2">
      <c r="GP259" s="2"/>
      <c r="GQ259" s="2"/>
      <c r="GR259" s="2"/>
      <c r="GS259" s="2"/>
      <c r="GT259" s="2"/>
    </row>
    <row r="260" spans="198:202" x14ac:dyDescent="0.2">
      <c r="GP260" s="2"/>
      <c r="GQ260" s="2"/>
      <c r="GR260" s="2"/>
      <c r="GS260" s="2"/>
      <c r="GT260" s="2"/>
    </row>
    <row r="261" spans="198:202" x14ac:dyDescent="0.2">
      <c r="GP261" s="2"/>
      <c r="GQ261" s="2"/>
      <c r="GR261" s="2"/>
      <c r="GS261" s="2"/>
      <c r="GT261" s="2"/>
    </row>
    <row r="262" spans="198:202" x14ac:dyDescent="0.2">
      <c r="GP262" s="2"/>
      <c r="GQ262" s="2"/>
      <c r="GR262" s="2"/>
      <c r="GS262" s="2"/>
      <c r="GT262" s="2"/>
    </row>
    <row r="263" spans="198:202" x14ac:dyDescent="0.2">
      <c r="GP263" s="2"/>
      <c r="GQ263" s="2"/>
      <c r="GR263" s="2"/>
      <c r="GS263" s="2"/>
      <c r="GT263" s="2"/>
    </row>
    <row r="264" spans="198:202" x14ac:dyDescent="0.2">
      <c r="GP264" s="2"/>
      <c r="GQ264" s="2"/>
      <c r="GR264" s="2"/>
      <c r="GS264" s="2"/>
      <c r="GT264" s="2"/>
    </row>
    <row r="265" spans="198:202" x14ac:dyDescent="0.2">
      <c r="GP265" s="2"/>
      <c r="GQ265" s="2"/>
      <c r="GR265" s="2"/>
      <c r="GS265" s="2"/>
      <c r="GT265" s="2"/>
    </row>
    <row r="266" spans="198:202" x14ac:dyDescent="0.2">
      <c r="GP266" s="2"/>
      <c r="GQ266" s="2"/>
      <c r="GR266" s="2"/>
      <c r="GS266" s="2"/>
      <c r="GT266" s="2"/>
    </row>
    <row r="267" spans="198:202" x14ac:dyDescent="0.2">
      <c r="GP267" s="2"/>
      <c r="GQ267" s="2"/>
      <c r="GR267" s="2"/>
      <c r="GS267" s="2"/>
      <c r="GT267" s="2"/>
    </row>
    <row r="268" spans="198:202" x14ac:dyDescent="0.2">
      <c r="GP268" s="2"/>
      <c r="GQ268" s="2"/>
      <c r="GR268" s="2"/>
      <c r="GS268" s="2"/>
      <c r="GT268" s="2"/>
    </row>
    <row r="269" spans="198:202" x14ac:dyDescent="0.2">
      <c r="GP269" s="2"/>
      <c r="GQ269" s="2"/>
      <c r="GR269" s="2"/>
      <c r="GS269" s="2"/>
      <c r="GT269" s="2"/>
    </row>
    <row r="270" spans="198:202" x14ac:dyDescent="0.2">
      <c r="GP270" s="2"/>
      <c r="GQ270" s="2"/>
      <c r="GR270" s="2"/>
      <c r="GS270" s="2"/>
      <c r="GT270" s="2"/>
    </row>
    <row r="271" spans="198:202" x14ac:dyDescent="0.2">
      <c r="GP271" s="2"/>
      <c r="GQ271" s="2"/>
      <c r="GR271" s="2"/>
      <c r="GS271" s="2"/>
      <c r="GT271" s="2"/>
    </row>
    <row r="272" spans="198:202" x14ac:dyDescent="0.2">
      <c r="GP272" s="2"/>
      <c r="GQ272" s="2"/>
      <c r="GR272" s="2"/>
      <c r="GS272" s="2"/>
      <c r="GT272" s="2"/>
    </row>
    <row r="273" spans="198:202" x14ac:dyDescent="0.2">
      <c r="GP273" s="2"/>
      <c r="GQ273" s="2"/>
      <c r="GR273" s="2"/>
      <c r="GS273" s="2"/>
      <c r="GT273" s="2"/>
    </row>
    <row r="274" spans="198:202" x14ac:dyDescent="0.2">
      <c r="GP274" s="2"/>
      <c r="GQ274" s="2"/>
      <c r="GR274" s="2"/>
      <c r="GS274" s="2"/>
      <c r="GT274" s="2"/>
    </row>
    <row r="275" spans="198:202" x14ac:dyDescent="0.2">
      <c r="GP275" s="2"/>
      <c r="GQ275" s="2"/>
      <c r="GR275" s="2"/>
      <c r="GS275" s="2"/>
      <c r="GT275" s="2"/>
    </row>
    <row r="276" spans="198:202" x14ac:dyDescent="0.2">
      <c r="GP276" s="2"/>
      <c r="GQ276" s="2"/>
      <c r="GR276" s="2"/>
      <c r="GS276" s="2"/>
      <c r="GT276" s="2"/>
    </row>
    <row r="277" spans="198:202" x14ac:dyDescent="0.2">
      <c r="GP277" s="2"/>
      <c r="GQ277" s="2"/>
      <c r="GR277" s="2"/>
      <c r="GS277" s="2"/>
      <c r="GT277" s="2"/>
    </row>
    <row r="278" spans="198:202" x14ac:dyDescent="0.2">
      <c r="GP278" s="2"/>
      <c r="GQ278" s="2"/>
      <c r="GR278" s="2"/>
      <c r="GS278" s="2"/>
      <c r="GT278" s="2"/>
    </row>
    <row r="279" spans="198:202" x14ac:dyDescent="0.2">
      <c r="GP279" s="2"/>
      <c r="GQ279" s="2"/>
      <c r="GR279" s="2"/>
      <c r="GS279" s="2"/>
      <c r="GT279" s="2"/>
    </row>
    <row r="280" spans="198:202" x14ac:dyDescent="0.2">
      <c r="GP280" s="2"/>
      <c r="GQ280" s="2"/>
      <c r="GR280" s="2"/>
      <c r="GS280" s="2"/>
      <c r="GT280" s="2"/>
    </row>
    <row r="281" spans="198:202" x14ac:dyDescent="0.2">
      <c r="GP281" s="2"/>
      <c r="GQ281" s="2"/>
      <c r="GR281" s="2"/>
      <c r="GS281" s="2"/>
      <c r="GT281" s="2"/>
    </row>
    <row r="282" spans="198:202" x14ac:dyDescent="0.2">
      <c r="GP282" s="2"/>
      <c r="GQ282" s="2"/>
      <c r="GR282" s="2"/>
      <c r="GS282" s="2"/>
      <c r="GT282" s="2"/>
    </row>
    <row r="283" spans="198:202" x14ac:dyDescent="0.2">
      <c r="GP283" s="2"/>
      <c r="GQ283" s="2"/>
      <c r="GR283" s="2"/>
      <c r="GS283" s="2"/>
      <c r="GT283" s="2"/>
    </row>
    <row r="284" spans="198:202" x14ac:dyDescent="0.2">
      <c r="GP284" s="2"/>
      <c r="GQ284" s="2"/>
      <c r="GR284" s="2"/>
      <c r="GS284" s="2"/>
      <c r="GT284" s="2"/>
    </row>
    <row r="285" spans="198:202" x14ac:dyDescent="0.2">
      <c r="GP285" s="2"/>
      <c r="GQ285" s="2"/>
      <c r="GR285" s="2"/>
      <c r="GS285" s="2"/>
      <c r="GT285" s="2"/>
    </row>
    <row r="286" spans="198:202" x14ac:dyDescent="0.2">
      <c r="GP286" s="2"/>
      <c r="GQ286" s="2"/>
      <c r="GR286" s="2"/>
      <c r="GS286" s="2"/>
      <c r="GT286" s="2"/>
    </row>
    <row r="287" spans="198:202" x14ac:dyDescent="0.2">
      <c r="GP287" s="2"/>
      <c r="GQ287" s="2"/>
      <c r="GR287" s="2"/>
      <c r="GS287" s="2"/>
      <c r="GT287" s="2"/>
    </row>
    <row r="288" spans="198:202" x14ac:dyDescent="0.2">
      <c r="GP288" s="2"/>
      <c r="GQ288" s="2"/>
      <c r="GR288" s="2"/>
      <c r="GS288" s="2"/>
      <c r="GT288" s="2"/>
    </row>
    <row r="289" spans="198:202" x14ac:dyDescent="0.2">
      <c r="GP289" s="2"/>
      <c r="GQ289" s="2"/>
      <c r="GR289" s="2"/>
      <c r="GS289" s="2"/>
      <c r="GT289" s="2"/>
    </row>
    <row r="290" spans="198:202" x14ac:dyDescent="0.2">
      <c r="GP290" s="2"/>
      <c r="GQ290" s="2"/>
      <c r="GR290" s="2"/>
      <c r="GS290" s="2"/>
      <c r="GT290" s="2"/>
    </row>
    <row r="291" spans="198:202" x14ac:dyDescent="0.2">
      <c r="GP291" s="2"/>
      <c r="GQ291" s="2"/>
      <c r="GR291" s="2"/>
      <c r="GS291" s="2"/>
      <c r="GT291" s="2"/>
    </row>
    <row r="292" spans="198:202" x14ac:dyDescent="0.2">
      <c r="GP292" s="2"/>
      <c r="GQ292" s="2"/>
      <c r="GR292" s="2"/>
      <c r="GS292" s="2"/>
      <c r="GT292" s="2"/>
    </row>
    <row r="293" spans="198:202" x14ac:dyDescent="0.2">
      <c r="GP293" s="2"/>
      <c r="GQ293" s="2"/>
      <c r="GR293" s="2"/>
      <c r="GS293" s="2"/>
      <c r="GT293" s="2"/>
    </row>
    <row r="294" spans="198:202" x14ac:dyDescent="0.2">
      <c r="GP294" s="2"/>
      <c r="GQ294" s="2"/>
      <c r="GR294" s="2"/>
      <c r="GS294" s="2"/>
      <c r="GT294" s="2"/>
    </row>
    <row r="295" spans="198:202" x14ac:dyDescent="0.2">
      <c r="GP295" s="2"/>
      <c r="GQ295" s="2"/>
      <c r="GR295" s="2"/>
      <c r="GS295" s="2"/>
      <c r="GT295" s="2"/>
    </row>
    <row r="296" spans="198:202" x14ac:dyDescent="0.2">
      <c r="GP296" s="2"/>
      <c r="GQ296" s="2"/>
      <c r="GR296" s="2"/>
      <c r="GS296" s="2"/>
      <c r="GT296" s="2"/>
    </row>
    <row r="297" spans="198:202" x14ac:dyDescent="0.2">
      <c r="GP297" s="2"/>
      <c r="GQ297" s="2"/>
      <c r="GR297" s="2"/>
      <c r="GS297" s="2"/>
      <c r="GT297" s="2"/>
    </row>
    <row r="298" spans="198:202" x14ac:dyDescent="0.2">
      <c r="GP298" s="2"/>
      <c r="GQ298" s="2"/>
      <c r="GR298" s="2"/>
      <c r="GS298" s="2"/>
      <c r="GT298" s="2"/>
    </row>
    <row r="299" spans="198:202" x14ac:dyDescent="0.2">
      <c r="GP299" s="2"/>
      <c r="GQ299" s="2"/>
      <c r="GR299" s="2"/>
      <c r="GS299" s="2"/>
      <c r="GT299" s="2"/>
    </row>
    <row r="300" spans="198:202" x14ac:dyDescent="0.2">
      <c r="GP300" s="2"/>
      <c r="GQ300" s="2"/>
      <c r="GR300" s="2"/>
      <c r="GS300" s="2"/>
      <c r="GT300" s="2"/>
    </row>
    <row r="301" spans="198:202" x14ac:dyDescent="0.2">
      <c r="GP301" s="2"/>
      <c r="GQ301" s="2"/>
      <c r="GR301" s="2"/>
      <c r="GS301" s="2"/>
      <c r="GT301" s="2"/>
    </row>
    <row r="302" spans="198:202" x14ac:dyDescent="0.2">
      <c r="GP302" s="2"/>
      <c r="GQ302" s="2"/>
      <c r="GR302" s="2"/>
      <c r="GS302" s="2"/>
      <c r="GT302" s="2"/>
    </row>
    <row r="303" spans="198:202" x14ac:dyDescent="0.2">
      <c r="GP303" s="2"/>
      <c r="GQ303" s="2"/>
      <c r="GR303" s="2"/>
      <c r="GS303" s="2"/>
      <c r="GT303" s="2"/>
    </row>
    <row r="304" spans="198:202" x14ac:dyDescent="0.2">
      <c r="GP304" s="2"/>
      <c r="GQ304" s="2"/>
      <c r="GR304" s="2"/>
      <c r="GS304" s="2"/>
      <c r="GT304" s="2"/>
    </row>
    <row r="305" spans="198:202" x14ac:dyDescent="0.2">
      <c r="GP305" s="2"/>
      <c r="GQ305" s="2"/>
      <c r="GR305" s="2"/>
      <c r="GS305" s="2"/>
      <c r="GT305" s="2"/>
    </row>
    <row r="306" spans="198:202" x14ac:dyDescent="0.2">
      <c r="GP306" s="2"/>
      <c r="GQ306" s="2"/>
      <c r="GR306" s="2"/>
      <c r="GS306" s="2"/>
      <c r="GT306" s="2"/>
    </row>
    <row r="307" spans="198:202" x14ac:dyDescent="0.2">
      <c r="GP307" s="2"/>
      <c r="GQ307" s="2"/>
      <c r="GR307" s="2"/>
      <c r="GS307" s="2"/>
      <c r="GT307" s="2"/>
    </row>
    <row r="308" spans="198:202" x14ac:dyDescent="0.2">
      <c r="GP308" s="2"/>
      <c r="GQ308" s="2"/>
      <c r="GR308" s="2"/>
      <c r="GS308" s="2"/>
      <c r="GT308" s="2"/>
    </row>
    <row r="309" spans="198:202" x14ac:dyDescent="0.2">
      <c r="GP309" s="2"/>
      <c r="GQ309" s="2"/>
      <c r="GR309" s="2"/>
      <c r="GS309" s="2"/>
      <c r="GT309" s="2"/>
    </row>
    <row r="310" spans="198:202" x14ac:dyDescent="0.2">
      <c r="GP310" s="2"/>
      <c r="GQ310" s="2"/>
      <c r="GR310" s="2"/>
      <c r="GS310" s="2"/>
      <c r="GT310" s="2"/>
    </row>
    <row r="311" spans="198:202" x14ac:dyDescent="0.2">
      <c r="GP311" s="2"/>
      <c r="GQ311" s="2"/>
      <c r="GR311" s="2"/>
      <c r="GS311" s="2"/>
      <c r="GT311" s="2"/>
    </row>
    <row r="312" spans="198:202" x14ac:dyDescent="0.2">
      <c r="GP312" s="2"/>
      <c r="GQ312" s="2"/>
      <c r="GR312" s="2"/>
      <c r="GS312" s="2"/>
      <c r="GT312" s="2"/>
    </row>
    <row r="313" spans="198:202" x14ac:dyDescent="0.2">
      <c r="GP313" s="2"/>
      <c r="GQ313" s="2"/>
      <c r="GR313" s="2"/>
      <c r="GS313" s="2"/>
      <c r="GT313" s="2"/>
    </row>
    <row r="314" spans="198:202" x14ac:dyDescent="0.2">
      <c r="GP314" s="2"/>
      <c r="GQ314" s="2"/>
      <c r="GR314" s="2"/>
      <c r="GS314" s="2"/>
      <c r="GT314" s="2"/>
    </row>
    <row r="315" spans="198:202" x14ac:dyDescent="0.2">
      <c r="GP315" s="2"/>
      <c r="GQ315" s="2"/>
      <c r="GR315" s="2"/>
      <c r="GS315" s="2"/>
      <c r="GT315" s="2"/>
    </row>
    <row r="316" spans="198:202" x14ac:dyDescent="0.2">
      <c r="GP316" s="2"/>
      <c r="GQ316" s="2"/>
      <c r="GR316" s="2"/>
      <c r="GS316" s="2"/>
      <c r="GT316" s="2"/>
    </row>
    <row r="317" spans="198:202" x14ac:dyDescent="0.2">
      <c r="GP317" s="2"/>
      <c r="GQ317" s="2"/>
      <c r="GR317" s="2"/>
      <c r="GS317" s="2"/>
      <c r="GT317" s="2"/>
    </row>
    <row r="318" spans="198:202" x14ac:dyDescent="0.2">
      <c r="GP318" s="2"/>
      <c r="GQ318" s="2"/>
      <c r="GR318" s="2"/>
      <c r="GS318" s="2"/>
      <c r="GT318" s="2"/>
    </row>
    <row r="319" spans="198:202" x14ac:dyDescent="0.2">
      <c r="GP319" s="2"/>
      <c r="GQ319" s="2"/>
      <c r="GR319" s="2"/>
      <c r="GS319" s="2"/>
      <c r="GT319" s="2"/>
    </row>
    <row r="320" spans="198:202" x14ac:dyDescent="0.2">
      <c r="GP320" s="2"/>
      <c r="GQ320" s="2"/>
      <c r="GR320" s="2"/>
      <c r="GS320" s="2"/>
      <c r="GT320" s="2"/>
    </row>
    <row r="321" spans="198:202" x14ac:dyDescent="0.2">
      <c r="GP321" s="2"/>
      <c r="GQ321" s="2"/>
      <c r="GR321" s="2"/>
      <c r="GS321" s="2"/>
      <c r="GT321" s="2"/>
    </row>
    <row r="322" spans="198:202" x14ac:dyDescent="0.2">
      <c r="GP322" s="2"/>
      <c r="GQ322" s="2"/>
      <c r="GR322" s="2"/>
      <c r="GS322" s="2"/>
      <c r="GT322" s="2"/>
    </row>
    <row r="323" spans="198:202" x14ac:dyDescent="0.2">
      <c r="GP323" s="2"/>
      <c r="GQ323" s="2"/>
      <c r="GR323" s="2"/>
      <c r="GS323" s="2"/>
      <c r="GT323" s="2"/>
    </row>
    <row r="324" spans="198:202" x14ac:dyDescent="0.2">
      <c r="GP324" s="2"/>
      <c r="GQ324" s="2"/>
      <c r="GR324" s="2"/>
      <c r="GS324" s="2"/>
      <c r="GT324" s="2"/>
    </row>
    <row r="325" spans="198:202" x14ac:dyDescent="0.2">
      <c r="GP325" s="2"/>
      <c r="GQ325" s="2"/>
      <c r="GR325" s="2"/>
      <c r="GS325" s="2"/>
      <c r="GT325" s="2"/>
    </row>
    <row r="326" spans="198:202" x14ac:dyDescent="0.2">
      <c r="GP326" s="2"/>
      <c r="GQ326" s="2"/>
      <c r="GR326" s="2"/>
      <c r="GS326" s="2"/>
      <c r="GT326" s="2"/>
    </row>
    <row r="327" spans="198:202" x14ac:dyDescent="0.2">
      <c r="GP327" s="2"/>
      <c r="GQ327" s="2"/>
      <c r="GR327" s="2"/>
      <c r="GS327" s="2"/>
      <c r="GT327" s="2"/>
    </row>
    <row r="328" spans="198:202" x14ac:dyDescent="0.2">
      <c r="GP328" s="2"/>
      <c r="GQ328" s="2"/>
      <c r="GR328" s="2"/>
      <c r="GS328" s="2"/>
      <c r="GT328" s="2"/>
    </row>
    <row r="329" spans="198:202" x14ac:dyDescent="0.2">
      <c r="GP329" s="2"/>
      <c r="GQ329" s="2"/>
      <c r="GR329" s="2"/>
      <c r="GS329" s="2"/>
      <c r="GT329" s="2"/>
    </row>
    <row r="330" spans="198:202" x14ac:dyDescent="0.2">
      <c r="GP330" s="2"/>
      <c r="GQ330" s="2"/>
      <c r="GR330" s="2"/>
      <c r="GS330" s="2"/>
      <c r="GT330" s="2"/>
    </row>
    <row r="331" spans="198:202" x14ac:dyDescent="0.2">
      <c r="GP331" s="2"/>
      <c r="GQ331" s="2"/>
      <c r="GR331" s="2"/>
      <c r="GS331" s="2"/>
      <c r="GT331" s="2"/>
    </row>
    <row r="332" spans="198:202" x14ac:dyDescent="0.2">
      <c r="GP332" s="2"/>
      <c r="GQ332" s="2"/>
      <c r="GR332" s="2"/>
      <c r="GS332" s="2"/>
      <c r="GT332" s="2"/>
    </row>
    <row r="333" spans="198:202" x14ac:dyDescent="0.2">
      <c r="GP333" s="2"/>
      <c r="GQ333" s="2"/>
      <c r="GR333" s="2"/>
      <c r="GS333" s="2"/>
      <c r="GT333" s="2"/>
    </row>
    <row r="334" spans="198:202" x14ac:dyDescent="0.2">
      <c r="GP334" s="2"/>
      <c r="GQ334" s="2"/>
      <c r="GR334" s="2"/>
      <c r="GS334" s="2"/>
      <c r="GT334" s="2"/>
    </row>
    <row r="335" spans="198:202" x14ac:dyDescent="0.2">
      <c r="GP335" s="2"/>
      <c r="GQ335" s="2"/>
      <c r="GR335" s="2"/>
      <c r="GS335" s="2"/>
      <c r="GT335" s="2"/>
    </row>
    <row r="336" spans="198:202" x14ac:dyDescent="0.2">
      <c r="GP336" s="2"/>
      <c r="GQ336" s="2"/>
      <c r="GR336" s="2"/>
      <c r="GS336" s="2"/>
      <c r="GT336" s="2"/>
    </row>
    <row r="337" spans="198:202" x14ac:dyDescent="0.2">
      <c r="GP337" s="2"/>
      <c r="GQ337" s="2"/>
      <c r="GR337" s="2"/>
      <c r="GS337" s="2"/>
      <c r="GT337" s="2"/>
    </row>
    <row r="338" spans="198:202" x14ac:dyDescent="0.2">
      <c r="GP338" s="2"/>
      <c r="GQ338" s="2"/>
      <c r="GR338" s="2"/>
      <c r="GS338" s="2"/>
      <c r="GT338" s="2"/>
    </row>
    <row r="339" spans="198:202" x14ac:dyDescent="0.2">
      <c r="GP339" s="2"/>
      <c r="GQ339" s="2"/>
      <c r="GR339" s="2"/>
      <c r="GS339" s="2"/>
      <c r="GT339" s="2"/>
    </row>
    <row r="340" spans="198:202" x14ac:dyDescent="0.2">
      <c r="GP340" s="2"/>
      <c r="GQ340" s="2"/>
      <c r="GR340" s="2"/>
      <c r="GS340" s="2"/>
      <c r="GT340" s="2"/>
    </row>
    <row r="341" spans="198:202" x14ac:dyDescent="0.2">
      <c r="GP341" s="2"/>
      <c r="GQ341" s="2"/>
      <c r="GR341" s="2"/>
      <c r="GS341" s="2"/>
      <c r="GT341" s="2"/>
    </row>
    <row r="342" spans="198:202" x14ac:dyDescent="0.2">
      <c r="GP342" s="2"/>
      <c r="GQ342" s="2"/>
      <c r="GR342" s="2"/>
      <c r="GS342" s="2"/>
      <c r="GT342" s="2"/>
    </row>
    <row r="343" spans="198:202" x14ac:dyDescent="0.2">
      <c r="GP343" s="2"/>
      <c r="GQ343" s="2"/>
      <c r="GR343" s="2"/>
      <c r="GS343" s="2"/>
      <c r="GT343" s="2"/>
    </row>
    <row r="344" spans="198:202" x14ac:dyDescent="0.2">
      <c r="GP344" s="2"/>
      <c r="GQ344" s="2"/>
      <c r="GR344" s="2"/>
      <c r="GS344" s="2"/>
      <c r="GT344" s="2"/>
    </row>
    <row r="345" spans="198:202" x14ac:dyDescent="0.2">
      <c r="GP345" s="2"/>
      <c r="GQ345" s="2"/>
      <c r="GR345" s="2"/>
      <c r="GS345" s="2"/>
      <c r="GT345" s="2"/>
    </row>
    <row r="346" spans="198:202" x14ac:dyDescent="0.2">
      <c r="GP346" s="2"/>
      <c r="GQ346" s="2"/>
      <c r="GR346" s="2"/>
      <c r="GS346" s="2"/>
      <c r="GT346" s="2"/>
    </row>
    <row r="347" spans="198:202" x14ac:dyDescent="0.2">
      <c r="GP347" s="2"/>
      <c r="GQ347" s="2"/>
      <c r="GR347" s="2"/>
      <c r="GS347" s="2"/>
      <c r="GT347" s="2"/>
    </row>
  </sheetData>
  <phoneticPr fontId="0" type="noConversion"/>
  <printOptions horizontalCentered="1" verticalCentered="1" gridLines="1"/>
  <pageMargins left="0.25" right="0.25" top="1" bottom="1" header="0.5" footer="0.5"/>
  <pageSetup orientation="landscape" horizontalDpi="300" verticalDpi="300" r:id="rId1"/>
  <headerFooter alignWithMargins="0">
    <oddHeader>&amp;L&amp;"Arial,Bold"&amp;14D3, WHITE OAK RIVER &amp;C&amp;"Arial,Bold"&amp;14CONDITIONAL&amp;R&amp;"Arial,Bold"&amp;14JAN '93 - DEC. 03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I39"/>
  <sheetViews>
    <sheetView tabSelected="1" zoomScale="88" workbookViewId="0">
      <pane xSplit="3" topLeftCell="OZ1" activePane="topRight" state="frozen"/>
      <selection pane="topRight" activeCell="PI9" sqref="PI9"/>
    </sheetView>
  </sheetViews>
  <sheetFormatPr defaultColWidth="8.77734375" defaultRowHeight="15" x14ac:dyDescent="0.2"/>
  <cols>
    <col min="1" max="1" width="13.109375" style="32" bestFit="1" customWidth="1"/>
    <col min="2" max="2" width="10.6640625" style="32" customWidth="1"/>
    <col min="3" max="3" width="4.109375" style="32" bestFit="1" customWidth="1"/>
    <col min="4" max="72" width="8.33203125" style="32" bestFit="1" customWidth="1"/>
    <col min="73" max="73" width="10" style="32" bestFit="1" customWidth="1"/>
    <col min="74" max="90" width="8.33203125" style="32" bestFit="1" customWidth="1"/>
    <col min="91" max="91" width="8.33203125" style="32" customWidth="1"/>
    <col min="92" max="16384" width="8.77734375" style="32"/>
  </cols>
  <sheetData>
    <row r="1" spans="1:425" s="29" customFormat="1" x14ac:dyDescent="0.2">
      <c r="A1" s="29" t="s">
        <v>20</v>
      </c>
      <c r="B1" s="28" t="s">
        <v>0</v>
      </c>
      <c r="C1" s="28" t="s">
        <v>1</v>
      </c>
      <c r="D1" s="27">
        <v>37988</v>
      </c>
      <c r="E1" s="27">
        <v>38092</v>
      </c>
      <c r="F1" s="27">
        <v>38095</v>
      </c>
      <c r="G1" s="28">
        <v>38096</v>
      </c>
      <c r="H1" s="28">
        <v>38112</v>
      </c>
      <c r="I1" s="28">
        <v>38139</v>
      </c>
      <c r="J1" s="28">
        <v>38141</v>
      </c>
      <c r="K1" s="28">
        <v>38151</v>
      </c>
      <c r="L1" s="28">
        <f>DATE(2004,7,26)</f>
        <v>38194</v>
      </c>
      <c r="M1" s="28">
        <f>DATE(2004,7,31)</f>
        <v>38199</v>
      </c>
      <c r="N1" s="28">
        <v>38204</v>
      </c>
      <c r="O1" s="28">
        <v>38207</v>
      </c>
      <c r="P1" s="28">
        <v>38216</v>
      </c>
      <c r="Q1" s="28">
        <v>38218</v>
      </c>
      <c r="R1" s="29">
        <v>38230</v>
      </c>
      <c r="S1" s="29">
        <f>DATE(2004,9,4)</f>
        <v>38234</v>
      </c>
      <c r="T1" s="29">
        <v>38238</v>
      </c>
      <c r="U1" s="29">
        <v>38243</v>
      </c>
      <c r="V1" s="29">
        <v>38246</v>
      </c>
      <c r="W1" s="29">
        <v>38250</v>
      </c>
      <c r="X1" s="29">
        <v>38251</v>
      </c>
      <c r="Y1" s="29">
        <v>38448</v>
      </c>
      <c r="Z1" s="29">
        <v>38481</v>
      </c>
      <c r="AA1" s="29">
        <v>38482</v>
      </c>
      <c r="AB1" s="29">
        <v>38483</v>
      </c>
      <c r="AC1" s="29">
        <v>38510</v>
      </c>
      <c r="AD1" s="29">
        <v>38534</v>
      </c>
      <c r="AE1" s="29">
        <v>38538</v>
      </c>
      <c r="AF1" s="29">
        <v>38550</v>
      </c>
      <c r="AG1" s="29">
        <v>38555</v>
      </c>
      <c r="AH1" s="29">
        <v>38558</v>
      </c>
      <c r="AI1" s="29">
        <v>38567</v>
      </c>
      <c r="AJ1" s="29">
        <v>38615</v>
      </c>
      <c r="AK1" s="29">
        <v>38616</v>
      </c>
      <c r="AL1" s="29">
        <v>38617</v>
      </c>
      <c r="AM1" s="29">
        <v>38642</v>
      </c>
      <c r="AN1" s="29">
        <v>38644</v>
      </c>
      <c r="AO1" s="29">
        <v>38645</v>
      </c>
      <c r="AP1" s="29">
        <v>38652</v>
      </c>
      <c r="AQ1" s="29">
        <v>38656</v>
      </c>
      <c r="AR1" s="29">
        <v>38681</v>
      </c>
      <c r="AS1" s="29">
        <v>38684</v>
      </c>
      <c r="AT1" s="29">
        <v>38685</v>
      </c>
      <c r="AU1" s="29">
        <v>38687</v>
      </c>
      <c r="AV1" s="29">
        <v>38690</v>
      </c>
      <c r="AW1" s="29">
        <v>38692</v>
      </c>
      <c r="AX1" s="29">
        <v>38694</v>
      </c>
      <c r="AY1" s="29">
        <v>38698</v>
      </c>
      <c r="AZ1" s="29">
        <v>38705</v>
      </c>
      <c r="BA1" s="29">
        <v>38707</v>
      </c>
      <c r="BB1" s="29">
        <v>38713</v>
      </c>
      <c r="BC1" s="29">
        <v>38847</v>
      </c>
      <c r="BD1" s="29">
        <v>38849</v>
      </c>
      <c r="BE1" s="29">
        <v>38867</v>
      </c>
      <c r="BF1" s="29">
        <v>38876</v>
      </c>
      <c r="BG1" s="29">
        <v>38897</v>
      </c>
      <c r="BH1" s="29">
        <v>38898</v>
      </c>
      <c r="BI1" s="28">
        <v>38916</v>
      </c>
      <c r="BJ1" s="28">
        <v>38954</v>
      </c>
      <c r="BK1" s="29">
        <v>38965</v>
      </c>
      <c r="BL1" s="29">
        <v>38971</v>
      </c>
      <c r="BM1" s="29">
        <v>39001</v>
      </c>
      <c r="BN1" s="29">
        <v>39003</v>
      </c>
      <c r="BO1" s="29">
        <v>39030</v>
      </c>
      <c r="BP1" s="29">
        <v>39034</v>
      </c>
      <c r="BQ1" s="29">
        <v>39036</v>
      </c>
      <c r="BR1" s="28">
        <v>39048</v>
      </c>
      <c r="BS1" s="29">
        <v>39050</v>
      </c>
      <c r="BT1" s="28">
        <v>39052</v>
      </c>
      <c r="BU1" s="28">
        <v>39055</v>
      </c>
      <c r="BV1" s="28">
        <v>39057</v>
      </c>
      <c r="BW1" s="29">
        <v>39062</v>
      </c>
      <c r="BX1" s="28">
        <v>39079</v>
      </c>
      <c r="BY1" s="28">
        <v>39084</v>
      </c>
      <c r="BZ1" s="30">
        <v>39086</v>
      </c>
      <c r="CA1" s="28">
        <v>39089</v>
      </c>
      <c r="CB1" s="29">
        <v>39091</v>
      </c>
      <c r="CC1" s="29">
        <v>39093</v>
      </c>
      <c r="CD1" s="29">
        <v>39097</v>
      </c>
      <c r="CE1" s="29">
        <v>39099</v>
      </c>
      <c r="CF1" s="29">
        <v>39106</v>
      </c>
      <c r="CG1" s="28">
        <v>39108</v>
      </c>
      <c r="CH1" s="28">
        <v>39111</v>
      </c>
      <c r="CI1" s="29">
        <v>39113</v>
      </c>
      <c r="CJ1" s="28">
        <v>39118</v>
      </c>
      <c r="CK1" s="29">
        <v>39120</v>
      </c>
      <c r="CL1" s="29">
        <v>39121</v>
      </c>
      <c r="CM1" s="29">
        <v>39189</v>
      </c>
      <c r="CN1" s="29">
        <v>39191</v>
      </c>
      <c r="CO1" s="29">
        <v>39195</v>
      </c>
      <c r="CP1" s="29">
        <v>39196</v>
      </c>
      <c r="CQ1" s="29">
        <v>39238</v>
      </c>
      <c r="CR1" s="29">
        <v>39275</v>
      </c>
      <c r="CS1" s="29">
        <v>39323</v>
      </c>
      <c r="CT1" s="29">
        <v>39342</v>
      </c>
      <c r="CU1" s="29">
        <v>39385</v>
      </c>
      <c r="CV1" s="29">
        <v>39433</v>
      </c>
      <c r="CW1" s="29">
        <v>39435</v>
      </c>
      <c r="CX1" s="29">
        <v>39443</v>
      </c>
      <c r="CY1" s="29">
        <v>39517</v>
      </c>
      <c r="CZ1" s="29">
        <v>39519</v>
      </c>
      <c r="DA1" s="29">
        <v>39520</v>
      </c>
      <c r="DB1" s="29">
        <v>39545</v>
      </c>
      <c r="DC1" s="29">
        <v>39547</v>
      </c>
      <c r="DD1" s="29">
        <v>39549</v>
      </c>
      <c r="DE1" s="29">
        <v>39553</v>
      </c>
      <c r="DF1" s="29">
        <v>39581</v>
      </c>
      <c r="DG1" s="29">
        <v>39583</v>
      </c>
      <c r="DH1" s="29">
        <v>39646</v>
      </c>
      <c r="DI1" s="29">
        <v>39720</v>
      </c>
      <c r="DJ1" s="29">
        <v>39734</v>
      </c>
      <c r="DK1" s="29">
        <v>39758</v>
      </c>
      <c r="DL1" s="29">
        <v>39761</v>
      </c>
      <c r="DM1" s="29">
        <v>39769</v>
      </c>
      <c r="DN1" s="29">
        <v>40002</v>
      </c>
      <c r="DO1" s="29">
        <v>40021</v>
      </c>
      <c r="DP1" s="29">
        <v>40030</v>
      </c>
      <c r="DQ1" s="29">
        <v>40031</v>
      </c>
      <c r="DR1" s="29">
        <v>40043</v>
      </c>
      <c r="DS1" s="29">
        <v>40045</v>
      </c>
      <c r="DT1" s="29">
        <v>40046</v>
      </c>
      <c r="DU1" s="29">
        <v>40065</v>
      </c>
      <c r="DV1" s="29">
        <v>40067</v>
      </c>
      <c r="DW1" s="29">
        <v>40071</v>
      </c>
      <c r="DX1" s="29">
        <v>40080</v>
      </c>
      <c r="DY1" s="29">
        <v>40084</v>
      </c>
      <c r="DZ1" s="29">
        <v>40086</v>
      </c>
      <c r="EA1" s="29">
        <v>40133</v>
      </c>
      <c r="EB1" s="29">
        <v>40135</v>
      </c>
      <c r="EC1" s="29">
        <v>40140</v>
      </c>
      <c r="ED1" s="29">
        <v>40141</v>
      </c>
      <c r="EE1" s="29">
        <v>40145</v>
      </c>
      <c r="EF1" s="29">
        <v>40147</v>
      </c>
      <c r="EG1" s="29">
        <v>40154</v>
      </c>
      <c r="EH1" s="29">
        <v>40157</v>
      </c>
      <c r="EI1" s="29">
        <v>40160</v>
      </c>
      <c r="EJ1" s="29">
        <v>40175</v>
      </c>
      <c r="EK1" s="29">
        <v>40177</v>
      </c>
      <c r="EL1" s="29">
        <v>40180</v>
      </c>
      <c r="EM1" s="29">
        <v>40182</v>
      </c>
      <c r="EN1" s="29">
        <v>40184</v>
      </c>
      <c r="EO1" s="29">
        <v>40186</v>
      </c>
      <c r="EP1" s="29">
        <v>40197</v>
      </c>
      <c r="EQ1" s="29">
        <v>40198</v>
      </c>
      <c r="ER1" s="29">
        <v>40199</v>
      </c>
      <c r="ES1" s="29">
        <v>40205</v>
      </c>
      <c r="ET1" s="29">
        <v>40207</v>
      </c>
      <c r="EU1" s="29">
        <v>40210</v>
      </c>
      <c r="EV1" s="29">
        <v>40212</v>
      </c>
      <c r="EW1" s="29">
        <v>40218</v>
      </c>
      <c r="EX1" s="29">
        <v>40220</v>
      </c>
      <c r="EY1" s="29">
        <v>40226</v>
      </c>
      <c r="EZ1" s="29">
        <v>40268</v>
      </c>
      <c r="FA1" s="29">
        <v>40385</v>
      </c>
      <c r="FB1" s="29">
        <v>40406</v>
      </c>
      <c r="FC1" s="29">
        <v>40414</v>
      </c>
      <c r="FD1" s="29">
        <v>40416</v>
      </c>
      <c r="FE1" s="29">
        <v>40420</v>
      </c>
      <c r="FF1" s="29">
        <v>40434</v>
      </c>
      <c r="FG1" s="29">
        <v>40436</v>
      </c>
      <c r="FH1" s="29">
        <v>40457</v>
      </c>
      <c r="FI1" s="29">
        <v>40459</v>
      </c>
      <c r="FJ1" s="29">
        <v>40462</v>
      </c>
      <c r="FK1" s="29">
        <v>40563</v>
      </c>
      <c r="FL1" s="29">
        <v>40570</v>
      </c>
      <c r="FM1" s="29">
        <v>40574</v>
      </c>
      <c r="FN1" s="29">
        <v>40582</v>
      </c>
      <c r="FO1" s="29">
        <v>40583</v>
      </c>
      <c r="FP1" s="29">
        <v>40585</v>
      </c>
      <c r="FQ1" s="29">
        <v>40588</v>
      </c>
      <c r="FR1" s="29">
        <v>40590</v>
      </c>
      <c r="FS1" s="29">
        <v>40591</v>
      </c>
      <c r="FT1" s="29">
        <v>40785</v>
      </c>
      <c r="FU1" s="29">
        <v>40787</v>
      </c>
      <c r="FV1" s="29">
        <v>40798</v>
      </c>
      <c r="FW1" s="29">
        <v>40837</v>
      </c>
      <c r="FX1" s="29">
        <v>40841</v>
      </c>
      <c r="FY1" s="29">
        <v>40975</v>
      </c>
      <c r="FZ1" s="29">
        <v>41061</v>
      </c>
      <c r="GA1" s="29">
        <v>41064</v>
      </c>
      <c r="GB1" s="29">
        <v>41085</v>
      </c>
      <c r="GC1" s="29">
        <v>41102</v>
      </c>
      <c r="GD1" s="29">
        <v>41148</v>
      </c>
      <c r="GE1" s="29">
        <v>41151</v>
      </c>
      <c r="GF1" s="29">
        <v>41156</v>
      </c>
      <c r="GG1" s="29">
        <v>41158</v>
      </c>
      <c r="GH1" s="29">
        <v>41162</v>
      </c>
      <c r="GI1" s="29">
        <v>41213</v>
      </c>
      <c r="GJ1" s="29">
        <v>41317</v>
      </c>
      <c r="GK1" s="29">
        <v>41319</v>
      </c>
      <c r="GL1" s="29">
        <v>41323</v>
      </c>
      <c r="GM1" s="29">
        <v>41325</v>
      </c>
      <c r="GN1" s="29">
        <v>41330</v>
      </c>
      <c r="GO1" s="29">
        <v>41372</v>
      </c>
      <c r="GP1" s="29">
        <v>41435</v>
      </c>
      <c r="GQ1" s="29">
        <v>41470</v>
      </c>
      <c r="GR1" s="29">
        <v>41558</v>
      </c>
      <c r="GS1" s="29">
        <v>41561</v>
      </c>
      <c r="GT1" s="29">
        <v>41610</v>
      </c>
      <c r="GU1" s="29">
        <v>41684</v>
      </c>
      <c r="GV1" s="29">
        <v>41687</v>
      </c>
      <c r="GW1" s="29">
        <v>41689</v>
      </c>
      <c r="GX1" s="29">
        <v>41694</v>
      </c>
      <c r="GY1" s="29">
        <v>41696</v>
      </c>
      <c r="GZ1" s="29">
        <v>41709</v>
      </c>
      <c r="HA1" s="29">
        <v>41752</v>
      </c>
      <c r="HB1" s="29">
        <v>41753</v>
      </c>
      <c r="HC1" s="29">
        <v>41827</v>
      </c>
      <c r="HD1" s="29">
        <v>41848</v>
      </c>
      <c r="HE1" s="29">
        <v>41858</v>
      </c>
      <c r="HF1" s="29">
        <v>41862</v>
      </c>
      <c r="HG1" s="29">
        <v>41897</v>
      </c>
      <c r="HH1" s="29">
        <v>41900</v>
      </c>
      <c r="HI1" s="29">
        <v>41931</v>
      </c>
      <c r="HJ1" s="29">
        <v>41933</v>
      </c>
      <c r="HK1" s="29">
        <v>41935</v>
      </c>
      <c r="HL1" s="29">
        <v>41974</v>
      </c>
      <c r="HM1" s="29">
        <v>41976</v>
      </c>
      <c r="HN1" s="29">
        <v>41978</v>
      </c>
      <c r="HO1" s="29">
        <v>42002</v>
      </c>
      <c r="HP1" s="29">
        <v>42003</v>
      </c>
      <c r="HQ1" s="29">
        <v>42006</v>
      </c>
      <c r="HR1" s="29">
        <v>42010</v>
      </c>
      <c r="HS1" s="29">
        <v>42031</v>
      </c>
      <c r="HT1" s="29">
        <v>42033</v>
      </c>
      <c r="HU1" s="29">
        <v>42038</v>
      </c>
      <c r="HV1" s="29">
        <v>42039</v>
      </c>
      <c r="HW1" s="29">
        <v>42065</v>
      </c>
      <c r="HX1" s="29">
        <v>42067</v>
      </c>
      <c r="HY1" s="29">
        <v>42069</v>
      </c>
      <c r="HZ1" s="29">
        <v>42072</v>
      </c>
      <c r="IA1" s="29">
        <v>42073</v>
      </c>
      <c r="IB1" s="29">
        <v>42074</v>
      </c>
      <c r="IC1" s="29">
        <v>42080</v>
      </c>
      <c r="ID1" s="29">
        <v>42082</v>
      </c>
      <c r="IE1" s="29">
        <v>42087</v>
      </c>
      <c r="IF1" s="29">
        <v>42090</v>
      </c>
      <c r="IG1" s="29">
        <v>42116</v>
      </c>
      <c r="IH1" s="29">
        <v>42138</v>
      </c>
      <c r="II1" s="29">
        <v>42142</v>
      </c>
      <c r="IJ1" s="29" t="s">
        <v>19</v>
      </c>
      <c r="IK1" s="29">
        <v>42166</v>
      </c>
      <c r="IL1" s="29">
        <v>42170</v>
      </c>
      <c r="IM1" s="29">
        <v>42172</v>
      </c>
      <c r="IN1" s="29">
        <v>42201</v>
      </c>
      <c r="IO1" s="29">
        <v>42213</v>
      </c>
      <c r="IP1" s="29">
        <v>42222</v>
      </c>
      <c r="IQ1" s="29">
        <v>42250</v>
      </c>
      <c r="IR1" s="29">
        <v>42251</v>
      </c>
      <c r="IS1" s="29">
        <v>42276</v>
      </c>
      <c r="IT1" s="29">
        <v>42289</v>
      </c>
      <c r="IU1" s="29">
        <v>42292</v>
      </c>
      <c r="IV1" s="29">
        <v>42321</v>
      </c>
      <c r="IW1" s="29">
        <v>42324</v>
      </c>
      <c r="IX1" s="29">
        <v>42331</v>
      </c>
      <c r="IY1" s="29">
        <v>42336</v>
      </c>
      <c r="IZ1" s="29">
        <v>42394</v>
      </c>
      <c r="JA1" s="29">
        <v>42395</v>
      </c>
      <c r="JB1" s="29">
        <v>42401</v>
      </c>
      <c r="JC1" s="29">
        <v>42402</v>
      </c>
      <c r="JD1" s="29">
        <v>42411</v>
      </c>
      <c r="JE1" s="29">
        <v>42415</v>
      </c>
      <c r="JF1" s="29">
        <v>42418</v>
      </c>
      <c r="JG1" s="29">
        <v>42422</v>
      </c>
      <c r="JH1" s="29">
        <v>42465</v>
      </c>
      <c r="JI1" s="29">
        <v>42495</v>
      </c>
      <c r="JJ1" s="29">
        <v>42531</v>
      </c>
      <c r="JK1" s="29">
        <v>42556</v>
      </c>
      <c r="JL1" s="29">
        <v>42562</v>
      </c>
      <c r="JM1" s="29">
        <v>42573</v>
      </c>
      <c r="JN1" s="29">
        <v>42590</v>
      </c>
      <c r="JO1" s="29">
        <v>42604</v>
      </c>
      <c r="JP1" s="29">
        <v>42606</v>
      </c>
      <c r="JQ1" s="29">
        <v>42607</v>
      </c>
      <c r="JR1" s="29">
        <v>42620</v>
      </c>
      <c r="JS1" s="29">
        <v>42622</v>
      </c>
      <c r="JT1" s="29">
        <v>42635</v>
      </c>
      <c r="JU1" s="29">
        <v>42641</v>
      </c>
      <c r="JV1" s="29">
        <v>42645</v>
      </c>
      <c r="JW1" s="29">
        <v>42655</v>
      </c>
      <c r="JX1" s="29">
        <v>42661</v>
      </c>
      <c r="JY1" s="29">
        <v>42662</v>
      </c>
      <c r="JZ1" s="29">
        <v>42667</v>
      </c>
      <c r="KA1" s="29">
        <v>42671</v>
      </c>
      <c r="KB1" s="29">
        <v>42712</v>
      </c>
      <c r="KC1" s="29">
        <v>42718</v>
      </c>
      <c r="KD1" s="29">
        <v>42719</v>
      </c>
      <c r="KE1" s="29">
        <v>42724</v>
      </c>
      <c r="KF1" s="29">
        <v>42725</v>
      </c>
      <c r="KG1" s="29">
        <v>42732</v>
      </c>
      <c r="KH1" s="29">
        <v>42739</v>
      </c>
      <c r="KI1" s="29">
        <v>42747</v>
      </c>
      <c r="KJ1" s="29">
        <v>42752</v>
      </c>
      <c r="KK1" s="29">
        <v>42753</v>
      </c>
      <c r="KL1" s="29">
        <v>42810</v>
      </c>
      <c r="KM1" s="29">
        <v>42814</v>
      </c>
      <c r="KN1" s="29">
        <v>42815</v>
      </c>
      <c r="KO1" s="29">
        <v>42817</v>
      </c>
      <c r="KP1" s="29">
        <v>42821</v>
      </c>
      <c r="KQ1" s="29">
        <v>42836</v>
      </c>
      <c r="KR1" s="29">
        <v>42837</v>
      </c>
      <c r="KS1" s="29">
        <v>42856</v>
      </c>
      <c r="KT1" s="29">
        <v>42859</v>
      </c>
      <c r="KU1" s="29">
        <v>42864</v>
      </c>
      <c r="KV1" s="29">
        <v>42887</v>
      </c>
      <c r="KW1" s="29">
        <v>42913</v>
      </c>
      <c r="KX1" s="29">
        <v>42936</v>
      </c>
      <c r="KY1" s="29">
        <v>42940</v>
      </c>
      <c r="KZ1" s="29">
        <v>42969</v>
      </c>
      <c r="LA1" s="29">
        <v>42970</v>
      </c>
      <c r="LB1" s="29">
        <v>42978</v>
      </c>
      <c r="LC1" s="29">
        <v>42983</v>
      </c>
      <c r="LD1" s="29">
        <v>42991</v>
      </c>
      <c r="LE1" s="29">
        <v>42992</v>
      </c>
      <c r="LF1" s="29">
        <v>42997</v>
      </c>
      <c r="LG1" s="29">
        <v>43000</v>
      </c>
      <c r="LH1" s="29">
        <v>43003</v>
      </c>
      <c r="LI1" s="29">
        <v>43040</v>
      </c>
      <c r="LJ1" s="29">
        <v>43041</v>
      </c>
      <c r="LK1" s="29">
        <v>43045</v>
      </c>
      <c r="LL1" s="29">
        <v>43046</v>
      </c>
      <c r="LM1" s="29">
        <v>43081</v>
      </c>
      <c r="LN1" s="29">
        <v>43083</v>
      </c>
      <c r="LO1" s="29">
        <v>43087</v>
      </c>
      <c r="LP1" s="29">
        <v>43122</v>
      </c>
      <c r="LQ1" s="29">
        <v>43132</v>
      </c>
      <c r="LR1" s="29">
        <v>43137</v>
      </c>
      <c r="LS1" s="29">
        <v>43138</v>
      </c>
      <c r="LT1" s="29">
        <v>43202</v>
      </c>
      <c r="LU1" s="29">
        <v>43209</v>
      </c>
      <c r="LV1" s="29">
        <v>43220</v>
      </c>
      <c r="LW1" s="29">
        <v>43255</v>
      </c>
      <c r="LX1" s="29">
        <v>43271</v>
      </c>
      <c r="LY1" s="29">
        <v>43272</v>
      </c>
      <c r="LZ1" s="29">
        <v>43297</v>
      </c>
      <c r="MA1" s="29">
        <v>43314</v>
      </c>
      <c r="MB1" s="29">
        <v>43318</v>
      </c>
      <c r="MC1" s="29">
        <v>43321</v>
      </c>
      <c r="MD1" s="29">
        <v>43326</v>
      </c>
      <c r="ME1" s="29">
        <v>43328</v>
      </c>
      <c r="MF1" s="29">
        <v>43332</v>
      </c>
      <c r="MG1" s="29">
        <v>43381</v>
      </c>
      <c r="MH1" s="29">
        <v>43389</v>
      </c>
      <c r="MI1" s="29">
        <v>43403</v>
      </c>
      <c r="MJ1" s="29">
        <v>43405</v>
      </c>
      <c r="MK1" s="29">
        <v>43423</v>
      </c>
      <c r="ML1" s="29">
        <v>43431</v>
      </c>
      <c r="MM1" s="29">
        <v>43432</v>
      </c>
      <c r="MN1" s="29">
        <v>43447</v>
      </c>
      <c r="MO1" s="29">
        <v>43451</v>
      </c>
      <c r="MP1" s="29">
        <v>43452</v>
      </c>
      <c r="MQ1" s="29">
        <v>43453</v>
      </c>
      <c r="MR1" s="29">
        <v>43461</v>
      </c>
      <c r="MS1" s="29">
        <v>43467</v>
      </c>
      <c r="MT1" s="29">
        <v>43468</v>
      </c>
      <c r="MU1" s="29">
        <v>43472</v>
      </c>
      <c r="MV1" s="29">
        <v>43473</v>
      </c>
      <c r="MW1" s="29">
        <v>43475</v>
      </c>
      <c r="MX1" s="29">
        <v>43479</v>
      </c>
      <c r="MY1" s="29">
        <v>43493</v>
      </c>
      <c r="MZ1" s="29">
        <v>43495</v>
      </c>
      <c r="NA1" s="29">
        <v>43502</v>
      </c>
      <c r="NB1" s="29">
        <v>43503</v>
      </c>
      <c r="NC1" s="29">
        <v>43619</v>
      </c>
      <c r="ND1" s="29">
        <v>43629</v>
      </c>
      <c r="NE1" s="29">
        <v>43633</v>
      </c>
      <c r="NF1" s="29">
        <v>43657</v>
      </c>
      <c r="NG1" s="29">
        <v>43661</v>
      </c>
      <c r="NH1" s="29">
        <v>43698</v>
      </c>
      <c r="NI1" s="29">
        <v>43719</v>
      </c>
      <c r="NJ1" s="29">
        <v>43724</v>
      </c>
      <c r="NK1" s="29">
        <v>43761</v>
      </c>
      <c r="NL1" s="29">
        <v>43762</v>
      </c>
      <c r="NM1" s="29">
        <v>43767</v>
      </c>
      <c r="NN1" s="29">
        <v>43768</v>
      </c>
      <c r="NO1" s="29">
        <v>43872</v>
      </c>
      <c r="NP1" s="29">
        <v>43874</v>
      </c>
      <c r="NQ1" s="29">
        <v>43878</v>
      </c>
      <c r="NR1" s="29">
        <v>43879</v>
      </c>
      <c r="NS1" s="29">
        <v>43885</v>
      </c>
      <c r="NT1" s="29">
        <v>43888</v>
      </c>
      <c r="NU1" s="29">
        <v>43892</v>
      </c>
      <c r="NV1" s="29">
        <v>43893</v>
      </c>
      <c r="NW1" s="29">
        <v>43894</v>
      </c>
      <c r="NX1" s="29">
        <v>43899</v>
      </c>
      <c r="NY1" s="29">
        <v>43901</v>
      </c>
      <c r="NZ1" s="29">
        <v>43902</v>
      </c>
      <c r="OA1" s="29">
        <v>43906</v>
      </c>
      <c r="OB1" s="29">
        <v>43977</v>
      </c>
      <c r="OC1" s="29">
        <v>43983</v>
      </c>
      <c r="OD1" s="29">
        <v>43986</v>
      </c>
      <c r="OE1" s="29">
        <v>43990</v>
      </c>
      <c r="OF1" s="29">
        <v>43992</v>
      </c>
      <c r="OG1" s="29">
        <v>44005</v>
      </c>
      <c r="OH1" s="29">
        <v>44006</v>
      </c>
      <c r="OI1" s="29">
        <v>44007</v>
      </c>
      <c r="OJ1" s="29">
        <v>44011</v>
      </c>
      <c r="OK1" s="29">
        <v>44054</v>
      </c>
      <c r="OL1" s="29">
        <v>44067</v>
      </c>
      <c r="OM1" s="29">
        <v>44069</v>
      </c>
      <c r="ON1" s="29">
        <v>44070</v>
      </c>
      <c r="OO1" s="29">
        <v>44074</v>
      </c>
      <c r="OP1" s="29">
        <v>44097</v>
      </c>
      <c r="OQ1" s="29">
        <v>44105</v>
      </c>
      <c r="OR1" s="29">
        <v>44109</v>
      </c>
      <c r="OS1" s="29">
        <v>44111</v>
      </c>
      <c r="OT1" s="29">
        <v>44112</v>
      </c>
      <c r="OU1" s="29">
        <v>44153</v>
      </c>
      <c r="OV1" s="29">
        <v>44155</v>
      </c>
      <c r="OW1" s="29">
        <v>44158</v>
      </c>
      <c r="OX1" s="29">
        <v>44159</v>
      </c>
      <c r="OY1" s="29">
        <v>44167</v>
      </c>
      <c r="OZ1" s="29">
        <v>44173</v>
      </c>
      <c r="PA1" s="29">
        <v>44175</v>
      </c>
      <c r="PB1" s="29">
        <v>44176</v>
      </c>
      <c r="PC1" s="29">
        <v>44187</v>
      </c>
      <c r="PD1" s="29">
        <v>44195</v>
      </c>
      <c r="PE1" s="29">
        <v>44200</v>
      </c>
      <c r="PF1" s="29">
        <v>44202</v>
      </c>
      <c r="PG1" s="29">
        <v>44207</v>
      </c>
      <c r="PH1" s="29">
        <v>44209</v>
      </c>
      <c r="PI1" s="29">
        <v>44231</v>
      </c>
    </row>
    <row r="2" spans="1:425" s="31" customFormat="1" x14ac:dyDescent="0.2">
      <c r="A2" s="32" t="s">
        <v>21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  <c r="AO2" s="32"/>
      <c r="AP2" s="32"/>
      <c r="AQ2" s="32"/>
      <c r="AR2" s="32"/>
      <c r="AS2" s="32"/>
      <c r="AT2" s="32"/>
      <c r="AU2" s="32"/>
      <c r="AV2" s="32"/>
      <c r="AW2" s="32"/>
      <c r="AX2" s="32"/>
      <c r="AY2" s="32"/>
      <c r="AZ2" s="32"/>
      <c r="BA2" s="32"/>
      <c r="BB2" s="32"/>
      <c r="BC2" s="32"/>
      <c r="BD2" s="32"/>
      <c r="BE2" s="32"/>
      <c r="BF2" s="32"/>
      <c r="BG2" s="32"/>
      <c r="BH2" s="32"/>
      <c r="BI2" s="32"/>
      <c r="BJ2" s="32"/>
      <c r="BK2" s="32"/>
      <c r="BL2" s="32"/>
      <c r="BM2" s="32"/>
      <c r="BN2" s="32"/>
      <c r="BO2" s="32"/>
      <c r="BP2" s="32"/>
      <c r="BQ2" s="32"/>
      <c r="BR2" s="32"/>
      <c r="BS2" s="32"/>
      <c r="BT2" s="32"/>
      <c r="BU2" s="32"/>
      <c r="BV2" s="32"/>
      <c r="BW2" s="32"/>
      <c r="BX2" s="32"/>
      <c r="BY2" s="32"/>
      <c r="BZ2" s="32"/>
      <c r="CA2" s="32"/>
      <c r="CB2" s="32"/>
      <c r="CC2" s="32"/>
      <c r="CD2" s="32"/>
      <c r="CE2" s="32"/>
      <c r="CF2" s="32"/>
      <c r="CG2" s="32"/>
      <c r="CH2" s="32"/>
      <c r="CI2" s="32"/>
      <c r="CJ2" s="32"/>
      <c r="CK2" s="32"/>
      <c r="CL2" s="32"/>
      <c r="CM2" s="32"/>
      <c r="CN2" s="32"/>
      <c r="CO2" s="32"/>
      <c r="CP2" s="32"/>
      <c r="CQ2" s="32"/>
      <c r="CR2" s="32"/>
      <c r="CS2" s="32"/>
      <c r="CT2" s="32"/>
      <c r="CU2" s="32"/>
      <c r="CV2" s="32"/>
      <c r="CW2" s="32"/>
      <c r="CX2" s="32"/>
      <c r="CY2" s="32"/>
      <c r="CZ2" s="32"/>
      <c r="DA2" s="32"/>
      <c r="DB2" s="32"/>
      <c r="DC2" s="32"/>
      <c r="DD2" s="32"/>
      <c r="DE2" s="32"/>
      <c r="DF2" s="32"/>
      <c r="DG2" s="32"/>
      <c r="DH2" s="32"/>
      <c r="DI2" s="32"/>
      <c r="DJ2" s="32"/>
      <c r="DK2" s="32"/>
      <c r="DL2" s="32"/>
      <c r="DM2" s="32"/>
      <c r="DN2" s="32"/>
      <c r="DO2" s="32"/>
      <c r="DP2" s="32"/>
      <c r="DQ2" s="32"/>
      <c r="DR2" s="32"/>
      <c r="DS2" s="32"/>
      <c r="DT2" s="32"/>
      <c r="DU2" s="32"/>
      <c r="DV2" s="32"/>
      <c r="DW2" s="32"/>
      <c r="DX2" s="32"/>
      <c r="DY2" s="32"/>
      <c r="DZ2" s="32"/>
      <c r="EA2" s="32"/>
      <c r="EB2" s="32"/>
      <c r="EC2" s="32"/>
      <c r="ED2" s="32"/>
      <c r="EE2" s="32"/>
      <c r="EF2" s="32"/>
      <c r="EG2" s="32"/>
      <c r="EH2" s="32"/>
      <c r="EI2" s="32"/>
      <c r="EJ2" s="32"/>
      <c r="EK2" s="32"/>
      <c r="EL2" s="32"/>
      <c r="EM2" s="32"/>
      <c r="EN2" s="32"/>
      <c r="EO2" s="32"/>
      <c r="EP2" s="32"/>
      <c r="EQ2" s="32"/>
      <c r="ER2" s="32"/>
      <c r="ES2" s="32"/>
      <c r="ET2" s="32"/>
      <c r="EU2" s="32"/>
      <c r="EV2" s="32"/>
      <c r="EW2" s="32"/>
      <c r="EX2" s="32"/>
      <c r="EY2" s="32"/>
      <c r="EZ2" s="32"/>
      <c r="FA2" s="32"/>
      <c r="FB2" s="32"/>
      <c r="FC2" s="32"/>
      <c r="FD2" s="32"/>
      <c r="FE2" s="32"/>
      <c r="FF2" s="32"/>
      <c r="FG2" s="32"/>
      <c r="FH2" s="32"/>
      <c r="FI2" s="32"/>
      <c r="FJ2" s="32"/>
      <c r="FK2" s="32"/>
      <c r="FL2" s="32"/>
      <c r="FM2" s="32"/>
      <c r="FN2" s="32"/>
      <c r="FO2" s="32"/>
      <c r="FP2" s="32"/>
      <c r="FQ2" s="32"/>
      <c r="FR2" s="32"/>
      <c r="FS2" s="32"/>
      <c r="FT2" s="32"/>
      <c r="FU2" s="32"/>
      <c r="FV2" s="32"/>
      <c r="FW2" s="32"/>
      <c r="FX2" s="32"/>
      <c r="FY2" s="32"/>
      <c r="FZ2" s="32"/>
      <c r="GA2" s="32"/>
      <c r="GB2" s="32"/>
      <c r="GC2" s="32"/>
      <c r="GD2" s="32"/>
      <c r="GE2" s="32"/>
      <c r="GF2" s="32"/>
      <c r="GG2" s="32"/>
      <c r="GH2" s="32"/>
      <c r="GI2" s="32"/>
      <c r="GJ2" s="32"/>
      <c r="GK2" s="32"/>
      <c r="GL2" s="32"/>
      <c r="GM2" s="32"/>
      <c r="GN2" s="32"/>
      <c r="GO2" s="32"/>
      <c r="GP2" s="32"/>
      <c r="GQ2" s="32"/>
      <c r="GR2" s="32"/>
      <c r="GS2" s="32"/>
      <c r="GT2" s="32"/>
      <c r="GU2" s="32"/>
      <c r="GV2" s="32"/>
      <c r="GW2" s="32"/>
      <c r="GX2" s="32"/>
      <c r="GY2" s="32"/>
      <c r="GZ2" s="32"/>
      <c r="HA2" s="32"/>
      <c r="HB2" s="32"/>
      <c r="HC2" s="32"/>
      <c r="HD2" s="32"/>
      <c r="HE2" s="32"/>
      <c r="HF2" s="32"/>
      <c r="HG2" s="32"/>
      <c r="HH2" s="32"/>
      <c r="HI2" s="32"/>
      <c r="HJ2" s="32"/>
      <c r="HK2" s="32"/>
      <c r="HL2" s="32"/>
      <c r="HM2" s="32"/>
      <c r="HN2" s="32"/>
      <c r="HO2" s="32"/>
      <c r="HP2" s="32"/>
      <c r="HQ2" s="32"/>
      <c r="HR2" s="32"/>
      <c r="HS2" s="32"/>
      <c r="HT2" s="32"/>
      <c r="HU2" s="32"/>
      <c r="HV2" s="32"/>
      <c r="HW2" s="32"/>
      <c r="HX2" s="32"/>
      <c r="HY2" s="32"/>
      <c r="HZ2" s="32"/>
      <c r="IA2" s="32"/>
      <c r="IB2" s="32"/>
      <c r="IC2" s="32"/>
      <c r="ID2" s="32"/>
      <c r="IE2" s="32"/>
      <c r="IF2" s="32"/>
      <c r="IG2" s="32"/>
      <c r="IH2" s="32"/>
      <c r="II2" s="32"/>
      <c r="IJ2" s="32"/>
      <c r="IK2" s="32"/>
      <c r="IL2" s="32"/>
      <c r="IM2" s="32"/>
      <c r="IN2" s="32"/>
      <c r="IO2" s="32"/>
      <c r="IP2" s="32"/>
      <c r="IQ2" s="32"/>
      <c r="IR2" s="32"/>
      <c r="IS2" s="32"/>
      <c r="IT2" s="32"/>
      <c r="IU2" s="32"/>
      <c r="IV2" s="32"/>
      <c r="IW2" s="32"/>
      <c r="IX2" s="32"/>
      <c r="IY2" s="32"/>
      <c r="IZ2" s="32"/>
      <c r="JA2" s="32"/>
      <c r="JB2" s="32"/>
      <c r="JC2" s="32"/>
      <c r="JD2" s="32"/>
      <c r="JE2" s="32"/>
      <c r="JF2" s="32"/>
      <c r="JG2" s="32"/>
      <c r="JH2" s="32"/>
      <c r="JI2" s="32"/>
      <c r="JJ2" s="31">
        <v>7.8</v>
      </c>
      <c r="JK2" s="31">
        <v>2</v>
      </c>
      <c r="JM2" s="31">
        <v>7.8</v>
      </c>
      <c r="JN2" s="31">
        <v>1.7</v>
      </c>
      <c r="JO2" s="31">
        <v>4</v>
      </c>
      <c r="JP2" s="31">
        <v>7.8</v>
      </c>
      <c r="JS2" s="31">
        <v>7.8</v>
      </c>
      <c r="JT2" s="31">
        <v>33</v>
      </c>
      <c r="JU2" s="31">
        <v>23</v>
      </c>
      <c r="JV2" s="31">
        <v>33</v>
      </c>
      <c r="JX2" s="31">
        <v>6.8</v>
      </c>
      <c r="KB2" s="31">
        <v>49</v>
      </c>
      <c r="LI2" s="31">
        <v>33</v>
      </c>
      <c r="LK2" s="31">
        <v>23</v>
      </c>
      <c r="LL2" s="31">
        <v>13</v>
      </c>
      <c r="LU2" s="31">
        <v>13</v>
      </c>
      <c r="LZ2" s="31">
        <v>1.7</v>
      </c>
      <c r="MG2" s="31">
        <v>7.8</v>
      </c>
      <c r="NI2" s="31">
        <v>23</v>
      </c>
      <c r="NJ2" s="31">
        <v>4.5</v>
      </c>
      <c r="NO2" s="31">
        <v>13</v>
      </c>
      <c r="OG2" s="31">
        <v>11</v>
      </c>
    </row>
    <row r="3" spans="1:425" s="31" customFormat="1" x14ac:dyDescent="0.2">
      <c r="A3" s="32" t="s">
        <v>22</v>
      </c>
      <c r="B3" s="32">
        <v>57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>
        <v>7.8</v>
      </c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1">
        <v>1.7</v>
      </c>
      <c r="JK3" s="31">
        <v>2</v>
      </c>
      <c r="JM3" s="31">
        <v>23</v>
      </c>
      <c r="JN3" s="31">
        <v>7.8</v>
      </c>
      <c r="JO3" s="31">
        <v>33</v>
      </c>
      <c r="JP3" s="31">
        <v>11</v>
      </c>
      <c r="JS3" s="31">
        <v>11</v>
      </c>
      <c r="JT3" s="31">
        <v>17</v>
      </c>
      <c r="JU3" s="31">
        <v>7.8</v>
      </c>
      <c r="JV3" s="31">
        <v>7.8</v>
      </c>
      <c r="JX3" s="31">
        <v>1.8</v>
      </c>
      <c r="KB3" s="31">
        <v>49</v>
      </c>
      <c r="KC3" s="31">
        <v>7.8</v>
      </c>
      <c r="KD3" s="31">
        <v>1.8</v>
      </c>
      <c r="KL3" s="31">
        <v>4</v>
      </c>
      <c r="KM3" s="31">
        <v>2</v>
      </c>
      <c r="KQ3" s="31">
        <v>1.7</v>
      </c>
      <c r="KS3" s="31">
        <v>1.7</v>
      </c>
      <c r="KW3" s="31">
        <v>2</v>
      </c>
      <c r="KX3" s="31">
        <v>7.8</v>
      </c>
      <c r="LI3" s="31">
        <v>70</v>
      </c>
      <c r="LK3" s="31">
        <v>13</v>
      </c>
      <c r="LQ3" s="31">
        <v>23</v>
      </c>
      <c r="LR3" s="31">
        <v>1.7</v>
      </c>
      <c r="LU3" s="31">
        <v>17</v>
      </c>
      <c r="LV3" s="31">
        <v>4.5</v>
      </c>
      <c r="LW3" s="31">
        <v>7.8</v>
      </c>
      <c r="LZ3" s="31">
        <v>1.7</v>
      </c>
      <c r="MH3" s="31">
        <v>6.8</v>
      </c>
      <c r="MR3" s="31">
        <v>23</v>
      </c>
      <c r="MS3" s="31">
        <v>4</v>
      </c>
      <c r="MT3" s="31">
        <v>4.5</v>
      </c>
      <c r="MU3" s="31">
        <v>1.7</v>
      </c>
      <c r="MY3" s="31">
        <v>110</v>
      </c>
      <c r="MZ3" s="31">
        <v>49</v>
      </c>
      <c r="NA3" s="31">
        <v>2</v>
      </c>
      <c r="NG3" s="31">
        <v>13</v>
      </c>
      <c r="NH3" s="31">
        <v>14</v>
      </c>
      <c r="NJ3" s="31">
        <v>1.7</v>
      </c>
      <c r="NP3" s="31">
        <v>33</v>
      </c>
      <c r="NQ3" s="31">
        <v>33</v>
      </c>
      <c r="NR3" s="31">
        <v>11</v>
      </c>
      <c r="NS3" s="31">
        <v>22</v>
      </c>
      <c r="NT3" s="31">
        <v>4</v>
      </c>
      <c r="NX3" s="31">
        <v>1.7</v>
      </c>
      <c r="OC3" s="31">
        <v>13</v>
      </c>
      <c r="OH3" s="31">
        <v>6.8</v>
      </c>
      <c r="OL3" s="31">
        <v>6.8</v>
      </c>
      <c r="OP3" s="31">
        <v>1.7</v>
      </c>
      <c r="OQ3" s="31">
        <v>13</v>
      </c>
      <c r="OR3" s="31">
        <v>17</v>
      </c>
      <c r="OU3" s="31">
        <v>23</v>
      </c>
      <c r="OV3" s="31">
        <v>49</v>
      </c>
      <c r="OW3" s="31">
        <v>13</v>
      </c>
      <c r="OY3" s="31">
        <v>1600</v>
      </c>
      <c r="OZ3" s="31">
        <v>33</v>
      </c>
      <c r="PA3" s="31">
        <v>7.8</v>
      </c>
      <c r="PC3" s="31">
        <v>110</v>
      </c>
      <c r="PD3" s="31">
        <v>1.7</v>
      </c>
      <c r="PI3" s="31">
        <v>1.7</v>
      </c>
    </row>
    <row r="4" spans="1:425" s="31" customFormat="1" x14ac:dyDescent="0.2">
      <c r="A4" s="31" t="s">
        <v>23</v>
      </c>
      <c r="B4" s="32">
        <v>18</v>
      </c>
      <c r="C4" s="32"/>
      <c r="D4" s="31">
        <v>17</v>
      </c>
      <c r="E4" s="31">
        <v>49</v>
      </c>
      <c r="F4" s="31">
        <v>49</v>
      </c>
      <c r="G4" s="31">
        <v>4</v>
      </c>
      <c r="H4" s="31">
        <v>13</v>
      </c>
      <c r="I4" s="31">
        <v>4.5</v>
      </c>
      <c r="J4" s="31">
        <v>6.1</v>
      </c>
      <c r="K4" s="31">
        <v>13</v>
      </c>
      <c r="L4" s="31">
        <v>4.5</v>
      </c>
      <c r="M4" s="31">
        <v>1.7</v>
      </c>
      <c r="N4" s="31">
        <v>49</v>
      </c>
      <c r="O4" s="31">
        <v>7.8</v>
      </c>
      <c r="P4" s="31">
        <v>110</v>
      </c>
      <c r="Q4" s="31">
        <v>14</v>
      </c>
      <c r="R4" s="31">
        <v>23</v>
      </c>
      <c r="S4" s="31">
        <v>49</v>
      </c>
      <c r="T4" s="31">
        <v>33</v>
      </c>
      <c r="U4" s="31">
        <v>49</v>
      </c>
      <c r="V4" s="31">
        <v>49</v>
      </c>
      <c r="W4" s="31">
        <v>2</v>
      </c>
      <c r="Y4" s="31">
        <v>1.7</v>
      </c>
      <c r="AA4" s="31">
        <v>23</v>
      </c>
      <c r="AB4" s="31">
        <v>7.8</v>
      </c>
      <c r="AC4" s="31">
        <v>4</v>
      </c>
      <c r="AD4" s="31">
        <v>17</v>
      </c>
      <c r="AE4" s="31">
        <v>2</v>
      </c>
      <c r="AF4" s="31">
        <v>2</v>
      </c>
      <c r="AG4" s="31">
        <v>17</v>
      </c>
      <c r="AH4" s="31">
        <v>4.5</v>
      </c>
      <c r="AI4" s="31">
        <v>1.7</v>
      </c>
      <c r="AK4" s="31">
        <v>49</v>
      </c>
      <c r="AL4" s="31">
        <v>2</v>
      </c>
      <c r="AM4" s="31">
        <v>23</v>
      </c>
      <c r="AN4" s="31">
        <v>13</v>
      </c>
      <c r="AP4" s="31">
        <v>70</v>
      </c>
      <c r="AQ4" s="31">
        <v>4.5</v>
      </c>
      <c r="AT4" s="31">
        <v>33</v>
      </c>
      <c r="AU4" s="31">
        <v>79</v>
      </c>
      <c r="AV4" s="31">
        <v>31</v>
      </c>
      <c r="AW4" s="31">
        <v>79</v>
      </c>
      <c r="AX4" s="31">
        <v>23</v>
      </c>
      <c r="AY4" s="31">
        <v>4.5</v>
      </c>
      <c r="AZ4" s="31">
        <v>79</v>
      </c>
      <c r="BA4" s="31">
        <v>130</v>
      </c>
      <c r="BB4" s="31">
        <v>17</v>
      </c>
      <c r="BC4" s="32">
        <v>7.8</v>
      </c>
      <c r="BD4" s="31">
        <v>13</v>
      </c>
      <c r="BE4" s="31">
        <v>2</v>
      </c>
      <c r="BF4" s="31">
        <v>13</v>
      </c>
      <c r="BG4" s="31">
        <v>27</v>
      </c>
      <c r="BH4" s="31">
        <v>4</v>
      </c>
      <c r="BI4" s="31">
        <v>4.5</v>
      </c>
      <c r="BJ4" s="31">
        <v>4.5</v>
      </c>
      <c r="BL4" s="31">
        <v>7.8</v>
      </c>
      <c r="BM4" s="31">
        <v>23</v>
      </c>
      <c r="BN4" s="31">
        <v>13</v>
      </c>
      <c r="BO4" s="31">
        <v>23</v>
      </c>
      <c r="BT4" s="31">
        <v>21</v>
      </c>
      <c r="BU4" s="31">
        <v>23</v>
      </c>
      <c r="BV4" s="31">
        <v>17</v>
      </c>
      <c r="BX4" s="31">
        <v>140</v>
      </c>
      <c r="BY4" s="31">
        <v>220</v>
      </c>
      <c r="BZ4" s="31">
        <v>79</v>
      </c>
      <c r="CA4" s="31">
        <v>49</v>
      </c>
      <c r="CB4" s="31">
        <v>70</v>
      </c>
      <c r="CC4" s="31">
        <v>350</v>
      </c>
      <c r="CD4" s="31">
        <v>9.3000000000000007</v>
      </c>
      <c r="CE4" s="31">
        <v>9.3000000000000007</v>
      </c>
      <c r="CF4" s="31">
        <v>33</v>
      </c>
      <c r="CG4" s="31">
        <v>22</v>
      </c>
      <c r="CH4" s="31">
        <v>13</v>
      </c>
      <c r="CJ4" s="31">
        <v>4</v>
      </c>
      <c r="CL4" s="31">
        <v>14</v>
      </c>
      <c r="CM4" s="31">
        <v>79</v>
      </c>
      <c r="CN4" s="31">
        <v>79</v>
      </c>
      <c r="CO4" s="31">
        <v>23</v>
      </c>
      <c r="CP4" s="31">
        <v>4</v>
      </c>
      <c r="CQ4" s="31">
        <v>6.8</v>
      </c>
      <c r="CR4" s="31">
        <v>1.7</v>
      </c>
      <c r="CS4" s="31">
        <v>4</v>
      </c>
      <c r="CT4" s="31">
        <v>7.8</v>
      </c>
      <c r="CU4" s="31">
        <v>6.1</v>
      </c>
      <c r="CV4" s="31">
        <v>280</v>
      </c>
      <c r="CW4" s="31">
        <v>350</v>
      </c>
      <c r="CX4" s="31">
        <v>6.8</v>
      </c>
      <c r="CY4" s="31">
        <v>27</v>
      </c>
      <c r="CZ4" s="31">
        <v>21</v>
      </c>
      <c r="DA4" s="31">
        <v>4.5</v>
      </c>
      <c r="DB4" s="31">
        <v>70</v>
      </c>
      <c r="DD4" s="31" t="s">
        <v>15</v>
      </c>
      <c r="DE4" s="31">
        <v>4</v>
      </c>
      <c r="DF4" s="31">
        <v>13</v>
      </c>
      <c r="DG4" s="31">
        <v>4.5</v>
      </c>
      <c r="DH4" s="31">
        <v>2</v>
      </c>
      <c r="DI4" s="31">
        <v>2</v>
      </c>
      <c r="DJ4" s="31">
        <v>4</v>
      </c>
      <c r="DK4" s="31">
        <v>7.8</v>
      </c>
      <c r="DL4" s="31">
        <v>2</v>
      </c>
      <c r="DM4" s="31">
        <v>17</v>
      </c>
      <c r="DN4" s="31">
        <v>2</v>
      </c>
      <c r="DO4" s="31">
        <v>4.5</v>
      </c>
      <c r="DP4" s="31">
        <v>6.8</v>
      </c>
      <c r="DR4" s="31">
        <v>7.8</v>
      </c>
      <c r="DS4" s="31">
        <v>23</v>
      </c>
      <c r="DT4" s="31">
        <v>13</v>
      </c>
      <c r="DV4" s="31">
        <v>22</v>
      </c>
      <c r="DW4" s="31">
        <v>4.5</v>
      </c>
      <c r="DX4" s="31">
        <v>27</v>
      </c>
      <c r="DY4" s="31">
        <v>17</v>
      </c>
      <c r="DZ4" s="31">
        <v>11</v>
      </c>
      <c r="EE4" s="31">
        <v>7.8</v>
      </c>
      <c r="EF4" s="31">
        <v>4.5</v>
      </c>
      <c r="EG4" s="31">
        <v>23</v>
      </c>
      <c r="EH4" s="31">
        <v>70</v>
      </c>
      <c r="EI4" s="31">
        <v>14</v>
      </c>
      <c r="EJ4" s="31">
        <v>70</v>
      </c>
      <c r="EK4" s="31">
        <v>140</v>
      </c>
      <c r="EL4" s="31">
        <v>7.8</v>
      </c>
      <c r="EM4" s="31">
        <v>17</v>
      </c>
      <c r="EN4" s="31">
        <v>23</v>
      </c>
      <c r="EO4" s="31">
        <v>1.8</v>
      </c>
      <c r="EP4" s="31">
        <v>13</v>
      </c>
      <c r="EQ4" s="31">
        <v>4.5</v>
      </c>
      <c r="EW4" s="31">
        <v>110</v>
      </c>
      <c r="EX4" s="31">
        <v>49</v>
      </c>
      <c r="EY4" s="31">
        <v>7.8</v>
      </c>
      <c r="EZ4" s="31">
        <v>2</v>
      </c>
      <c r="FA4" s="31">
        <v>7.8</v>
      </c>
      <c r="FB4" s="31">
        <v>1.7</v>
      </c>
      <c r="FC4" s="31">
        <v>11</v>
      </c>
      <c r="FD4" s="31">
        <v>23</v>
      </c>
      <c r="FE4" s="31">
        <v>2</v>
      </c>
      <c r="FF4" s="31">
        <v>4.5</v>
      </c>
      <c r="FH4" s="31">
        <v>33</v>
      </c>
      <c r="FI4" s="31">
        <v>13</v>
      </c>
      <c r="FK4" s="31">
        <v>22</v>
      </c>
      <c r="FL4" s="31">
        <v>33</v>
      </c>
      <c r="FM4" s="31">
        <v>17</v>
      </c>
      <c r="FN4" s="31">
        <v>46</v>
      </c>
      <c r="FO4" s="31">
        <v>33</v>
      </c>
      <c r="FP4" s="31">
        <v>49</v>
      </c>
      <c r="FQ4" s="31">
        <v>11</v>
      </c>
      <c r="FU4" s="31">
        <v>7.8</v>
      </c>
      <c r="FV4" s="31">
        <v>11</v>
      </c>
      <c r="FW4" s="31">
        <v>13</v>
      </c>
      <c r="FX4" s="31">
        <v>2</v>
      </c>
      <c r="FY4" s="31">
        <v>13</v>
      </c>
      <c r="GA4" s="31">
        <v>7.8</v>
      </c>
      <c r="GB4" s="31">
        <v>11</v>
      </c>
      <c r="GC4" s="31">
        <v>2</v>
      </c>
      <c r="GD4" s="31">
        <v>33</v>
      </c>
      <c r="GE4" s="31">
        <v>7.8</v>
      </c>
      <c r="GF4" s="31">
        <v>33</v>
      </c>
      <c r="GG4" s="31">
        <v>2</v>
      </c>
      <c r="GH4" s="31">
        <v>7.8</v>
      </c>
      <c r="GI4" s="31">
        <v>14</v>
      </c>
      <c r="GK4" s="31">
        <v>17</v>
      </c>
      <c r="GL4" s="31">
        <v>13</v>
      </c>
      <c r="GM4" s="31">
        <v>23</v>
      </c>
      <c r="GO4" s="31">
        <v>2</v>
      </c>
      <c r="GP4" s="31">
        <v>4</v>
      </c>
      <c r="GQ4" s="31">
        <v>4.5</v>
      </c>
      <c r="GR4" s="31">
        <v>79</v>
      </c>
      <c r="GS4" s="31">
        <v>7.8</v>
      </c>
      <c r="GT4" s="31">
        <v>11</v>
      </c>
      <c r="GU4" s="31">
        <v>49</v>
      </c>
      <c r="GV4" s="31">
        <v>7.8</v>
      </c>
      <c r="GZ4" s="31">
        <v>13</v>
      </c>
      <c r="HA4" s="31">
        <v>49</v>
      </c>
      <c r="HB4" s="31">
        <v>13</v>
      </c>
      <c r="HC4" s="31">
        <v>4</v>
      </c>
      <c r="HD4" s="31">
        <v>13</v>
      </c>
      <c r="HF4" s="31">
        <v>13</v>
      </c>
      <c r="HG4" s="31">
        <v>130</v>
      </c>
      <c r="HH4" s="31">
        <v>17</v>
      </c>
      <c r="HI4" s="31">
        <v>9.3000000000000007</v>
      </c>
      <c r="HL4" s="31">
        <v>23</v>
      </c>
      <c r="HM4" s="31">
        <v>23</v>
      </c>
      <c r="HN4" s="31">
        <v>17</v>
      </c>
      <c r="HO4" s="31">
        <v>46</v>
      </c>
      <c r="HP4" s="31">
        <v>13</v>
      </c>
      <c r="HS4" s="31">
        <v>240</v>
      </c>
      <c r="HT4" s="31">
        <v>170</v>
      </c>
      <c r="HU4" s="31">
        <v>33</v>
      </c>
      <c r="HV4" s="31">
        <v>17</v>
      </c>
      <c r="HW4" s="31">
        <v>49</v>
      </c>
      <c r="HX4" s="31">
        <v>17</v>
      </c>
      <c r="HY4" s="31">
        <v>17</v>
      </c>
      <c r="HZ4" s="31">
        <v>33</v>
      </c>
      <c r="IA4" s="31">
        <v>33</v>
      </c>
      <c r="IB4" s="31">
        <v>13</v>
      </c>
      <c r="IC4" s="31">
        <v>11</v>
      </c>
      <c r="ID4" s="31">
        <v>23</v>
      </c>
      <c r="IE4" s="31">
        <v>17</v>
      </c>
      <c r="IF4" s="31">
        <v>1.7</v>
      </c>
      <c r="IG4" s="31">
        <v>7.8</v>
      </c>
      <c r="IH4" s="31">
        <v>33</v>
      </c>
      <c r="II4" s="31">
        <v>4.5</v>
      </c>
      <c r="IJ4" s="31">
        <v>2</v>
      </c>
      <c r="IK4" s="31">
        <v>110</v>
      </c>
      <c r="IL4" s="31">
        <v>2</v>
      </c>
      <c r="IM4" s="31">
        <v>1.7</v>
      </c>
      <c r="IN4" s="31">
        <v>1.7</v>
      </c>
      <c r="IO4" s="31">
        <v>2</v>
      </c>
      <c r="IP4" s="31">
        <v>4.5</v>
      </c>
      <c r="IQ4" s="31">
        <v>4.5</v>
      </c>
      <c r="IS4" s="31">
        <v>13</v>
      </c>
      <c r="IT4" s="31">
        <v>33</v>
      </c>
      <c r="IU4" s="31">
        <v>7.8</v>
      </c>
      <c r="IV4" s="31">
        <v>33</v>
      </c>
      <c r="IW4" s="31">
        <v>6.8</v>
      </c>
      <c r="IY4" s="31">
        <v>11</v>
      </c>
      <c r="IZ4" s="31">
        <v>23</v>
      </c>
      <c r="JA4" s="31">
        <v>11</v>
      </c>
      <c r="JB4" s="31">
        <v>4.5</v>
      </c>
      <c r="JE4" s="31">
        <v>31</v>
      </c>
      <c r="JF4" s="31">
        <v>33</v>
      </c>
      <c r="JG4" s="31">
        <v>6.8</v>
      </c>
      <c r="JH4" s="31">
        <v>6.8</v>
      </c>
      <c r="JI4" s="31">
        <v>11</v>
      </c>
      <c r="JJ4" s="31">
        <v>7.8</v>
      </c>
      <c r="JK4" s="31">
        <v>2</v>
      </c>
      <c r="JL4" s="31">
        <v>1.7</v>
      </c>
      <c r="JM4" s="31">
        <v>2</v>
      </c>
      <c r="JN4" s="31">
        <v>4</v>
      </c>
      <c r="JO4" s="31">
        <v>64</v>
      </c>
      <c r="JP4" s="31">
        <v>14</v>
      </c>
      <c r="JS4" s="31">
        <v>13</v>
      </c>
      <c r="JT4" s="31">
        <v>13</v>
      </c>
      <c r="JU4" s="31">
        <v>11</v>
      </c>
      <c r="JX4" s="31">
        <v>4.5</v>
      </c>
      <c r="KB4" s="31">
        <v>240</v>
      </c>
      <c r="KC4" s="31">
        <v>6.8</v>
      </c>
      <c r="KD4" s="31">
        <v>6.8</v>
      </c>
      <c r="KH4" s="31">
        <v>49</v>
      </c>
      <c r="KI4" s="31">
        <v>49</v>
      </c>
      <c r="KJ4" s="31">
        <v>6.8</v>
      </c>
      <c r="KL4" s="31">
        <v>17</v>
      </c>
      <c r="KM4" s="31">
        <v>17</v>
      </c>
      <c r="KN4" s="31">
        <v>4.5</v>
      </c>
      <c r="KQ4" s="31">
        <v>22</v>
      </c>
      <c r="KR4" s="31">
        <v>11</v>
      </c>
      <c r="KS4" s="31">
        <v>23</v>
      </c>
      <c r="KT4" s="31">
        <v>11</v>
      </c>
      <c r="KU4" s="31">
        <v>2</v>
      </c>
      <c r="KV4" s="31">
        <v>4.5</v>
      </c>
      <c r="KW4" s="31">
        <v>2</v>
      </c>
      <c r="KX4" s="31">
        <v>4.5</v>
      </c>
      <c r="KZ4" s="31">
        <v>13</v>
      </c>
      <c r="LB4" s="31">
        <v>23</v>
      </c>
      <c r="LC4" s="31">
        <v>6.8</v>
      </c>
      <c r="LD4" s="31">
        <v>23</v>
      </c>
      <c r="LE4" s="31">
        <v>17</v>
      </c>
      <c r="LF4" s="31">
        <v>7.8</v>
      </c>
      <c r="LI4" s="31">
        <v>130</v>
      </c>
      <c r="LK4" s="31">
        <v>17</v>
      </c>
      <c r="LM4" s="31">
        <v>79</v>
      </c>
      <c r="LN4" s="31">
        <v>17</v>
      </c>
      <c r="LO4" s="31">
        <v>1.7</v>
      </c>
      <c r="LP4" s="31">
        <v>2</v>
      </c>
      <c r="LQ4" s="31">
        <v>6.8</v>
      </c>
      <c r="LR4" s="31">
        <v>17</v>
      </c>
      <c r="LS4" s="31">
        <v>6.8</v>
      </c>
      <c r="LT4" s="31">
        <v>17</v>
      </c>
      <c r="LU4" s="31">
        <v>17</v>
      </c>
      <c r="LV4" s="31">
        <v>2</v>
      </c>
      <c r="LW4" s="31">
        <v>4.5</v>
      </c>
      <c r="LX4" s="31">
        <v>7.8</v>
      </c>
      <c r="LZ4" s="31">
        <v>4.5</v>
      </c>
      <c r="MA4" s="31">
        <v>33</v>
      </c>
      <c r="MB4" s="31">
        <v>23</v>
      </c>
      <c r="MC4" s="31">
        <v>110</v>
      </c>
      <c r="MD4" s="31">
        <v>1.7</v>
      </c>
      <c r="MH4" s="31">
        <v>6.8</v>
      </c>
      <c r="MI4" s="31">
        <v>7.8</v>
      </c>
      <c r="MK4" s="31">
        <v>33</v>
      </c>
      <c r="ML4" s="31">
        <v>22</v>
      </c>
      <c r="MM4" s="31">
        <v>13</v>
      </c>
      <c r="MN4" s="31">
        <v>49</v>
      </c>
      <c r="MO4" s="31">
        <v>49</v>
      </c>
      <c r="MP4" s="31">
        <v>79</v>
      </c>
      <c r="MQ4" s="31">
        <v>49</v>
      </c>
      <c r="MR4" s="31">
        <v>49</v>
      </c>
      <c r="MS4" s="31">
        <v>7.8</v>
      </c>
      <c r="MT4" s="31">
        <v>46</v>
      </c>
      <c r="MU4" s="31">
        <v>7.8</v>
      </c>
      <c r="MV4" s="31">
        <v>7.8</v>
      </c>
      <c r="MY4" s="31">
        <v>79</v>
      </c>
      <c r="MZ4" s="31">
        <v>79</v>
      </c>
      <c r="NA4" s="31">
        <v>6.8</v>
      </c>
      <c r="NB4" s="31">
        <v>4.5</v>
      </c>
      <c r="NC4" s="31">
        <v>2</v>
      </c>
      <c r="ND4" s="31">
        <v>1.7</v>
      </c>
      <c r="NG4" s="31">
        <v>4.5</v>
      </c>
      <c r="NH4" s="31">
        <v>2</v>
      </c>
      <c r="NJ4" s="31">
        <v>4.5</v>
      </c>
      <c r="NK4" s="31">
        <v>11</v>
      </c>
      <c r="NP4" s="31">
        <v>11</v>
      </c>
      <c r="NQ4" s="31">
        <v>17</v>
      </c>
      <c r="NR4" s="31">
        <v>11</v>
      </c>
      <c r="NS4" s="31">
        <v>33</v>
      </c>
      <c r="NT4" s="31">
        <v>7.8</v>
      </c>
      <c r="NX4" s="31">
        <v>1.7</v>
      </c>
      <c r="NY4" s="31">
        <v>13</v>
      </c>
      <c r="NZ4" s="31">
        <v>7.8</v>
      </c>
      <c r="OC4" s="31">
        <v>11</v>
      </c>
      <c r="OH4" s="31">
        <v>13</v>
      </c>
      <c r="OJ4" s="31">
        <v>2</v>
      </c>
      <c r="OK4" s="31">
        <v>4</v>
      </c>
      <c r="OL4" s="31">
        <v>6.8</v>
      </c>
      <c r="OM4" s="31">
        <v>7.8</v>
      </c>
      <c r="OP4" s="31">
        <v>6.8</v>
      </c>
      <c r="OQ4" s="31">
        <v>68</v>
      </c>
      <c r="OR4" s="31">
        <v>11</v>
      </c>
      <c r="OU4" s="31">
        <v>7.8</v>
      </c>
      <c r="OV4" s="31">
        <v>79</v>
      </c>
      <c r="OW4" s="31">
        <v>17</v>
      </c>
      <c r="OY4" s="31">
        <v>240</v>
      </c>
      <c r="OZ4" s="31">
        <v>33</v>
      </c>
      <c r="PA4" s="31">
        <v>11</v>
      </c>
      <c r="PC4" s="31">
        <v>49</v>
      </c>
      <c r="PD4" s="31">
        <v>4.5</v>
      </c>
      <c r="PE4" s="31">
        <v>33</v>
      </c>
      <c r="PF4" s="31">
        <v>130</v>
      </c>
      <c r="PG4" s="31">
        <v>33</v>
      </c>
      <c r="PH4" s="31">
        <v>1.7</v>
      </c>
      <c r="PI4" s="31">
        <v>13</v>
      </c>
    </row>
    <row r="5" spans="1:425" s="31" customFormat="1" x14ac:dyDescent="0.2">
      <c r="A5" s="31" t="s">
        <v>24</v>
      </c>
      <c r="B5" s="32">
        <v>60</v>
      </c>
      <c r="C5" s="32"/>
      <c r="D5" s="31">
        <v>13</v>
      </c>
      <c r="E5" s="31">
        <v>130</v>
      </c>
      <c r="F5" s="31">
        <v>4.5</v>
      </c>
      <c r="G5" s="31">
        <v>11</v>
      </c>
      <c r="H5" s="31">
        <v>22</v>
      </c>
      <c r="I5" s="31">
        <v>49</v>
      </c>
      <c r="J5" s="31">
        <v>1.7</v>
      </c>
      <c r="K5" s="31">
        <v>1.7</v>
      </c>
      <c r="L5" s="31">
        <v>13</v>
      </c>
      <c r="M5" s="31">
        <v>1.7</v>
      </c>
      <c r="N5" s="31">
        <v>79</v>
      </c>
      <c r="O5" s="31">
        <v>13</v>
      </c>
      <c r="P5" s="31">
        <v>110</v>
      </c>
      <c r="Q5" s="31">
        <v>17</v>
      </c>
      <c r="R5" s="31">
        <v>79</v>
      </c>
      <c r="S5" s="31">
        <v>110</v>
      </c>
      <c r="T5" s="31">
        <v>79</v>
      </c>
      <c r="U5" s="31">
        <v>22</v>
      </c>
      <c r="V5" s="31">
        <v>22</v>
      </c>
      <c r="W5" s="31">
        <v>13</v>
      </c>
      <c r="Y5" s="31">
        <v>27</v>
      </c>
      <c r="AA5" s="31">
        <v>79</v>
      </c>
      <c r="AB5" s="31">
        <v>7.8</v>
      </c>
      <c r="AC5" s="31">
        <v>17</v>
      </c>
      <c r="AD5" s="31">
        <v>31</v>
      </c>
      <c r="AE5" s="31">
        <v>7.8</v>
      </c>
      <c r="AF5" s="31">
        <v>7.8</v>
      </c>
      <c r="AG5" s="31">
        <v>11</v>
      </c>
      <c r="AH5" s="31">
        <v>7.8</v>
      </c>
      <c r="AI5" s="31">
        <v>4.5</v>
      </c>
      <c r="AK5" s="31">
        <v>4.5</v>
      </c>
      <c r="AL5" s="31">
        <v>4.5</v>
      </c>
      <c r="AM5" s="31">
        <v>33</v>
      </c>
      <c r="AN5" s="31">
        <v>17</v>
      </c>
      <c r="AO5" s="31">
        <v>23</v>
      </c>
      <c r="AP5" s="31">
        <v>33</v>
      </c>
      <c r="AQ5" s="31">
        <v>7.8</v>
      </c>
      <c r="AT5" s="31">
        <v>33</v>
      </c>
      <c r="AU5" s="31">
        <v>130</v>
      </c>
      <c r="AV5" s="31">
        <v>33</v>
      </c>
      <c r="AW5" s="31">
        <v>70</v>
      </c>
      <c r="AX5" s="31">
        <v>79</v>
      </c>
      <c r="AY5" s="31">
        <v>11</v>
      </c>
      <c r="AZ5" s="31">
        <v>130</v>
      </c>
      <c r="BA5" s="31">
        <v>79</v>
      </c>
      <c r="BB5" s="31">
        <v>11</v>
      </c>
      <c r="BC5" s="32">
        <v>33</v>
      </c>
      <c r="BD5" s="31">
        <v>1.7</v>
      </c>
      <c r="BE5" s="31">
        <v>4.5</v>
      </c>
      <c r="BF5" s="31">
        <v>4.5</v>
      </c>
      <c r="BG5" s="31">
        <v>23</v>
      </c>
      <c r="BH5" s="31">
        <v>17</v>
      </c>
      <c r="BI5" s="31">
        <v>4.5</v>
      </c>
      <c r="BJ5" s="31">
        <v>2</v>
      </c>
      <c r="BL5" s="31">
        <v>7.8</v>
      </c>
      <c r="BM5" s="31">
        <v>79</v>
      </c>
      <c r="BN5" s="31">
        <v>13</v>
      </c>
      <c r="BO5" s="31">
        <v>79</v>
      </c>
      <c r="BT5" s="31">
        <v>49</v>
      </c>
      <c r="BU5" s="31">
        <v>23</v>
      </c>
      <c r="BV5" s="31">
        <v>7.8</v>
      </c>
      <c r="BX5" s="31">
        <v>350</v>
      </c>
      <c r="BY5" s="31">
        <v>46</v>
      </c>
      <c r="BZ5" s="31">
        <v>33</v>
      </c>
      <c r="CA5" s="31">
        <v>110</v>
      </c>
      <c r="CB5" s="31">
        <v>220</v>
      </c>
      <c r="CC5" s="31">
        <v>240</v>
      </c>
      <c r="CD5" s="31">
        <v>23</v>
      </c>
      <c r="CE5" s="31">
        <v>22</v>
      </c>
      <c r="CF5" s="31">
        <v>33</v>
      </c>
      <c r="CG5" s="31">
        <v>79</v>
      </c>
      <c r="CH5" s="31">
        <v>33</v>
      </c>
      <c r="CI5" s="31">
        <v>9.3000000000000007</v>
      </c>
      <c r="CJ5" s="31">
        <v>23</v>
      </c>
      <c r="CK5" s="31">
        <v>33</v>
      </c>
      <c r="CM5" s="31">
        <v>350</v>
      </c>
      <c r="CN5" s="31">
        <v>79</v>
      </c>
      <c r="CO5" s="31">
        <v>4.5</v>
      </c>
      <c r="CP5" s="31">
        <v>4.5</v>
      </c>
      <c r="CQ5" s="31">
        <v>7.8</v>
      </c>
      <c r="CR5" s="31">
        <v>4.5</v>
      </c>
      <c r="CS5" s="31">
        <v>2</v>
      </c>
      <c r="CT5" s="31">
        <v>2</v>
      </c>
      <c r="CU5" s="31">
        <v>1.7</v>
      </c>
      <c r="CV5" s="31">
        <v>540</v>
      </c>
      <c r="CW5" s="31">
        <v>79</v>
      </c>
      <c r="CX5" s="31">
        <v>1.8</v>
      </c>
      <c r="CY5" s="31">
        <v>170</v>
      </c>
      <c r="CZ5" s="31">
        <v>33</v>
      </c>
      <c r="DA5" s="31">
        <v>13</v>
      </c>
      <c r="DB5" s="31">
        <v>130</v>
      </c>
      <c r="DC5" s="31">
        <v>49</v>
      </c>
      <c r="DD5" s="31" t="s">
        <v>15</v>
      </c>
      <c r="DE5" s="31">
        <v>13</v>
      </c>
      <c r="DF5" s="31">
        <v>79</v>
      </c>
      <c r="DG5" s="31">
        <v>2</v>
      </c>
      <c r="DH5" s="31">
        <v>2</v>
      </c>
      <c r="DI5" s="31">
        <v>4.5</v>
      </c>
      <c r="DJ5" s="31">
        <v>4</v>
      </c>
      <c r="DK5" s="31">
        <v>23</v>
      </c>
      <c r="DL5" s="31">
        <v>4.5</v>
      </c>
      <c r="DM5" s="31">
        <v>4.5</v>
      </c>
      <c r="DN5" s="31">
        <v>4.5</v>
      </c>
      <c r="DO5" s="31">
        <v>2</v>
      </c>
      <c r="DP5" s="31">
        <v>49</v>
      </c>
      <c r="DQ5" s="31">
        <v>1.8</v>
      </c>
      <c r="DR5" s="31">
        <v>130</v>
      </c>
      <c r="DS5" s="31">
        <v>7.8</v>
      </c>
      <c r="DT5" s="31">
        <v>2</v>
      </c>
      <c r="DV5" s="31">
        <v>22</v>
      </c>
      <c r="DW5" s="31">
        <v>17</v>
      </c>
      <c r="DX5" s="31">
        <v>49</v>
      </c>
      <c r="DY5" s="31">
        <v>49</v>
      </c>
      <c r="DZ5" s="31">
        <v>7.8</v>
      </c>
      <c r="EC5" s="31">
        <v>46</v>
      </c>
      <c r="EE5" s="31">
        <v>23</v>
      </c>
      <c r="EF5" s="31">
        <v>13</v>
      </c>
      <c r="EG5" s="31">
        <v>46</v>
      </c>
      <c r="EH5" s="31">
        <v>33</v>
      </c>
      <c r="EI5" s="31">
        <v>17</v>
      </c>
      <c r="EJ5" s="31">
        <v>240</v>
      </c>
      <c r="EK5" s="31">
        <v>170</v>
      </c>
      <c r="EL5" s="31">
        <v>22</v>
      </c>
      <c r="EM5" s="31">
        <v>33</v>
      </c>
      <c r="EN5" s="31">
        <v>46</v>
      </c>
      <c r="EO5" s="31">
        <v>11</v>
      </c>
      <c r="EP5" s="31">
        <v>33</v>
      </c>
      <c r="EQ5" s="31">
        <v>23</v>
      </c>
      <c r="ER5" s="31">
        <v>4.5</v>
      </c>
      <c r="ES5" s="31">
        <v>33</v>
      </c>
      <c r="ET5" s="31">
        <v>23</v>
      </c>
      <c r="EU5" s="31">
        <v>23</v>
      </c>
      <c r="EV5" s="31">
        <v>110</v>
      </c>
      <c r="EW5" s="31">
        <v>79</v>
      </c>
      <c r="EX5" s="31">
        <v>110</v>
      </c>
      <c r="EY5" s="31">
        <v>7.8</v>
      </c>
      <c r="EZ5" s="31">
        <v>13</v>
      </c>
      <c r="FA5" s="31">
        <v>1.7</v>
      </c>
      <c r="FB5" s="31">
        <v>4.5</v>
      </c>
      <c r="FC5" s="31">
        <v>2</v>
      </c>
      <c r="FD5" s="31">
        <v>6.8</v>
      </c>
      <c r="FE5" s="31">
        <v>1.7</v>
      </c>
      <c r="FF5" s="31">
        <v>17</v>
      </c>
      <c r="FG5" s="31">
        <v>4.5</v>
      </c>
      <c r="FH5" s="31">
        <v>110</v>
      </c>
      <c r="FI5" s="31">
        <v>31</v>
      </c>
      <c r="FJ5" s="31">
        <v>7.8</v>
      </c>
      <c r="FK5" s="31">
        <v>70</v>
      </c>
      <c r="FL5" s="31">
        <v>33</v>
      </c>
      <c r="FM5" s="31">
        <v>4.5</v>
      </c>
      <c r="FN5" s="31">
        <v>46</v>
      </c>
      <c r="FO5" s="31">
        <v>110</v>
      </c>
      <c r="FP5" s="31">
        <v>49</v>
      </c>
      <c r="FQ5" s="31">
        <v>79</v>
      </c>
      <c r="FR5" s="31">
        <v>33</v>
      </c>
      <c r="FS5" s="31">
        <v>17</v>
      </c>
      <c r="FU5" s="31">
        <v>11</v>
      </c>
      <c r="FV5" s="31">
        <v>1.7</v>
      </c>
      <c r="FW5" s="31">
        <v>23</v>
      </c>
      <c r="FX5" s="31">
        <v>7.8</v>
      </c>
      <c r="FY5" s="31">
        <v>11</v>
      </c>
      <c r="GA5" s="31">
        <v>2</v>
      </c>
      <c r="GB5" s="31">
        <v>17</v>
      </c>
      <c r="GC5" s="31">
        <v>1.7</v>
      </c>
      <c r="GD5" s="31">
        <v>22</v>
      </c>
      <c r="GE5" s="31">
        <v>33</v>
      </c>
      <c r="GF5" s="31">
        <v>11</v>
      </c>
      <c r="GG5" s="31">
        <v>4</v>
      </c>
      <c r="GH5" s="31">
        <v>13</v>
      </c>
      <c r="GI5" s="31">
        <v>7.8</v>
      </c>
      <c r="GK5" s="31">
        <v>46</v>
      </c>
      <c r="GL5" s="31">
        <v>49</v>
      </c>
      <c r="GM5" s="31">
        <v>49</v>
      </c>
      <c r="GN5" s="31">
        <v>2</v>
      </c>
      <c r="GO5" s="31">
        <v>4.5</v>
      </c>
      <c r="GP5" s="31">
        <v>2</v>
      </c>
      <c r="GQ5" s="31">
        <v>7.8</v>
      </c>
      <c r="GR5" s="31">
        <v>23</v>
      </c>
      <c r="GS5" s="31">
        <v>4.5</v>
      </c>
      <c r="GT5" s="31">
        <v>17</v>
      </c>
      <c r="GU5" s="31">
        <v>17</v>
      </c>
      <c r="GV5" s="31">
        <v>33</v>
      </c>
      <c r="GW5" s="31">
        <v>49</v>
      </c>
      <c r="GX5" s="31">
        <v>23</v>
      </c>
      <c r="GY5" s="31">
        <v>11</v>
      </c>
      <c r="GZ5" s="31">
        <v>13</v>
      </c>
      <c r="HA5" s="31">
        <v>23</v>
      </c>
      <c r="HB5" s="31">
        <v>13</v>
      </c>
      <c r="HC5" s="31">
        <v>7.8</v>
      </c>
      <c r="HD5" s="31">
        <v>11</v>
      </c>
      <c r="HF5" s="31">
        <v>4</v>
      </c>
      <c r="HG5" s="31">
        <v>33</v>
      </c>
      <c r="HH5" s="31">
        <v>13</v>
      </c>
      <c r="HI5" s="31">
        <v>23</v>
      </c>
      <c r="HJ5" s="31">
        <v>23</v>
      </c>
      <c r="HK5" s="31">
        <v>4.5</v>
      </c>
      <c r="HL5" s="31">
        <v>13</v>
      </c>
      <c r="HM5" s="31">
        <v>23</v>
      </c>
      <c r="HN5" s="31">
        <v>12</v>
      </c>
      <c r="HO5" s="31">
        <v>110</v>
      </c>
      <c r="HP5" s="31">
        <v>33</v>
      </c>
      <c r="HQ5" s="31">
        <v>17</v>
      </c>
      <c r="HR5" s="31">
        <v>13</v>
      </c>
      <c r="HS5" s="31">
        <v>540</v>
      </c>
      <c r="HT5" s="31">
        <v>130</v>
      </c>
      <c r="HU5" s="31">
        <v>22</v>
      </c>
      <c r="HV5" s="31">
        <v>13</v>
      </c>
      <c r="HW5" s="31">
        <v>130</v>
      </c>
      <c r="HX5" s="31">
        <v>23</v>
      </c>
      <c r="HY5" s="31">
        <v>49</v>
      </c>
      <c r="HZ5" s="31">
        <v>4.5</v>
      </c>
      <c r="IA5" s="31">
        <v>22</v>
      </c>
      <c r="IB5" s="31">
        <v>79</v>
      </c>
      <c r="IC5" s="31">
        <v>33</v>
      </c>
      <c r="ID5" s="31">
        <v>33</v>
      </c>
      <c r="IE5" s="31">
        <v>22</v>
      </c>
      <c r="IF5" s="31">
        <v>7.8</v>
      </c>
      <c r="IG5" s="31">
        <v>14</v>
      </c>
      <c r="IH5" s="31">
        <v>23</v>
      </c>
      <c r="II5" s="31">
        <v>2</v>
      </c>
      <c r="IJ5" s="31">
        <v>2</v>
      </c>
      <c r="IK5" s="31">
        <v>130</v>
      </c>
      <c r="IL5" s="31">
        <v>23</v>
      </c>
      <c r="IM5" s="31">
        <v>4.5</v>
      </c>
      <c r="IN5" s="31">
        <v>2</v>
      </c>
      <c r="IO5" s="31">
        <v>1.8</v>
      </c>
      <c r="IP5" s="31">
        <v>7.8</v>
      </c>
      <c r="IQ5" s="31">
        <v>4.5</v>
      </c>
      <c r="IS5" s="31">
        <v>17</v>
      </c>
      <c r="IT5" s="31">
        <v>13</v>
      </c>
      <c r="IU5" s="31">
        <v>13</v>
      </c>
      <c r="IV5" s="31">
        <v>49</v>
      </c>
      <c r="IW5" s="31">
        <v>13</v>
      </c>
      <c r="IY5" s="31">
        <v>13</v>
      </c>
      <c r="IZ5" s="31">
        <v>33</v>
      </c>
      <c r="JA5" s="31">
        <v>23</v>
      </c>
      <c r="JB5" s="31">
        <v>22</v>
      </c>
      <c r="JC5" s="31">
        <v>13</v>
      </c>
      <c r="JE5" s="31">
        <v>49</v>
      </c>
      <c r="JF5" s="31">
        <v>49</v>
      </c>
      <c r="JG5" s="31">
        <v>4.5</v>
      </c>
      <c r="JH5" s="31">
        <v>14</v>
      </c>
      <c r="JI5" s="31">
        <v>14</v>
      </c>
      <c r="JJ5" s="31">
        <v>7.8</v>
      </c>
      <c r="JK5" s="31">
        <v>6.8</v>
      </c>
      <c r="JL5" s="31">
        <v>2</v>
      </c>
      <c r="JM5" s="31">
        <v>4.5</v>
      </c>
      <c r="JN5" s="31">
        <v>1.7</v>
      </c>
      <c r="JO5" s="31">
        <v>70</v>
      </c>
      <c r="JP5" s="31">
        <v>49</v>
      </c>
      <c r="JQ5" s="31">
        <v>4.5</v>
      </c>
      <c r="JS5" s="31">
        <v>17</v>
      </c>
      <c r="JT5" s="31">
        <v>79</v>
      </c>
      <c r="JU5" s="31">
        <v>23</v>
      </c>
      <c r="JV5" s="31">
        <v>33</v>
      </c>
      <c r="JX5" s="31">
        <v>11</v>
      </c>
      <c r="JY5" s="31">
        <v>33</v>
      </c>
      <c r="JZ5" s="31">
        <v>13</v>
      </c>
      <c r="KA5" s="31">
        <v>6.8</v>
      </c>
      <c r="KB5" s="31">
        <v>130</v>
      </c>
      <c r="KC5" s="31">
        <v>33</v>
      </c>
      <c r="KD5" s="31">
        <v>17</v>
      </c>
      <c r="KE5" s="31">
        <v>79</v>
      </c>
      <c r="KF5" s="31">
        <v>49</v>
      </c>
      <c r="KG5" s="31">
        <v>7.8</v>
      </c>
      <c r="KH5" s="31">
        <v>540</v>
      </c>
      <c r="KI5" s="31">
        <v>49</v>
      </c>
      <c r="KJ5" s="31">
        <v>23</v>
      </c>
      <c r="KK5" s="31">
        <v>11</v>
      </c>
      <c r="KL5" s="31">
        <v>350</v>
      </c>
      <c r="KM5" s="31">
        <v>33</v>
      </c>
      <c r="KN5" s="31">
        <v>22</v>
      </c>
      <c r="KO5" s="31">
        <v>4.5</v>
      </c>
      <c r="KP5" s="31">
        <v>2</v>
      </c>
      <c r="KQ5" s="31">
        <v>7.8</v>
      </c>
      <c r="KS5" s="31">
        <v>7.8</v>
      </c>
      <c r="KT5" s="31">
        <v>1.7</v>
      </c>
      <c r="KU5" s="31">
        <v>7.8</v>
      </c>
      <c r="KV5" s="31">
        <v>6.8</v>
      </c>
      <c r="KW5" s="31">
        <v>7.8</v>
      </c>
      <c r="KX5" s="31">
        <v>4.5</v>
      </c>
      <c r="KY5" s="31">
        <v>2</v>
      </c>
      <c r="KZ5" s="31">
        <v>33</v>
      </c>
      <c r="LA5" s="31">
        <v>2</v>
      </c>
      <c r="LB5" s="31">
        <v>40</v>
      </c>
      <c r="LC5" s="31">
        <v>6.8</v>
      </c>
      <c r="LD5" s="31">
        <v>130</v>
      </c>
      <c r="LE5" s="31">
        <v>33</v>
      </c>
      <c r="LF5" s="31">
        <v>27</v>
      </c>
      <c r="LG5" s="31">
        <v>33</v>
      </c>
      <c r="LH5" s="31">
        <v>11</v>
      </c>
      <c r="LI5" s="31">
        <v>220</v>
      </c>
      <c r="LK5" s="31">
        <v>4.5</v>
      </c>
      <c r="LM5" s="31">
        <v>49</v>
      </c>
      <c r="LN5" s="31">
        <v>49</v>
      </c>
      <c r="LO5" s="31">
        <v>1.7</v>
      </c>
      <c r="LP5" s="31">
        <v>1.7</v>
      </c>
      <c r="LQ5" s="31">
        <v>7.8</v>
      </c>
      <c r="LR5" s="31">
        <v>49</v>
      </c>
      <c r="LS5" s="31">
        <v>17</v>
      </c>
      <c r="LT5" s="31">
        <v>49</v>
      </c>
      <c r="LU5" s="31">
        <v>79</v>
      </c>
      <c r="LV5" s="31">
        <v>1.7</v>
      </c>
      <c r="LW5" s="31">
        <v>13</v>
      </c>
      <c r="LX5" s="31">
        <v>33</v>
      </c>
      <c r="LY5" s="31">
        <v>6.8</v>
      </c>
      <c r="LZ5" s="31">
        <v>1.7</v>
      </c>
      <c r="MA5" s="31">
        <v>23</v>
      </c>
      <c r="MB5" s="31">
        <v>70</v>
      </c>
      <c r="MC5" s="31">
        <v>33</v>
      </c>
      <c r="MD5" s="31">
        <v>4.5</v>
      </c>
      <c r="MH5" s="31">
        <v>17</v>
      </c>
      <c r="MI5" s="31">
        <v>79</v>
      </c>
      <c r="MJ5" s="31">
        <v>23</v>
      </c>
      <c r="MK5" s="31">
        <v>33</v>
      </c>
      <c r="ML5" s="31">
        <v>22</v>
      </c>
      <c r="MM5" s="31">
        <v>17</v>
      </c>
      <c r="MN5" s="31">
        <v>240</v>
      </c>
      <c r="MO5" s="31">
        <v>170</v>
      </c>
      <c r="MP5" s="31">
        <v>170</v>
      </c>
      <c r="MQ5" s="31">
        <v>33</v>
      </c>
      <c r="MR5" s="31">
        <v>95</v>
      </c>
      <c r="MS5" s="31">
        <v>23</v>
      </c>
      <c r="MT5" s="31">
        <v>4.5</v>
      </c>
      <c r="MU5" s="31">
        <v>11</v>
      </c>
      <c r="MV5" s="31">
        <v>11</v>
      </c>
      <c r="MW5" s="31">
        <v>79</v>
      </c>
      <c r="MX5" s="31">
        <v>13</v>
      </c>
      <c r="MY5" s="31">
        <v>110</v>
      </c>
      <c r="MZ5" s="31">
        <v>130</v>
      </c>
      <c r="NA5" s="31">
        <v>17</v>
      </c>
      <c r="NB5" s="31">
        <v>2</v>
      </c>
      <c r="NC5" s="31">
        <v>2</v>
      </c>
      <c r="ND5" s="31">
        <v>2</v>
      </c>
      <c r="NE5" s="31">
        <v>2</v>
      </c>
      <c r="NG5" s="31">
        <v>1.7</v>
      </c>
      <c r="NH5" s="31">
        <v>4.5</v>
      </c>
      <c r="NJ5" s="31">
        <v>1.7</v>
      </c>
      <c r="NK5" s="31">
        <v>14</v>
      </c>
      <c r="NL5" s="31">
        <v>1.7</v>
      </c>
      <c r="NM5" s="31">
        <v>22</v>
      </c>
      <c r="NN5" s="31">
        <v>4</v>
      </c>
      <c r="NP5" s="31">
        <v>13</v>
      </c>
      <c r="NQ5" s="31">
        <v>49</v>
      </c>
      <c r="NR5" s="31" t="s">
        <v>30</v>
      </c>
      <c r="NS5" s="31">
        <v>70</v>
      </c>
      <c r="NT5" s="31">
        <v>110</v>
      </c>
      <c r="NU5" s="31">
        <v>23</v>
      </c>
      <c r="NV5" s="31">
        <v>49</v>
      </c>
      <c r="NW5" s="31">
        <v>4.5</v>
      </c>
      <c r="NX5" s="31">
        <v>17</v>
      </c>
      <c r="NY5" s="31">
        <v>14</v>
      </c>
      <c r="NZ5" s="31">
        <v>13</v>
      </c>
      <c r="OA5" s="31">
        <v>13</v>
      </c>
      <c r="OC5" s="31">
        <v>79</v>
      </c>
      <c r="OD5" s="31">
        <v>23</v>
      </c>
      <c r="OE5" s="31">
        <v>7.8</v>
      </c>
      <c r="OH5" s="31">
        <v>79</v>
      </c>
      <c r="OI5" s="31">
        <v>23</v>
      </c>
      <c r="OJ5" s="31">
        <v>14</v>
      </c>
      <c r="OK5" s="31">
        <v>4.5</v>
      </c>
      <c r="OL5" s="31">
        <v>26</v>
      </c>
      <c r="OM5" s="31">
        <v>7.8</v>
      </c>
      <c r="OO5" s="31">
        <v>2</v>
      </c>
      <c r="OP5" s="31">
        <v>13</v>
      </c>
      <c r="OQ5" s="31">
        <v>130</v>
      </c>
      <c r="OS5" s="31">
        <v>9.3000000000000007</v>
      </c>
      <c r="OT5" s="31">
        <v>17</v>
      </c>
      <c r="OU5" s="31">
        <v>49</v>
      </c>
      <c r="OV5" s="31">
        <v>49</v>
      </c>
      <c r="OW5" s="31">
        <v>23</v>
      </c>
      <c r="OX5" s="31">
        <v>22</v>
      </c>
      <c r="OY5" s="31">
        <v>1600</v>
      </c>
      <c r="OZ5" s="31">
        <v>79</v>
      </c>
      <c r="PA5" s="31">
        <v>49</v>
      </c>
      <c r="PB5" s="31">
        <v>17</v>
      </c>
      <c r="PC5" s="31">
        <v>130</v>
      </c>
      <c r="PD5" s="31">
        <v>9.3000000000000007</v>
      </c>
      <c r="PE5" s="31">
        <v>350</v>
      </c>
      <c r="PF5" s="31">
        <v>33</v>
      </c>
      <c r="PG5" s="31">
        <v>17</v>
      </c>
      <c r="PH5" s="31">
        <v>11</v>
      </c>
      <c r="PI5" s="31">
        <v>33</v>
      </c>
    </row>
    <row r="6" spans="1:425" s="31" customFormat="1" x14ac:dyDescent="0.2">
      <c r="A6" s="32" t="s">
        <v>26</v>
      </c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  <c r="CL6" s="32"/>
      <c r="CM6" s="32"/>
      <c r="CN6" s="32"/>
      <c r="CO6" s="32"/>
      <c r="CP6" s="32"/>
      <c r="CQ6" s="32"/>
      <c r="CR6" s="32"/>
      <c r="CS6" s="32"/>
      <c r="CT6" s="32"/>
      <c r="CU6" s="32"/>
      <c r="CV6" s="32"/>
      <c r="CW6" s="32"/>
      <c r="CX6" s="32"/>
      <c r="CY6" s="32"/>
      <c r="CZ6" s="32"/>
      <c r="DA6" s="32"/>
      <c r="DB6" s="32"/>
      <c r="DC6" s="32"/>
      <c r="DD6" s="32"/>
      <c r="DE6" s="32"/>
      <c r="DF6" s="32"/>
      <c r="DG6" s="32"/>
      <c r="DH6" s="32"/>
      <c r="DI6" s="32"/>
      <c r="DJ6" s="32"/>
      <c r="DK6" s="32"/>
      <c r="DL6" s="32"/>
      <c r="DM6" s="32"/>
      <c r="DN6" s="32"/>
      <c r="DO6" s="32"/>
      <c r="DP6" s="32"/>
      <c r="DQ6" s="32"/>
      <c r="DR6" s="32"/>
      <c r="DS6" s="32"/>
      <c r="DT6" s="32"/>
      <c r="DU6" s="32"/>
      <c r="DV6" s="32"/>
      <c r="DW6" s="32"/>
      <c r="DX6" s="32"/>
      <c r="DY6" s="32"/>
      <c r="DZ6" s="32"/>
      <c r="EA6" s="32"/>
      <c r="EB6" s="32"/>
      <c r="EC6" s="32"/>
      <c r="ED6" s="32"/>
      <c r="EE6" s="32"/>
      <c r="EF6" s="32"/>
      <c r="EG6" s="32"/>
      <c r="EH6" s="32"/>
      <c r="EI6" s="32"/>
      <c r="EJ6" s="32"/>
      <c r="EK6" s="32"/>
      <c r="EL6" s="32"/>
      <c r="EM6" s="32"/>
      <c r="EN6" s="32"/>
      <c r="EO6" s="32"/>
      <c r="EP6" s="32"/>
      <c r="EQ6" s="32"/>
      <c r="ER6" s="32"/>
      <c r="ES6" s="32"/>
      <c r="ET6" s="32"/>
      <c r="EU6" s="32"/>
      <c r="EV6" s="32"/>
      <c r="EW6" s="32"/>
      <c r="EX6" s="32"/>
      <c r="EY6" s="32"/>
      <c r="EZ6" s="32"/>
      <c r="FA6" s="32"/>
      <c r="FB6" s="32"/>
      <c r="FC6" s="32"/>
      <c r="FD6" s="32"/>
      <c r="FE6" s="32"/>
      <c r="FF6" s="32"/>
      <c r="FG6" s="32"/>
      <c r="FH6" s="32"/>
      <c r="FI6" s="32"/>
      <c r="FJ6" s="32"/>
      <c r="FK6" s="32"/>
      <c r="FL6" s="32"/>
      <c r="FM6" s="32"/>
      <c r="FN6" s="32"/>
      <c r="FO6" s="32"/>
      <c r="FP6" s="32"/>
      <c r="FQ6" s="32"/>
      <c r="FR6" s="32"/>
      <c r="FS6" s="32"/>
      <c r="FT6" s="32"/>
      <c r="FU6" s="32"/>
      <c r="FV6" s="32"/>
      <c r="FW6" s="32"/>
      <c r="FX6" s="32"/>
      <c r="FY6" s="32"/>
      <c r="FZ6" s="32"/>
      <c r="GA6" s="32"/>
      <c r="GB6" s="32"/>
      <c r="GC6" s="32"/>
      <c r="GD6" s="32"/>
      <c r="GE6" s="32"/>
      <c r="GF6" s="32"/>
      <c r="GG6" s="32"/>
      <c r="GH6" s="32"/>
      <c r="GI6" s="32"/>
      <c r="GJ6" s="32"/>
      <c r="GK6" s="32"/>
      <c r="GL6" s="32"/>
      <c r="GM6" s="32"/>
      <c r="GN6" s="32"/>
      <c r="GO6" s="32"/>
      <c r="GP6" s="32"/>
      <c r="GQ6" s="32"/>
      <c r="GR6" s="32"/>
      <c r="GS6" s="32"/>
      <c r="GT6" s="32"/>
      <c r="GU6" s="32"/>
      <c r="GV6" s="32"/>
      <c r="GW6" s="32"/>
      <c r="GX6" s="32"/>
      <c r="GY6" s="32"/>
      <c r="GZ6" s="32"/>
      <c r="HA6" s="32"/>
      <c r="HB6" s="32"/>
      <c r="HC6" s="32"/>
      <c r="HD6" s="32"/>
      <c r="HE6" s="32"/>
      <c r="HF6" s="32"/>
      <c r="HG6" s="32"/>
      <c r="HH6" s="32"/>
      <c r="HI6" s="32"/>
      <c r="HJ6" s="32"/>
      <c r="HK6" s="32"/>
      <c r="HL6" s="32"/>
      <c r="HM6" s="32"/>
      <c r="HN6" s="32"/>
      <c r="HO6" s="32"/>
      <c r="HP6" s="32"/>
      <c r="HQ6" s="32"/>
      <c r="HR6" s="32"/>
      <c r="HS6" s="32"/>
      <c r="HT6" s="32"/>
      <c r="HU6" s="32"/>
      <c r="HV6" s="32"/>
      <c r="HW6" s="32"/>
      <c r="HX6" s="32"/>
      <c r="HY6" s="32"/>
      <c r="HZ6" s="32"/>
      <c r="IA6" s="32"/>
      <c r="IB6" s="32"/>
      <c r="IC6" s="32"/>
      <c r="ID6" s="32"/>
      <c r="IE6" s="32"/>
      <c r="IF6" s="32"/>
      <c r="IG6" s="32"/>
      <c r="IH6" s="32"/>
      <c r="II6" s="32"/>
      <c r="IJ6" s="32"/>
      <c r="IK6" s="32"/>
      <c r="IL6" s="32"/>
      <c r="IM6" s="32"/>
      <c r="IN6" s="32"/>
      <c r="IO6" s="32"/>
      <c r="IP6" s="32"/>
      <c r="IQ6" s="32"/>
      <c r="IR6" s="32"/>
      <c r="IS6" s="32"/>
      <c r="IT6" s="32"/>
      <c r="IU6" s="32"/>
      <c r="IV6" s="32"/>
      <c r="IW6" s="32"/>
      <c r="IX6" s="32"/>
      <c r="IY6" s="32"/>
      <c r="IZ6" s="32"/>
      <c r="JA6" s="32"/>
      <c r="JB6" s="32"/>
      <c r="JC6" s="32"/>
      <c r="JD6" s="32"/>
      <c r="JE6" s="32"/>
      <c r="JF6" s="32"/>
      <c r="JG6" s="32"/>
      <c r="JH6" s="32"/>
      <c r="JI6" s="32"/>
      <c r="JJ6" s="31">
        <v>6.8</v>
      </c>
      <c r="JK6" s="31">
        <v>4.5</v>
      </c>
      <c r="JL6" s="31">
        <v>17</v>
      </c>
      <c r="JM6" s="31">
        <v>4.5</v>
      </c>
      <c r="JN6" s="31">
        <v>2</v>
      </c>
      <c r="JO6" s="31">
        <v>33</v>
      </c>
      <c r="JP6" s="31">
        <v>21</v>
      </c>
      <c r="JQ6" s="31">
        <v>17</v>
      </c>
      <c r="JS6" s="31">
        <v>33</v>
      </c>
      <c r="JT6" s="31">
        <v>33</v>
      </c>
      <c r="JU6" s="31">
        <v>70</v>
      </c>
      <c r="JV6" s="31">
        <v>130</v>
      </c>
      <c r="JX6" s="31">
        <v>33</v>
      </c>
      <c r="JY6" s="31">
        <v>7.8</v>
      </c>
      <c r="JZ6" s="31">
        <v>23</v>
      </c>
      <c r="KB6" s="31">
        <v>130</v>
      </c>
      <c r="KC6" s="31">
        <v>46</v>
      </c>
      <c r="KD6" s="31">
        <v>17</v>
      </c>
      <c r="KE6" s="31">
        <v>79</v>
      </c>
      <c r="KF6" s="31">
        <v>110</v>
      </c>
      <c r="KG6" s="31">
        <v>14</v>
      </c>
      <c r="KH6" s="31">
        <v>540</v>
      </c>
      <c r="KI6" s="31">
        <v>79</v>
      </c>
      <c r="KJ6" s="31">
        <v>7.8</v>
      </c>
      <c r="KL6" s="31">
        <v>350</v>
      </c>
      <c r="KM6" s="31">
        <v>7.8</v>
      </c>
      <c r="KN6" s="31">
        <v>1.8</v>
      </c>
      <c r="KO6" s="31">
        <v>33</v>
      </c>
      <c r="KP6" s="31">
        <v>6.8</v>
      </c>
      <c r="KQ6" s="31">
        <v>2</v>
      </c>
      <c r="KS6" s="31">
        <v>11</v>
      </c>
      <c r="KT6" s="31">
        <v>6.8</v>
      </c>
      <c r="KU6" s="31">
        <v>1.7</v>
      </c>
      <c r="KV6" s="31">
        <v>13</v>
      </c>
      <c r="KW6" s="31">
        <v>6.8</v>
      </c>
      <c r="KX6" s="31">
        <v>33</v>
      </c>
      <c r="KY6" s="31">
        <v>6.8</v>
      </c>
      <c r="KZ6" s="31">
        <v>17</v>
      </c>
      <c r="LA6" s="31">
        <v>4.5</v>
      </c>
      <c r="LB6" s="31">
        <v>23</v>
      </c>
      <c r="LC6" s="31">
        <v>7.8</v>
      </c>
      <c r="LD6" s="31">
        <v>240</v>
      </c>
      <c r="LE6" s="31">
        <v>49</v>
      </c>
      <c r="LF6" s="31">
        <v>23</v>
      </c>
      <c r="LG6" s="31">
        <v>79</v>
      </c>
      <c r="LH6" s="31">
        <v>17</v>
      </c>
      <c r="LI6" s="31">
        <v>4</v>
      </c>
      <c r="LK6" s="31">
        <v>13</v>
      </c>
      <c r="LM6" s="31">
        <v>240</v>
      </c>
      <c r="LN6" s="31">
        <v>240</v>
      </c>
      <c r="LO6" s="31">
        <v>7.8</v>
      </c>
      <c r="LP6" s="31">
        <v>7.8</v>
      </c>
      <c r="LQ6" s="31">
        <v>49</v>
      </c>
      <c r="LR6" s="31">
        <v>49</v>
      </c>
      <c r="LS6" s="31">
        <v>2</v>
      </c>
      <c r="LT6" s="31">
        <v>17</v>
      </c>
      <c r="LU6" s="31">
        <v>33</v>
      </c>
      <c r="LV6" s="31">
        <v>6.8</v>
      </c>
      <c r="LW6" s="31">
        <v>14</v>
      </c>
      <c r="LX6" s="31">
        <v>7.8</v>
      </c>
      <c r="LZ6" s="31">
        <v>1.7</v>
      </c>
      <c r="MA6" s="31">
        <v>33</v>
      </c>
      <c r="MB6" s="31">
        <v>21</v>
      </c>
      <c r="MC6" s="31">
        <v>33</v>
      </c>
      <c r="MD6" s="31">
        <v>23</v>
      </c>
      <c r="ME6" s="31">
        <v>49</v>
      </c>
      <c r="MF6" s="31">
        <v>11</v>
      </c>
      <c r="MH6" s="31">
        <v>13</v>
      </c>
      <c r="MI6" s="31">
        <v>79</v>
      </c>
      <c r="MJ6" s="31">
        <v>33</v>
      </c>
      <c r="MK6" s="31">
        <v>240</v>
      </c>
      <c r="ML6" s="31">
        <v>22</v>
      </c>
      <c r="MM6" s="31">
        <v>13</v>
      </c>
      <c r="MN6" s="31">
        <v>240</v>
      </c>
      <c r="MO6" s="31">
        <v>49</v>
      </c>
      <c r="MP6" s="31">
        <v>140</v>
      </c>
      <c r="MQ6" s="31">
        <v>17</v>
      </c>
      <c r="MR6" s="31">
        <v>95</v>
      </c>
      <c r="MS6" s="31">
        <v>14</v>
      </c>
      <c r="MT6" s="31">
        <v>13</v>
      </c>
      <c r="MU6" s="31">
        <v>130</v>
      </c>
      <c r="MV6" s="31">
        <v>49</v>
      </c>
      <c r="MW6" s="31">
        <v>170</v>
      </c>
      <c r="MX6" s="31">
        <v>13</v>
      </c>
      <c r="MY6" s="31">
        <v>130</v>
      </c>
      <c r="MZ6" s="31">
        <v>130</v>
      </c>
      <c r="NA6" s="31">
        <v>49</v>
      </c>
      <c r="NB6" s="31">
        <v>17</v>
      </c>
      <c r="NC6" s="31">
        <v>1.7</v>
      </c>
      <c r="ND6" s="31">
        <v>33</v>
      </c>
      <c r="NE6" s="31">
        <v>4</v>
      </c>
      <c r="NG6" s="31">
        <v>1.7</v>
      </c>
      <c r="NH6" s="31">
        <v>2</v>
      </c>
      <c r="NJ6" s="31">
        <v>2</v>
      </c>
      <c r="NK6" s="31">
        <v>79</v>
      </c>
      <c r="NL6" s="31">
        <v>22</v>
      </c>
      <c r="NM6" s="31">
        <v>2</v>
      </c>
      <c r="NN6" s="31">
        <v>1.7</v>
      </c>
      <c r="NP6" s="31">
        <v>22</v>
      </c>
      <c r="NQ6" s="31">
        <v>240</v>
      </c>
      <c r="NR6" s="31">
        <v>79</v>
      </c>
      <c r="NS6" s="31">
        <v>130</v>
      </c>
      <c r="NT6" s="31">
        <v>23</v>
      </c>
      <c r="NU6" s="31">
        <v>33</v>
      </c>
      <c r="NV6" s="31">
        <v>4.5</v>
      </c>
      <c r="NX6" s="31">
        <v>79</v>
      </c>
      <c r="NY6" s="31">
        <v>27</v>
      </c>
      <c r="NZ6" s="31">
        <v>23</v>
      </c>
      <c r="OA6" s="31">
        <v>17</v>
      </c>
      <c r="OC6" s="31">
        <v>110</v>
      </c>
      <c r="OD6" s="31">
        <v>4.5</v>
      </c>
      <c r="OE6" s="31">
        <v>31</v>
      </c>
      <c r="OF6" s="31">
        <v>33</v>
      </c>
      <c r="OH6" s="31">
        <v>33</v>
      </c>
      <c r="OI6" s="31">
        <v>130</v>
      </c>
      <c r="OJ6" s="31">
        <v>11</v>
      </c>
      <c r="OK6" s="31">
        <v>2</v>
      </c>
      <c r="OL6" s="31">
        <v>11</v>
      </c>
      <c r="OM6" s="31">
        <v>33</v>
      </c>
      <c r="ON6" s="31">
        <v>220</v>
      </c>
      <c r="OO6" s="31">
        <v>2</v>
      </c>
      <c r="OP6" s="31">
        <v>11</v>
      </c>
      <c r="OQ6" s="31">
        <v>33</v>
      </c>
      <c r="OS6" s="31">
        <v>49</v>
      </c>
      <c r="OT6" s="31">
        <v>7.8</v>
      </c>
      <c r="OU6" s="31">
        <v>79</v>
      </c>
      <c r="OV6" s="31">
        <v>11</v>
      </c>
      <c r="OW6" s="31">
        <v>14</v>
      </c>
      <c r="OX6" s="31">
        <v>7.8</v>
      </c>
      <c r="OY6" s="31">
        <v>350</v>
      </c>
      <c r="OZ6" s="31">
        <v>49</v>
      </c>
      <c r="PA6" s="31">
        <v>33</v>
      </c>
      <c r="PB6" s="31">
        <v>14</v>
      </c>
      <c r="PC6" s="31">
        <v>170</v>
      </c>
      <c r="PD6" s="31">
        <v>49</v>
      </c>
      <c r="PE6" s="31">
        <v>49</v>
      </c>
      <c r="PF6" s="31">
        <v>130</v>
      </c>
      <c r="PG6" s="31">
        <v>33</v>
      </c>
      <c r="PH6" s="31">
        <v>7.8</v>
      </c>
      <c r="PI6" s="31">
        <v>79</v>
      </c>
    </row>
    <row r="7" spans="1:425" s="31" customFormat="1" x14ac:dyDescent="0.2">
      <c r="A7" s="32" t="s">
        <v>25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  <c r="CL7" s="32"/>
      <c r="CM7" s="32"/>
      <c r="CN7" s="32"/>
      <c r="CO7" s="32"/>
      <c r="CP7" s="32"/>
      <c r="CQ7" s="32"/>
      <c r="CR7" s="32"/>
      <c r="CS7" s="32"/>
      <c r="CT7" s="32"/>
      <c r="CU7" s="32"/>
      <c r="CV7" s="32"/>
      <c r="CW7" s="32"/>
      <c r="CX7" s="32"/>
      <c r="CY7" s="32"/>
      <c r="CZ7" s="32"/>
      <c r="DA7" s="32"/>
      <c r="DB7" s="32"/>
      <c r="DC7" s="32"/>
      <c r="DD7" s="32"/>
      <c r="DE7" s="32"/>
      <c r="DF7" s="32"/>
      <c r="DG7" s="32"/>
      <c r="DH7" s="32"/>
      <c r="DI7" s="32"/>
      <c r="DJ7" s="32"/>
      <c r="DK7" s="32"/>
      <c r="DL7" s="32"/>
      <c r="DM7" s="32"/>
      <c r="DN7" s="32"/>
      <c r="DO7" s="32"/>
      <c r="DP7" s="32"/>
      <c r="DQ7" s="32"/>
      <c r="DR7" s="32"/>
      <c r="DS7" s="32"/>
      <c r="DT7" s="32"/>
      <c r="DU7" s="32"/>
      <c r="DV7" s="32"/>
      <c r="DW7" s="32"/>
      <c r="DX7" s="32"/>
      <c r="DY7" s="32"/>
      <c r="DZ7" s="32"/>
      <c r="EA7" s="32"/>
      <c r="EB7" s="32"/>
      <c r="EC7" s="32"/>
      <c r="ED7" s="32"/>
      <c r="EE7" s="32"/>
      <c r="EF7" s="32"/>
      <c r="EG7" s="32"/>
      <c r="EH7" s="32"/>
      <c r="EI7" s="32"/>
      <c r="EJ7" s="32"/>
      <c r="EK7" s="32"/>
      <c r="EL7" s="32"/>
      <c r="EM7" s="32"/>
      <c r="EN7" s="32"/>
      <c r="EO7" s="32"/>
      <c r="EP7" s="32"/>
      <c r="EQ7" s="32"/>
      <c r="ER7" s="32"/>
      <c r="ES7" s="32"/>
      <c r="ET7" s="32"/>
      <c r="EU7" s="32"/>
      <c r="EV7" s="32"/>
      <c r="EW7" s="32"/>
      <c r="EX7" s="32"/>
      <c r="EY7" s="32"/>
      <c r="EZ7" s="32"/>
      <c r="FA7" s="32"/>
      <c r="FB7" s="32"/>
      <c r="FC7" s="32"/>
      <c r="FD7" s="32"/>
      <c r="FE7" s="32"/>
      <c r="FF7" s="32"/>
      <c r="FG7" s="32"/>
      <c r="FH7" s="32"/>
      <c r="FI7" s="32"/>
      <c r="FJ7" s="32"/>
      <c r="FK7" s="32"/>
      <c r="FL7" s="32"/>
      <c r="FM7" s="32"/>
      <c r="FN7" s="32"/>
      <c r="FO7" s="32"/>
      <c r="FP7" s="32"/>
      <c r="FQ7" s="32"/>
      <c r="FR7" s="32"/>
      <c r="FS7" s="32"/>
      <c r="FT7" s="32"/>
      <c r="FU7" s="32"/>
      <c r="FV7" s="32"/>
      <c r="FW7" s="32"/>
      <c r="FX7" s="32"/>
      <c r="FY7" s="32"/>
      <c r="FZ7" s="32"/>
      <c r="GA7" s="32"/>
      <c r="GB7" s="32"/>
      <c r="GC7" s="32"/>
      <c r="GD7" s="32"/>
      <c r="GE7" s="32"/>
      <c r="GF7" s="32"/>
      <c r="GG7" s="32"/>
      <c r="GH7" s="32"/>
      <c r="GI7" s="32"/>
      <c r="GJ7" s="32"/>
      <c r="GK7" s="32"/>
      <c r="GL7" s="32"/>
      <c r="GM7" s="32"/>
      <c r="GN7" s="32"/>
      <c r="GO7" s="32"/>
      <c r="GP7" s="32"/>
      <c r="GQ7" s="32"/>
      <c r="GR7" s="32"/>
      <c r="GS7" s="32"/>
      <c r="GT7" s="32"/>
      <c r="GU7" s="32"/>
      <c r="GV7" s="32"/>
      <c r="GW7" s="32"/>
      <c r="GX7" s="32"/>
      <c r="GY7" s="32"/>
      <c r="GZ7" s="32"/>
      <c r="HA7" s="32"/>
      <c r="HB7" s="32"/>
      <c r="HC7" s="32"/>
      <c r="HD7" s="32"/>
      <c r="HE7" s="32"/>
      <c r="HF7" s="32"/>
      <c r="HG7" s="32"/>
      <c r="HH7" s="32"/>
      <c r="HI7" s="32"/>
      <c r="HJ7" s="32"/>
      <c r="HK7" s="32"/>
      <c r="HL7" s="32"/>
      <c r="HM7" s="32"/>
      <c r="HN7" s="32"/>
      <c r="HO7" s="32"/>
      <c r="HP7" s="32"/>
      <c r="HQ7" s="32"/>
      <c r="HR7" s="32"/>
      <c r="HS7" s="32"/>
      <c r="HT7" s="32"/>
      <c r="HU7" s="32"/>
      <c r="HV7" s="32"/>
      <c r="HW7" s="32"/>
      <c r="HX7" s="32"/>
      <c r="HY7" s="32"/>
      <c r="HZ7" s="32"/>
      <c r="IA7" s="32"/>
      <c r="IB7" s="32"/>
      <c r="IC7" s="32"/>
      <c r="ID7" s="32"/>
      <c r="IE7" s="32"/>
      <c r="IF7" s="32"/>
      <c r="IG7" s="32"/>
      <c r="IH7" s="32"/>
      <c r="II7" s="32"/>
      <c r="IJ7" s="32"/>
      <c r="IK7" s="32"/>
      <c r="IL7" s="32"/>
      <c r="IM7" s="32"/>
      <c r="IN7" s="32"/>
      <c r="IO7" s="32"/>
      <c r="IP7" s="32"/>
      <c r="IQ7" s="32"/>
      <c r="IR7" s="32"/>
      <c r="IS7" s="32"/>
      <c r="IT7" s="32"/>
      <c r="IU7" s="32"/>
      <c r="IV7" s="32"/>
      <c r="IW7" s="32"/>
      <c r="IX7" s="32"/>
      <c r="IY7" s="32"/>
      <c r="IZ7" s="32"/>
      <c r="JA7" s="32"/>
      <c r="JB7" s="32"/>
      <c r="JC7" s="32"/>
      <c r="JD7" s="32"/>
      <c r="JE7" s="32"/>
      <c r="JF7" s="32"/>
      <c r="JG7" s="32"/>
      <c r="JH7" s="32"/>
      <c r="JI7" s="32"/>
      <c r="JJ7" s="31">
        <v>6.8</v>
      </c>
      <c r="JK7" s="31">
        <v>2</v>
      </c>
      <c r="JL7" s="31">
        <v>1.7</v>
      </c>
      <c r="JM7" s="31">
        <v>17</v>
      </c>
      <c r="JN7" s="31">
        <v>4</v>
      </c>
      <c r="JO7" s="31">
        <v>17</v>
      </c>
      <c r="JP7" s="31">
        <v>7.8</v>
      </c>
      <c r="JS7" s="31">
        <v>4.5</v>
      </c>
      <c r="JT7" s="31">
        <v>23</v>
      </c>
      <c r="JU7" s="31">
        <v>4.5</v>
      </c>
      <c r="JX7" s="31">
        <v>1.7</v>
      </c>
      <c r="KB7" s="31">
        <v>17</v>
      </c>
      <c r="KC7" s="31">
        <v>49</v>
      </c>
      <c r="KD7" s="31">
        <v>6.8</v>
      </c>
      <c r="KH7" s="31">
        <v>170</v>
      </c>
      <c r="KI7" s="31">
        <v>11</v>
      </c>
      <c r="KJ7" s="31">
        <v>7.8</v>
      </c>
      <c r="KL7" s="31">
        <v>79</v>
      </c>
      <c r="KM7" s="31">
        <v>14</v>
      </c>
      <c r="KN7" s="31">
        <v>4.5</v>
      </c>
      <c r="KQ7" s="31">
        <v>2</v>
      </c>
      <c r="KS7" s="31">
        <v>4.5</v>
      </c>
      <c r="KT7" s="31">
        <v>14</v>
      </c>
      <c r="KU7" s="31">
        <v>4.5</v>
      </c>
      <c r="KV7" s="31">
        <v>1.7</v>
      </c>
      <c r="KW7" s="31">
        <v>1.7</v>
      </c>
      <c r="KX7" s="31">
        <v>4.5</v>
      </c>
      <c r="KZ7" s="31">
        <v>33</v>
      </c>
      <c r="LA7" s="31">
        <v>11</v>
      </c>
      <c r="LB7" s="31">
        <v>17</v>
      </c>
      <c r="LC7" s="31">
        <v>23</v>
      </c>
      <c r="LD7" s="31">
        <v>70</v>
      </c>
      <c r="LE7" s="31">
        <v>23</v>
      </c>
      <c r="LF7" s="31">
        <v>2</v>
      </c>
      <c r="LI7" s="31">
        <v>1.7</v>
      </c>
      <c r="LK7" s="31">
        <v>7.8</v>
      </c>
      <c r="LM7" s="31">
        <v>130</v>
      </c>
      <c r="LN7" s="31">
        <v>33</v>
      </c>
      <c r="LO7" s="31">
        <v>6.8</v>
      </c>
      <c r="LP7" s="31">
        <v>1.7</v>
      </c>
      <c r="LQ7" s="31">
        <v>49</v>
      </c>
      <c r="LR7" s="31">
        <v>33</v>
      </c>
      <c r="LS7" s="31">
        <v>6.8</v>
      </c>
      <c r="LT7" s="31">
        <v>13</v>
      </c>
      <c r="LU7" s="31">
        <v>13</v>
      </c>
      <c r="LV7" s="31">
        <v>2</v>
      </c>
      <c r="LW7" s="31">
        <v>13</v>
      </c>
      <c r="LX7" s="31">
        <v>4</v>
      </c>
      <c r="LZ7" s="31">
        <v>4</v>
      </c>
      <c r="MA7" s="31">
        <v>7.8</v>
      </c>
      <c r="MB7" s="31">
        <v>33</v>
      </c>
      <c r="MC7" s="31">
        <v>11</v>
      </c>
      <c r="MD7" s="31">
        <v>17</v>
      </c>
      <c r="ME7" s="31">
        <v>13</v>
      </c>
      <c r="MH7" s="31">
        <v>4.5</v>
      </c>
      <c r="MI7" s="31">
        <v>13</v>
      </c>
      <c r="MK7" s="31">
        <v>33</v>
      </c>
      <c r="ML7" s="31">
        <v>79</v>
      </c>
      <c r="MM7" s="31">
        <v>13</v>
      </c>
      <c r="MN7" s="31">
        <v>130</v>
      </c>
      <c r="MO7" s="31">
        <v>33</v>
      </c>
      <c r="MP7" s="31">
        <v>49</v>
      </c>
      <c r="MQ7" s="31">
        <v>17</v>
      </c>
      <c r="MR7" s="31">
        <v>23</v>
      </c>
      <c r="MS7" s="31">
        <v>23</v>
      </c>
      <c r="MT7" s="31">
        <v>13</v>
      </c>
      <c r="MU7" s="31">
        <v>33</v>
      </c>
      <c r="MV7" s="31">
        <v>11</v>
      </c>
      <c r="MY7" s="31">
        <v>130</v>
      </c>
      <c r="MZ7" s="31">
        <v>22</v>
      </c>
      <c r="NA7" s="31">
        <v>49</v>
      </c>
      <c r="NB7" s="31">
        <v>4.5</v>
      </c>
      <c r="NC7" s="31">
        <v>2</v>
      </c>
      <c r="ND7" s="31">
        <v>11</v>
      </c>
      <c r="NG7" s="31">
        <v>1.7</v>
      </c>
      <c r="NH7" s="31">
        <v>6.8</v>
      </c>
      <c r="NJ7" s="31">
        <v>1.7</v>
      </c>
      <c r="NK7" s="31">
        <v>11</v>
      </c>
      <c r="NP7" s="31">
        <v>7.8</v>
      </c>
      <c r="NQ7" s="31">
        <v>13</v>
      </c>
      <c r="NR7" s="31">
        <v>6.8</v>
      </c>
      <c r="NS7" s="31">
        <v>13</v>
      </c>
      <c r="NT7" s="31">
        <v>7.8</v>
      </c>
      <c r="NX7" s="31">
        <v>79</v>
      </c>
      <c r="NY7" s="31">
        <v>49</v>
      </c>
      <c r="NZ7" s="31">
        <v>13</v>
      </c>
      <c r="OC7" s="31">
        <v>13</v>
      </c>
      <c r="OH7" s="31">
        <v>33</v>
      </c>
      <c r="OI7" s="31">
        <v>23</v>
      </c>
      <c r="OJ7" s="31">
        <v>2</v>
      </c>
      <c r="OK7" s="31">
        <v>1.7</v>
      </c>
      <c r="OL7" s="31">
        <v>7.8</v>
      </c>
      <c r="OM7" s="31">
        <v>6.8</v>
      </c>
      <c r="OP7" s="31">
        <v>17</v>
      </c>
      <c r="OQ7" s="31">
        <v>13</v>
      </c>
      <c r="OR7" s="31">
        <v>23</v>
      </c>
      <c r="OU7" s="31">
        <v>17</v>
      </c>
      <c r="OV7" s="31">
        <v>6.8</v>
      </c>
      <c r="OW7" s="31">
        <v>4.5</v>
      </c>
      <c r="OY7" s="31">
        <v>240</v>
      </c>
      <c r="OZ7" s="31">
        <v>79</v>
      </c>
      <c r="PA7" s="31">
        <v>7.8</v>
      </c>
      <c r="PC7" s="31">
        <v>110</v>
      </c>
      <c r="PD7" s="31">
        <v>22</v>
      </c>
      <c r="PE7" s="31">
        <v>23</v>
      </c>
      <c r="PF7" s="31">
        <v>26</v>
      </c>
      <c r="PG7" s="31">
        <v>33</v>
      </c>
      <c r="PH7" s="31">
        <v>13</v>
      </c>
      <c r="PI7" s="31">
        <v>23</v>
      </c>
    </row>
    <row r="8" spans="1:425" s="31" customFormat="1" x14ac:dyDescent="0.2">
      <c r="A8" s="32" t="s">
        <v>27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  <c r="GI8" s="32"/>
      <c r="GJ8" s="32"/>
      <c r="GK8" s="32"/>
      <c r="GL8" s="32"/>
      <c r="GM8" s="32"/>
      <c r="GN8" s="32"/>
      <c r="GO8" s="32"/>
      <c r="GP8" s="32"/>
      <c r="GQ8" s="32"/>
      <c r="GR8" s="32"/>
      <c r="GS8" s="32"/>
      <c r="GT8" s="32"/>
      <c r="GU8" s="32"/>
      <c r="GV8" s="32"/>
      <c r="GW8" s="32"/>
      <c r="GX8" s="32"/>
      <c r="GY8" s="32"/>
      <c r="GZ8" s="32"/>
      <c r="HA8" s="32"/>
      <c r="HB8" s="32"/>
      <c r="HC8" s="32"/>
      <c r="HD8" s="32"/>
      <c r="HE8" s="32"/>
      <c r="HF8" s="32"/>
      <c r="HG8" s="32"/>
      <c r="HH8" s="32"/>
      <c r="HI8" s="32"/>
      <c r="HJ8" s="32"/>
      <c r="HK8" s="32"/>
      <c r="HL8" s="32"/>
      <c r="HM8" s="32"/>
      <c r="HN8" s="32"/>
      <c r="HO8" s="32"/>
      <c r="HP8" s="32"/>
      <c r="HQ8" s="32"/>
      <c r="HR8" s="32"/>
      <c r="HS8" s="32"/>
      <c r="HT8" s="32"/>
      <c r="HU8" s="32"/>
      <c r="HV8" s="32"/>
      <c r="HW8" s="32"/>
      <c r="HX8" s="32"/>
      <c r="HY8" s="32"/>
      <c r="HZ8" s="32"/>
      <c r="IA8" s="32"/>
      <c r="IB8" s="32"/>
      <c r="IC8" s="32"/>
      <c r="ID8" s="32"/>
      <c r="IE8" s="32"/>
      <c r="IF8" s="32"/>
      <c r="IG8" s="32"/>
      <c r="IH8" s="32"/>
      <c r="II8" s="32"/>
      <c r="IJ8" s="32"/>
      <c r="IK8" s="32"/>
      <c r="IL8" s="32"/>
      <c r="IM8" s="32"/>
      <c r="IN8" s="32"/>
      <c r="IO8" s="32"/>
      <c r="IP8" s="32"/>
      <c r="IQ8" s="32"/>
      <c r="IR8" s="32"/>
      <c r="IS8" s="32"/>
      <c r="IT8" s="32"/>
      <c r="IU8" s="32"/>
      <c r="IV8" s="32"/>
      <c r="IW8" s="32"/>
      <c r="IX8" s="32"/>
      <c r="IY8" s="32"/>
      <c r="IZ8" s="32"/>
      <c r="JA8" s="32"/>
      <c r="JB8" s="32"/>
      <c r="JC8" s="32"/>
      <c r="JD8" s="32"/>
      <c r="JE8" s="32"/>
      <c r="JF8" s="32"/>
      <c r="JG8" s="32"/>
      <c r="JH8" s="32"/>
      <c r="JI8" s="32"/>
      <c r="JJ8" s="31">
        <v>1.7</v>
      </c>
      <c r="JK8" s="31">
        <v>4.5</v>
      </c>
      <c r="JM8" s="31">
        <v>2</v>
      </c>
      <c r="JN8" s="31">
        <v>1.7</v>
      </c>
      <c r="JO8" s="31">
        <v>1.7</v>
      </c>
      <c r="JT8" s="31">
        <v>1.7</v>
      </c>
      <c r="JU8" s="31">
        <v>13</v>
      </c>
      <c r="JW8" s="31">
        <v>23</v>
      </c>
      <c r="JX8" s="31">
        <v>1.7</v>
      </c>
      <c r="KB8" s="31">
        <v>13</v>
      </c>
      <c r="KC8" s="31">
        <v>2</v>
      </c>
      <c r="KL8" s="31">
        <v>1.7</v>
      </c>
      <c r="KM8" s="31">
        <v>7.8</v>
      </c>
      <c r="KQ8" s="31">
        <v>2</v>
      </c>
      <c r="KS8" s="31">
        <v>2</v>
      </c>
      <c r="KW8" s="31">
        <v>4</v>
      </c>
      <c r="KX8" s="31">
        <v>4</v>
      </c>
      <c r="LI8" s="31">
        <v>110</v>
      </c>
      <c r="LK8" s="31">
        <v>2</v>
      </c>
      <c r="LQ8" s="31">
        <v>1.7</v>
      </c>
      <c r="LU8" s="31">
        <v>11</v>
      </c>
      <c r="LV8" s="31">
        <v>1.7</v>
      </c>
      <c r="LW8" s="31">
        <v>2</v>
      </c>
      <c r="LZ8" s="31">
        <v>1.7</v>
      </c>
      <c r="MH8" s="31">
        <v>4.5</v>
      </c>
      <c r="MR8" s="31">
        <v>1.7</v>
      </c>
      <c r="MY8" s="31">
        <v>49</v>
      </c>
      <c r="MZ8" s="31">
        <v>13</v>
      </c>
      <c r="NA8" s="31">
        <v>1.7</v>
      </c>
      <c r="NG8" s="31">
        <v>1.7</v>
      </c>
      <c r="NH8" s="31">
        <v>1.7</v>
      </c>
      <c r="NJ8" s="31">
        <v>1.7</v>
      </c>
      <c r="NP8" s="31">
        <v>1.7</v>
      </c>
      <c r="OC8" s="31">
        <v>6.8</v>
      </c>
      <c r="OH8" s="31">
        <v>4.5</v>
      </c>
      <c r="OP8" s="31">
        <v>7.8</v>
      </c>
      <c r="OU8" s="31">
        <v>1.7</v>
      </c>
      <c r="OY8" s="31">
        <v>2</v>
      </c>
      <c r="OZ8" s="31">
        <v>49</v>
      </c>
      <c r="PA8" s="31">
        <v>2</v>
      </c>
      <c r="PC8" s="31">
        <v>33</v>
      </c>
      <c r="PI8" s="31">
        <v>1.7</v>
      </c>
    </row>
    <row r="9" spans="1:425" s="31" customFormat="1" x14ac:dyDescent="0.2">
      <c r="A9" s="31" t="s">
        <v>28</v>
      </c>
      <c r="B9" s="32">
        <v>24</v>
      </c>
      <c r="C9" s="32"/>
      <c r="P9" s="31">
        <v>13</v>
      </c>
      <c r="Q9" s="31">
        <v>2</v>
      </c>
      <c r="S9" s="31">
        <v>13</v>
      </c>
      <c r="T9" s="31">
        <v>33</v>
      </c>
      <c r="U9" s="31">
        <v>110</v>
      </c>
      <c r="V9" s="31">
        <v>1.7</v>
      </c>
      <c r="W9" s="31">
        <v>49</v>
      </c>
      <c r="X9" s="31">
        <v>7.8</v>
      </c>
      <c r="Z9" s="31">
        <v>2</v>
      </c>
      <c r="AJ9" s="31">
        <v>1.7</v>
      </c>
      <c r="AM9" s="31">
        <v>4.5</v>
      </c>
      <c r="AN9" s="31">
        <v>1.7</v>
      </c>
      <c r="AR9" s="31">
        <v>350</v>
      </c>
      <c r="AS9" s="31">
        <v>33</v>
      </c>
      <c r="AU9" s="31">
        <v>1.7</v>
      </c>
      <c r="BC9" s="32"/>
      <c r="BG9" s="31">
        <v>1.7</v>
      </c>
      <c r="BI9" s="28"/>
      <c r="BJ9" s="28"/>
      <c r="BK9" s="31">
        <v>170</v>
      </c>
      <c r="BL9" s="31">
        <v>1.7</v>
      </c>
      <c r="BP9" s="31">
        <v>17</v>
      </c>
      <c r="BQ9" s="31">
        <v>7.8</v>
      </c>
      <c r="BR9" s="31">
        <v>23</v>
      </c>
      <c r="BS9" s="31">
        <v>17</v>
      </c>
      <c r="BT9" s="33">
        <v>33</v>
      </c>
      <c r="BU9" s="33">
        <v>17</v>
      </c>
      <c r="BV9" s="31">
        <v>13</v>
      </c>
      <c r="BW9" s="31">
        <v>14</v>
      </c>
      <c r="BY9" s="31">
        <v>17</v>
      </c>
      <c r="DF9" s="31">
        <v>13</v>
      </c>
      <c r="DV9" s="31">
        <v>6.8</v>
      </c>
      <c r="EA9" s="31">
        <v>130</v>
      </c>
      <c r="EB9" s="31">
        <v>1.8</v>
      </c>
      <c r="ED9" s="31">
        <v>13</v>
      </c>
      <c r="FH9" s="31">
        <v>23</v>
      </c>
      <c r="FI9" s="31">
        <v>2</v>
      </c>
      <c r="FT9" s="31">
        <v>1.7</v>
      </c>
      <c r="FZ9" s="31">
        <v>4.5</v>
      </c>
      <c r="GD9" s="31">
        <v>11</v>
      </c>
      <c r="GJ9" s="31">
        <v>1.7</v>
      </c>
      <c r="HE9" s="31">
        <v>17</v>
      </c>
      <c r="HF9" s="31">
        <v>1.7</v>
      </c>
      <c r="HG9" s="31">
        <v>6.8</v>
      </c>
      <c r="HH9" s="31">
        <v>4</v>
      </c>
      <c r="HO9" s="31">
        <v>33</v>
      </c>
      <c r="HP9" s="31">
        <v>11</v>
      </c>
      <c r="IH9" s="31">
        <v>3.6</v>
      </c>
      <c r="IN9" s="31">
        <v>1.7</v>
      </c>
      <c r="IO9" s="31">
        <v>1.7</v>
      </c>
      <c r="IQ9" s="31">
        <v>17</v>
      </c>
      <c r="IR9" s="31">
        <v>12</v>
      </c>
      <c r="IT9" s="31">
        <v>79</v>
      </c>
      <c r="IU9" s="31">
        <v>1.7</v>
      </c>
      <c r="IX9" s="31">
        <v>95</v>
      </c>
      <c r="IY9" s="31">
        <v>1.7</v>
      </c>
      <c r="JD9" s="31">
        <v>1.7</v>
      </c>
      <c r="JE9" s="31">
        <v>4.5</v>
      </c>
      <c r="JJ9" s="31">
        <v>1.7</v>
      </c>
      <c r="JO9" s="31">
        <v>2</v>
      </c>
      <c r="JR9" s="31">
        <v>2</v>
      </c>
      <c r="JW9" s="31">
        <v>49</v>
      </c>
      <c r="JX9" s="31">
        <v>1.7</v>
      </c>
      <c r="KS9" s="31">
        <v>2</v>
      </c>
      <c r="LI9" s="31">
        <v>2</v>
      </c>
      <c r="LJ9" s="31">
        <v>17</v>
      </c>
      <c r="LK9" s="31">
        <v>2</v>
      </c>
      <c r="MG9" s="31">
        <v>7.8</v>
      </c>
      <c r="NF9" s="31">
        <v>23</v>
      </c>
      <c r="NG9" s="31">
        <v>1.7</v>
      </c>
      <c r="NI9" s="31">
        <v>13</v>
      </c>
      <c r="NJ9" s="31">
        <v>7.8</v>
      </c>
      <c r="NO9" s="31">
        <v>7.8</v>
      </c>
      <c r="OB9" s="31">
        <v>1.7</v>
      </c>
      <c r="OG9" s="31">
        <v>2</v>
      </c>
      <c r="OU9" s="31">
        <v>1.7</v>
      </c>
    </row>
    <row r="10" spans="1:425" s="31" customFormat="1" x14ac:dyDescent="0.2">
      <c r="A10" s="31" t="s">
        <v>29</v>
      </c>
      <c r="B10" s="32">
        <v>51</v>
      </c>
      <c r="C10" s="32"/>
      <c r="P10" s="31">
        <v>33</v>
      </c>
      <c r="Q10" s="31">
        <v>1.7</v>
      </c>
      <c r="S10" s="31">
        <v>7.8</v>
      </c>
      <c r="T10" s="31">
        <v>110</v>
      </c>
      <c r="U10" s="31">
        <v>79</v>
      </c>
      <c r="V10" s="31">
        <v>23</v>
      </c>
      <c r="W10" s="31">
        <v>13</v>
      </c>
      <c r="Z10" s="31">
        <v>33</v>
      </c>
      <c r="AJ10" s="31">
        <v>2</v>
      </c>
      <c r="AM10" s="31">
        <v>33</v>
      </c>
      <c r="AN10" s="31">
        <v>7.8</v>
      </c>
      <c r="AR10" s="31">
        <v>240</v>
      </c>
      <c r="AS10" s="31">
        <v>17</v>
      </c>
      <c r="AU10" s="31">
        <v>22</v>
      </c>
      <c r="BC10" s="32"/>
      <c r="BG10" s="31">
        <v>1.7</v>
      </c>
      <c r="BK10" s="31">
        <v>130</v>
      </c>
      <c r="BL10" s="31">
        <v>1.7</v>
      </c>
      <c r="BP10" s="31">
        <v>17</v>
      </c>
      <c r="BQ10" s="31">
        <v>2</v>
      </c>
      <c r="BR10" s="31">
        <v>79</v>
      </c>
      <c r="BS10" s="31">
        <v>23</v>
      </c>
      <c r="BT10" s="31">
        <v>49</v>
      </c>
      <c r="BU10" s="31">
        <v>33</v>
      </c>
      <c r="BY10" s="31">
        <v>17</v>
      </c>
      <c r="DF10" s="31">
        <v>13</v>
      </c>
      <c r="DV10" s="31">
        <v>22</v>
      </c>
      <c r="EA10" s="31">
        <v>79</v>
      </c>
      <c r="EB10" s="31">
        <v>1.7</v>
      </c>
      <c r="ED10" s="31">
        <v>17</v>
      </c>
      <c r="FH10" s="31">
        <v>33</v>
      </c>
      <c r="FI10" s="31">
        <v>2</v>
      </c>
      <c r="FT10" s="31">
        <v>11</v>
      </c>
      <c r="FZ10" s="31">
        <v>2</v>
      </c>
      <c r="GJ10" s="31">
        <v>1.7</v>
      </c>
      <c r="HE10" s="31">
        <v>49</v>
      </c>
      <c r="HF10" s="31">
        <v>4.5</v>
      </c>
      <c r="HG10" s="31">
        <v>13</v>
      </c>
      <c r="HH10" s="31">
        <v>13</v>
      </c>
      <c r="HO10" s="31">
        <v>4.5</v>
      </c>
      <c r="HP10" s="31">
        <v>13</v>
      </c>
      <c r="IH10" s="31">
        <v>4.5</v>
      </c>
      <c r="IN10" s="31">
        <v>1.7</v>
      </c>
      <c r="IO10" s="31">
        <v>1.7</v>
      </c>
      <c r="IQ10" s="31">
        <v>17</v>
      </c>
      <c r="IR10" s="31">
        <v>6.8</v>
      </c>
      <c r="IT10" s="31">
        <v>23</v>
      </c>
      <c r="IU10" s="31">
        <v>2</v>
      </c>
      <c r="IX10" s="31">
        <v>130</v>
      </c>
      <c r="IY10" s="31">
        <v>17</v>
      </c>
      <c r="JD10" s="31">
        <v>13</v>
      </c>
      <c r="JE10" s="31">
        <v>4.5</v>
      </c>
      <c r="JJ10" s="31">
        <v>4</v>
      </c>
      <c r="JO10" s="31">
        <v>6.8</v>
      </c>
      <c r="JR10" s="31">
        <v>13</v>
      </c>
      <c r="JW10" s="31">
        <v>33</v>
      </c>
      <c r="JX10" s="31">
        <v>1.7</v>
      </c>
      <c r="KS10" s="31">
        <v>1.7</v>
      </c>
      <c r="LI10" s="31">
        <v>23</v>
      </c>
      <c r="LJ10" s="31">
        <v>6.8</v>
      </c>
      <c r="LK10" s="31">
        <v>6.8</v>
      </c>
      <c r="MG10" s="31">
        <v>2</v>
      </c>
      <c r="NF10" s="31">
        <v>6.8</v>
      </c>
      <c r="NG10" s="31">
        <v>1.7</v>
      </c>
      <c r="NI10" s="31">
        <v>22</v>
      </c>
      <c r="NJ10" s="31">
        <v>13</v>
      </c>
      <c r="NO10" s="31">
        <v>4</v>
      </c>
      <c r="OB10" s="31">
        <v>1.7</v>
      </c>
      <c r="OG10" s="31">
        <v>4.5</v>
      </c>
      <c r="OU10" s="31">
        <v>1.7</v>
      </c>
    </row>
    <row r="11" spans="1:425" s="31" customFormat="1" x14ac:dyDescent="0.2">
      <c r="B11" s="32">
        <v>18</v>
      </c>
      <c r="C11" s="32" t="s">
        <v>2</v>
      </c>
      <c r="T11" s="31">
        <v>46</v>
      </c>
      <c r="AF11" s="31">
        <v>7.8</v>
      </c>
      <c r="BC11" s="32"/>
      <c r="DC11" s="31">
        <v>49</v>
      </c>
    </row>
    <row r="12" spans="1:425" s="31" customFormat="1" x14ac:dyDescent="0.2">
      <c r="B12" s="32">
        <v>27</v>
      </c>
      <c r="C12" s="32"/>
      <c r="AJ12" s="32"/>
      <c r="AK12" s="32"/>
      <c r="AL12" s="32"/>
      <c r="AS12" s="32"/>
      <c r="AT12" s="32"/>
      <c r="AU12" s="32"/>
      <c r="AV12" s="32"/>
      <c r="AW12" s="32"/>
      <c r="AX12" s="32"/>
      <c r="AY12" s="32"/>
      <c r="AZ12" s="32"/>
      <c r="BA12" s="32"/>
      <c r="BB12" s="32"/>
      <c r="BC12" s="32"/>
    </row>
    <row r="13" spans="1:425" s="31" customFormat="1" x14ac:dyDescent="0.2">
      <c r="B13" s="32">
        <v>36</v>
      </c>
      <c r="C13" s="32" t="s">
        <v>2</v>
      </c>
      <c r="AJ13" s="32"/>
      <c r="AK13" s="32"/>
      <c r="AL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</row>
    <row r="14" spans="1:425" s="31" customFormat="1" x14ac:dyDescent="0.2">
      <c r="B14" s="32">
        <v>55</v>
      </c>
      <c r="C14" s="32"/>
      <c r="AJ14" s="32"/>
      <c r="AK14" s="32"/>
      <c r="AL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</row>
    <row r="15" spans="1:425" s="31" customFormat="1" x14ac:dyDescent="0.2">
      <c r="B15" s="32">
        <v>56</v>
      </c>
      <c r="C15" s="32"/>
      <c r="AJ15" s="32"/>
      <c r="AK15" s="32"/>
      <c r="AL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</row>
    <row r="16" spans="1:425" s="31" customFormat="1" x14ac:dyDescent="0.2">
      <c r="B16" s="32">
        <v>59</v>
      </c>
      <c r="C16" s="32"/>
      <c r="G16" s="31">
        <v>4.5</v>
      </c>
      <c r="AJ16" s="32"/>
      <c r="AK16" s="32"/>
      <c r="AL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</row>
    <row r="17" spans="2:287" s="31" customFormat="1" x14ac:dyDescent="0.2">
      <c r="B17" s="32">
        <v>3</v>
      </c>
      <c r="C17" s="32"/>
      <c r="AJ17" s="32"/>
      <c r="AK17" s="32"/>
      <c r="AL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</row>
    <row r="18" spans="2:287" s="31" customFormat="1" x14ac:dyDescent="0.2">
      <c r="B18" s="32">
        <v>3</v>
      </c>
      <c r="C18" s="32" t="s">
        <v>16</v>
      </c>
      <c r="AJ18" s="32"/>
      <c r="AK18" s="32"/>
      <c r="AL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DP18" s="31">
        <v>22</v>
      </c>
      <c r="KA18" s="31">
        <v>13</v>
      </c>
    </row>
    <row r="19" spans="2:287" s="31" customFormat="1" x14ac:dyDescent="0.2">
      <c r="B19" s="32">
        <v>6</v>
      </c>
      <c r="C19" s="32"/>
      <c r="AJ19" s="32"/>
      <c r="AK19" s="32"/>
      <c r="AL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</row>
    <row r="20" spans="2:287" s="31" customFormat="1" x14ac:dyDescent="0.2">
      <c r="B20" s="32">
        <v>16</v>
      </c>
      <c r="C20" s="32"/>
      <c r="AJ20" s="32"/>
      <c r="AK20" s="32"/>
      <c r="AL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</row>
    <row r="21" spans="2:287" s="31" customFormat="1" x14ac:dyDescent="0.2">
      <c r="B21" s="32">
        <v>17</v>
      </c>
      <c r="C21" s="32"/>
      <c r="AJ21" s="32"/>
      <c r="AK21" s="32"/>
      <c r="AL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</row>
    <row r="22" spans="2:287" s="31" customFormat="1" x14ac:dyDescent="0.2">
      <c r="B22" s="32">
        <v>19</v>
      </c>
      <c r="C22" s="32"/>
      <c r="AJ22" s="32"/>
      <c r="AK22" s="32"/>
      <c r="AL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2:287" s="31" customFormat="1" x14ac:dyDescent="0.2">
      <c r="B23" s="32">
        <v>21</v>
      </c>
      <c r="C23" s="32" t="s">
        <v>4</v>
      </c>
      <c r="AJ23" s="32"/>
      <c r="AK23" s="32"/>
      <c r="AL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2:287" s="31" customFormat="1" x14ac:dyDescent="0.2">
      <c r="B24" s="32">
        <v>36</v>
      </c>
      <c r="C24" s="32"/>
      <c r="AJ24" s="32"/>
      <c r="AK24" s="32"/>
      <c r="AL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DQ24" s="31">
        <v>1.7</v>
      </c>
    </row>
    <row r="25" spans="2:287" s="31" customFormat="1" x14ac:dyDescent="0.2">
      <c r="B25" s="32">
        <v>54</v>
      </c>
      <c r="C25" s="32"/>
      <c r="AJ25" s="32"/>
      <c r="AK25" s="32"/>
      <c r="AL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</row>
    <row r="26" spans="2:287" s="31" customFormat="1" x14ac:dyDescent="0.2">
      <c r="B26" s="32">
        <v>61</v>
      </c>
      <c r="C26" s="32" t="s">
        <v>2</v>
      </c>
      <c r="AJ26" s="32"/>
      <c r="AK26" s="32"/>
      <c r="AL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</row>
    <row r="27" spans="2:287" s="31" customFormat="1" x14ac:dyDescent="0.2">
      <c r="B27" s="32">
        <v>61</v>
      </c>
      <c r="C27" s="32"/>
      <c r="AJ27" s="32"/>
      <c r="AK27" s="32"/>
      <c r="AL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</row>
    <row r="28" spans="2:287" s="31" customFormat="1" x14ac:dyDescent="0.2">
      <c r="B28" s="34" t="s">
        <v>5</v>
      </c>
      <c r="C28" s="32"/>
      <c r="AJ28" s="32"/>
      <c r="AK28" s="32"/>
      <c r="AL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</row>
    <row r="29" spans="2:287" s="31" customFormat="1" x14ac:dyDescent="0.2">
      <c r="B29" s="34">
        <v>46</v>
      </c>
      <c r="C29" s="32"/>
      <c r="AJ29" s="32"/>
      <c r="AK29" s="32"/>
      <c r="AL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GP29" s="31">
        <v>2</v>
      </c>
    </row>
    <row r="30" spans="2:287" s="31" customFormat="1" x14ac:dyDescent="0.2">
      <c r="B30" s="32">
        <v>45</v>
      </c>
      <c r="C30" s="32"/>
      <c r="AJ30" s="32"/>
      <c r="AK30" s="32"/>
      <c r="AL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</row>
    <row r="31" spans="2:287" s="31" customFormat="1" x14ac:dyDescent="0.2">
      <c r="B31" s="34" t="s">
        <v>6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</row>
    <row r="32" spans="2:287" s="31" customFormat="1" x14ac:dyDescent="0.2">
      <c r="B32" s="34" t="s">
        <v>7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</row>
    <row r="33" spans="1:269" s="31" customFormat="1" x14ac:dyDescent="0.2">
      <c r="B33" s="32" t="s">
        <v>8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</row>
    <row r="34" spans="1:269" x14ac:dyDescent="0.2">
      <c r="A34" s="31"/>
      <c r="B34" s="32">
        <v>15</v>
      </c>
      <c r="AM34" s="31"/>
      <c r="AN34" s="31"/>
      <c r="AO34" s="31"/>
      <c r="AP34" s="31"/>
      <c r="AQ34" s="31"/>
      <c r="AR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  <c r="DJ34" s="31"/>
      <c r="DK34" s="31"/>
      <c r="DL34" s="31"/>
      <c r="DM34" s="31"/>
      <c r="DN34" s="31"/>
      <c r="DO34" s="31"/>
      <c r="DP34" s="31"/>
      <c r="DQ34" s="31"/>
      <c r="DR34" s="31"/>
      <c r="DS34" s="31"/>
      <c r="DT34" s="31"/>
      <c r="DU34" s="31"/>
      <c r="DV34" s="31"/>
      <c r="DW34" s="31"/>
      <c r="DX34" s="31"/>
      <c r="DY34" s="31"/>
      <c r="DZ34" s="31"/>
      <c r="EA34" s="31"/>
      <c r="EB34" s="31"/>
      <c r="EC34" s="31"/>
      <c r="ED34" s="31"/>
      <c r="EE34" s="31"/>
      <c r="EF34" s="31"/>
      <c r="EG34" s="31"/>
      <c r="EH34" s="31"/>
      <c r="EI34" s="31"/>
      <c r="EJ34" s="31"/>
      <c r="EK34" s="31"/>
      <c r="EL34" s="31"/>
      <c r="EM34" s="31"/>
      <c r="EN34" s="31"/>
      <c r="EO34" s="31"/>
      <c r="EP34" s="31"/>
      <c r="EQ34" s="31"/>
      <c r="ER34" s="31"/>
      <c r="ES34" s="31"/>
      <c r="ET34" s="31"/>
      <c r="EU34" s="31"/>
      <c r="EV34" s="31"/>
      <c r="EW34" s="31"/>
      <c r="EX34" s="31"/>
      <c r="EY34" s="31"/>
      <c r="EZ34" s="31"/>
      <c r="FA34" s="31"/>
      <c r="FB34" s="31"/>
      <c r="FC34" s="31"/>
      <c r="FD34" s="31"/>
      <c r="FE34" s="31"/>
      <c r="FF34" s="31"/>
      <c r="FG34" s="31"/>
      <c r="FH34" s="31"/>
      <c r="FI34" s="31"/>
      <c r="FJ34" s="31"/>
      <c r="FK34" s="31"/>
      <c r="FL34" s="31"/>
      <c r="FM34" s="31"/>
      <c r="FN34" s="31"/>
      <c r="FO34" s="31"/>
      <c r="FP34" s="31"/>
      <c r="FQ34" s="31"/>
      <c r="FR34" s="31"/>
      <c r="FS34" s="31"/>
      <c r="FT34" s="31"/>
      <c r="FU34" s="31"/>
      <c r="FV34" s="31"/>
      <c r="FW34" s="31"/>
      <c r="FX34" s="31"/>
      <c r="FY34" s="31"/>
      <c r="FZ34" s="31"/>
      <c r="GA34" s="31"/>
      <c r="GB34" s="31"/>
      <c r="GC34" s="31"/>
      <c r="GD34" s="31"/>
      <c r="GE34" s="31"/>
      <c r="GF34" s="31"/>
      <c r="GG34" s="31"/>
      <c r="GH34" s="31"/>
      <c r="GI34" s="31"/>
      <c r="GJ34" s="31"/>
      <c r="GK34" s="31"/>
      <c r="GL34" s="31"/>
      <c r="GM34" s="31"/>
      <c r="GN34" s="31"/>
      <c r="GO34" s="31"/>
      <c r="GP34" s="31"/>
      <c r="GQ34" s="31"/>
      <c r="GR34" s="31"/>
      <c r="GS34" s="31"/>
      <c r="GT34" s="31"/>
      <c r="GU34" s="31"/>
      <c r="GV34" s="31"/>
      <c r="GW34" s="31"/>
      <c r="GX34" s="31"/>
      <c r="GY34" s="31"/>
      <c r="GZ34" s="31"/>
      <c r="HA34" s="31"/>
      <c r="HB34" s="31"/>
      <c r="HC34" s="31"/>
      <c r="HD34" s="31"/>
      <c r="HE34" s="31"/>
      <c r="HF34" s="31"/>
      <c r="HG34" s="31"/>
      <c r="HH34" s="31"/>
      <c r="HI34" s="31"/>
      <c r="HJ34" s="31"/>
      <c r="HK34" s="31"/>
      <c r="HL34" s="31"/>
      <c r="HM34" s="31"/>
      <c r="HN34" s="31"/>
      <c r="HO34" s="31"/>
      <c r="HP34" s="31"/>
      <c r="HQ34" s="31"/>
      <c r="HR34" s="31"/>
      <c r="HS34" s="31"/>
      <c r="HT34" s="31"/>
      <c r="HU34" s="31"/>
      <c r="HV34" s="31"/>
      <c r="HW34" s="31"/>
      <c r="HX34" s="31"/>
      <c r="HY34" s="31"/>
      <c r="HZ34" s="31"/>
      <c r="IA34" s="31"/>
      <c r="IB34" s="31"/>
      <c r="IC34" s="31"/>
      <c r="ID34" s="31"/>
      <c r="IE34" s="31"/>
      <c r="IF34" s="31"/>
      <c r="IG34" s="31"/>
      <c r="IH34" s="31"/>
      <c r="II34" s="31"/>
      <c r="IJ34" s="31"/>
      <c r="IK34" s="31"/>
      <c r="IL34" s="31"/>
      <c r="IM34" s="31"/>
      <c r="IN34" s="31"/>
      <c r="IO34" s="31"/>
      <c r="IP34" s="31"/>
      <c r="IQ34" s="31"/>
      <c r="IR34" s="31"/>
      <c r="IS34" s="31"/>
      <c r="IT34" s="31"/>
      <c r="IU34" s="31"/>
      <c r="IV34" s="31"/>
      <c r="IW34" s="31"/>
      <c r="IX34" s="31"/>
      <c r="IY34" s="31"/>
      <c r="IZ34" s="31"/>
      <c r="JA34" s="31"/>
      <c r="JB34" s="31"/>
      <c r="JC34" s="31"/>
      <c r="JD34" s="31"/>
      <c r="JE34" s="31"/>
      <c r="JF34" s="31"/>
      <c r="JG34" s="31"/>
      <c r="JH34" s="31"/>
      <c r="JI34" s="31"/>
    </row>
    <row r="35" spans="1:269" x14ac:dyDescent="0.2">
      <c r="A35" s="31"/>
      <c r="B35" s="32">
        <v>13</v>
      </c>
      <c r="AM35" s="31"/>
      <c r="AN35" s="31"/>
      <c r="AO35" s="31"/>
      <c r="AP35" s="31"/>
      <c r="AQ35" s="31"/>
      <c r="AR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1"/>
      <c r="BW35" s="31"/>
      <c r="BX35" s="31"/>
      <c r="BY35" s="31"/>
      <c r="BZ35" s="31"/>
      <c r="CA35" s="31"/>
      <c r="CB35" s="31"/>
      <c r="CC35" s="31"/>
      <c r="CD35" s="31"/>
      <c r="CE35" s="31"/>
      <c r="CF35" s="31"/>
      <c r="CG35" s="31"/>
      <c r="CH35" s="31"/>
      <c r="CI35" s="31"/>
      <c r="CJ35" s="31"/>
      <c r="CK35" s="31"/>
      <c r="CL35" s="31"/>
      <c r="CM35" s="31"/>
      <c r="CN35" s="31"/>
      <c r="CO35" s="31"/>
      <c r="CP35" s="31"/>
      <c r="CQ35" s="31"/>
      <c r="CR35" s="31"/>
      <c r="CS35" s="31"/>
      <c r="CT35" s="31"/>
      <c r="CU35" s="31">
        <v>1.7</v>
      </c>
      <c r="CV35" s="31"/>
      <c r="CW35" s="31"/>
      <c r="CX35" s="31"/>
      <c r="CY35" s="31"/>
      <c r="CZ35" s="31"/>
      <c r="DA35" s="31"/>
      <c r="DB35" s="31"/>
      <c r="DC35" s="31"/>
      <c r="DD35" s="31"/>
      <c r="DE35" s="31"/>
      <c r="DF35" s="31"/>
      <c r="DG35" s="31"/>
      <c r="DH35" s="31">
        <v>4.5</v>
      </c>
      <c r="DI35" s="31"/>
      <c r="DJ35" s="31"/>
      <c r="DK35" s="31"/>
      <c r="DL35" s="31"/>
      <c r="DM35" s="31"/>
      <c r="DN35" s="31"/>
      <c r="DO35" s="31"/>
      <c r="DP35" s="31"/>
      <c r="DQ35" s="31"/>
      <c r="DR35" s="31"/>
      <c r="DS35" s="31"/>
      <c r="DT35" s="31"/>
      <c r="DU35" s="31"/>
      <c r="DV35" s="31"/>
      <c r="DW35" s="31"/>
      <c r="DX35" s="31"/>
      <c r="DY35" s="31"/>
      <c r="DZ35" s="31"/>
      <c r="EA35" s="31"/>
      <c r="EB35" s="31"/>
      <c r="EC35" s="31"/>
      <c r="ED35" s="31"/>
      <c r="EE35" s="31"/>
      <c r="EF35" s="31"/>
      <c r="EG35" s="31"/>
      <c r="EH35" s="31"/>
      <c r="EI35" s="31"/>
      <c r="EJ35" s="31"/>
      <c r="EK35" s="31"/>
      <c r="EL35" s="31"/>
      <c r="EM35" s="31"/>
      <c r="EN35" s="31"/>
      <c r="EO35" s="31"/>
      <c r="EP35" s="31"/>
      <c r="EQ35" s="31"/>
      <c r="ER35" s="31"/>
      <c r="ES35" s="31"/>
      <c r="ET35" s="31"/>
      <c r="EU35" s="31"/>
      <c r="EV35" s="31"/>
      <c r="EW35" s="31"/>
      <c r="EX35" s="31"/>
      <c r="EY35" s="31"/>
      <c r="EZ35" s="31"/>
      <c r="FA35" s="31"/>
      <c r="FB35" s="31"/>
      <c r="FC35" s="31"/>
      <c r="FD35" s="31"/>
      <c r="FE35" s="31"/>
      <c r="FF35" s="31"/>
      <c r="FG35" s="31"/>
      <c r="FH35" s="31"/>
      <c r="FI35" s="31">
        <v>1.7</v>
      </c>
      <c r="FJ35" s="31"/>
      <c r="FK35" s="31"/>
      <c r="FL35" s="31"/>
      <c r="FM35" s="31"/>
      <c r="FN35" s="31"/>
      <c r="FO35" s="31"/>
      <c r="FP35" s="31"/>
      <c r="FQ35" s="31"/>
      <c r="FR35" s="31"/>
      <c r="FS35" s="31"/>
      <c r="FT35" s="31"/>
      <c r="FU35" s="31"/>
      <c r="FV35" s="31"/>
      <c r="FW35" s="31"/>
      <c r="FX35" s="31"/>
      <c r="FY35" s="31"/>
      <c r="FZ35" s="31"/>
      <c r="GA35" s="31"/>
      <c r="GB35" s="31"/>
      <c r="GC35" s="31"/>
      <c r="GD35" s="31">
        <v>2</v>
      </c>
      <c r="GE35" s="31"/>
      <c r="GF35" s="31"/>
      <c r="GG35" s="31"/>
      <c r="GH35" s="31"/>
      <c r="GI35" s="31">
        <v>2</v>
      </c>
      <c r="GJ35" s="31"/>
      <c r="GK35" s="31"/>
      <c r="GL35" s="31"/>
      <c r="GM35" s="31"/>
      <c r="GN35" s="31"/>
      <c r="GO35" s="31"/>
      <c r="GP35" s="31"/>
      <c r="GQ35" s="31"/>
      <c r="GR35" s="31"/>
      <c r="GS35" s="31"/>
      <c r="GT35" s="31"/>
      <c r="GU35" s="31"/>
      <c r="GV35" s="31"/>
      <c r="GW35" s="31"/>
      <c r="GX35" s="31"/>
      <c r="GY35" s="31"/>
      <c r="GZ35" s="31">
        <v>11</v>
      </c>
      <c r="HA35" s="31"/>
      <c r="HB35" s="31">
        <v>4</v>
      </c>
      <c r="HC35" s="31"/>
      <c r="HD35" s="31">
        <v>1.7</v>
      </c>
      <c r="HE35" s="31"/>
      <c r="HF35" s="31"/>
      <c r="HG35" s="31"/>
      <c r="HH35" s="31"/>
      <c r="HI35" s="31"/>
      <c r="HJ35" s="31"/>
      <c r="HK35" s="31"/>
      <c r="HL35" s="31"/>
      <c r="HM35" s="31"/>
      <c r="HN35" s="31"/>
      <c r="HO35" s="31"/>
      <c r="HP35" s="31"/>
      <c r="HQ35" s="31"/>
      <c r="HR35" s="31"/>
      <c r="HS35" s="31"/>
      <c r="HT35" s="31"/>
      <c r="HU35" s="31"/>
      <c r="HV35" s="31"/>
      <c r="HW35" s="31"/>
      <c r="HX35" s="31"/>
      <c r="HY35" s="31"/>
      <c r="HZ35" s="31"/>
      <c r="IA35" s="31"/>
      <c r="IB35" s="31"/>
      <c r="IC35" s="31"/>
      <c r="ID35" s="31"/>
      <c r="IE35" s="31"/>
      <c r="IF35" s="31"/>
      <c r="IG35" s="31"/>
      <c r="IH35" s="31"/>
      <c r="II35" s="31"/>
      <c r="IJ35" s="31"/>
      <c r="IK35" s="31"/>
      <c r="IL35" s="31"/>
      <c r="IM35" s="31"/>
      <c r="IN35" s="31"/>
      <c r="IO35" s="31"/>
      <c r="IP35" s="31"/>
      <c r="IQ35" s="31"/>
      <c r="IR35" s="31"/>
      <c r="IS35" s="31"/>
      <c r="IT35" s="31"/>
      <c r="IU35" s="31"/>
      <c r="IV35" s="31"/>
      <c r="IW35" s="31"/>
      <c r="IX35" s="31"/>
      <c r="IY35" s="31"/>
      <c r="IZ35" s="31">
        <v>1.7</v>
      </c>
      <c r="JA35" s="31"/>
      <c r="JB35" s="31"/>
      <c r="JC35" s="31"/>
      <c r="JD35" s="31"/>
      <c r="JE35" s="31"/>
      <c r="JF35" s="31"/>
      <c r="JG35" s="31"/>
      <c r="JH35" s="31"/>
      <c r="JI35" s="31"/>
    </row>
    <row r="36" spans="1:269" x14ac:dyDescent="0.2">
      <c r="A36" s="31"/>
      <c r="B36" s="32">
        <v>52</v>
      </c>
      <c r="AM36" s="31"/>
      <c r="AN36" s="31"/>
      <c r="AO36" s="31"/>
      <c r="AP36" s="31"/>
      <c r="AQ36" s="31"/>
      <c r="AR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1"/>
      <c r="BW36" s="31"/>
      <c r="BX36" s="31"/>
      <c r="BY36" s="31"/>
      <c r="BZ36" s="31"/>
      <c r="CA36" s="31"/>
      <c r="CB36" s="31"/>
      <c r="CC36" s="31"/>
      <c r="CD36" s="31"/>
      <c r="CE36" s="31"/>
      <c r="CF36" s="31"/>
      <c r="CG36" s="31"/>
      <c r="CH36" s="31"/>
      <c r="CI36" s="31"/>
      <c r="CJ36" s="31"/>
      <c r="CK36" s="31"/>
      <c r="CL36" s="31"/>
      <c r="CM36" s="31"/>
      <c r="CN36" s="31"/>
      <c r="CO36" s="31"/>
      <c r="CP36" s="31"/>
      <c r="CQ36" s="31"/>
      <c r="CR36" s="31"/>
      <c r="CS36" s="31"/>
      <c r="CT36" s="31"/>
      <c r="CU36" s="31"/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  <c r="FF36" s="31"/>
      <c r="FG36" s="31"/>
      <c r="FH36" s="31"/>
      <c r="FI36" s="31"/>
      <c r="FJ36" s="31"/>
      <c r="FK36" s="31"/>
      <c r="FL36" s="31"/>
      <c r="FM36" s="31"/>
      <c r="FN36" s="31"/>
      <c r="FO36" s="31"/>
      <c r="FP36" s="31"/>
      <c r="FQ36" s="31"/>
      <c r="FR36" s="31"/>
      <c r="FS36" s="31"/>
      <c r="FT36" s="31"/>
      <c r="FU36" s="31"/>
      <c r="FV36" s="31"/>
      <c r="FW36" s="31"/>
      <c r="FX36" s="31"/>
      <c r="FY36" s="31"/>
      <c r="FZ36" s="31"/>
      <c r="GA36" s="31"/>
      <c r="GB36" s="31"/>
      <c r="GC36" s="31"/>
      <c r="GD36" s="31"/>
      <c r="GE36" s="31"/>
      <c r="GF36" s="31"/>
      <c r="GG36" s="31"/>
      <c r="GH36" s="31"/>
      <c r="GI36" s="31"/>
      <c r="GJ36" s="31"/>
      <c r="GK36" s="31"/>
      <c r="GL36" s="31"/>
      <c r="GM36" s="31"/>
      <c r="GN36" s="31"/>
      <c r="GO36" s="31"/>
      <c r="GP36" s="31"/>
      <c r="GQ36" s="31"/>
      <c r="GR36" s="31"/>
      <c r="GS36" s="31"/>
      <c r="GT36" s="31"/>
      <c r="GU36" s="31"/>
      <c r="GV36" s="31"/>
      <c r="GW36" s="31"/>
      <c r="GX36" s="31"/>
      <c r="GY36" s="31"/>
      <c r="GZ36" s="31"/>
      <c r="HA36" s="31"/>
      <c r="HB36" s="31"/>
      <c r="HC36" s="31"/>
      <c r="HD36" s="31"/>
      <c r="HE36" s="31"/>
      <c r="HF36" s="31"/>
      <c r="HG36" s="31"/>
      <c r="HH36" s="31"/>
      <c r="HI36" s="31"/>
      <c r="HJ36" s="31"/>
      <c r="HK36" s="31"/>
      <c r="HL36" s="31"/>
      <c r="HM36" s="31"/>
      <c r="HN36" s="31"/>
      <c r="HO36" s="31"/>
      <c r="HP36" s="31"/>
      <c r="HQ36" s="31"/>
      <c r="HR36" s="31"/>
      <c r="HS36" s="31"/>
      <c r="HT36" s="31"/>
      <c r="HU36" s="31"/>
      <c r="HV36" s="31"/>
      <c r="HW36" s="31"/>
      <c r="HX36" s="31"/>
      <c r="HY36" s="31"/>
      <c r="HZ36" s="31"/>
      <c r="IA36" s="31"/>
      <c r="IB36" s="31"/>
      <c r="IC36" s="31"/>
      <c r="ID36" s="31"/>
      <c r="IE36" s="31"/>
      <c r="IF36" s="31"/>
      <c r="IG36" s="31"/>
      <c r="IH36" s="31"/>
      <c r="II36" s="31"/>
      <c r="IJ36" s="31"/>
      <c r="IK36" s="31"/>
      <c r="IL36" s="31"/>
      <c r="IM36" s="31"/>
      <c r="IN36" s="31"/>
      <c r="IO36" s="31"/>
      <c r="IP36" s="31"/>
      <c r="IQ36" s="31"/>
      <c r="IR36" s="31"/>
      <c r="IS36" s="31"/>
      <c r="IT36" s="31"/>
      <c r="IU36" s="31"/>
      <c r="IV36" s="31"/>
      <c r="IW36" s="31"/>
      <c r="IX36" s="31"/>
      <c r="IY36" s="31"/>
      <c r="IZ36" s="31"/>
      <c r="JA36" s="31"/>
      <c r="JB36" s="31"/>
      <c r="JC36" s="31"/>
      <c r="JD36" s="31"/>
      <c r="JE36" s="31"/>
      <c r="JF36" s="31"/>
      <c r="JG36" s="31"/>
      <c r="JH36" s="31"/>
      <c r="JI36" s="31"/>
    </row>
    <row r="37" spans="1:269" x14ac:dyDescent="0.2">
      <c r="A37" s="31"/>
      <c r="B37" s="32" t="s">
        <v>17</v>
      </c>
      <c r="BM37" s="31"/>
      <c r="BN37" s="31"/>
      <c r="BO37" s="31"/>
      <c r="BP37" s="31"/>
      <c r="BQ37" s="31"/>
      <c r="BR37" s="31"/>
      <c r="BS37" s="31"/>
      <c r="BT37" s="31"/>
      <c r="BU37" s="31"/>
      <c r="BV37" s="31"/>
      <c r="BW37" s="31"/>
      <c r="BX37" s="31"/>
      <c r="BY37" s="31"/>
      <c r="BZ37" s="31"/>
      <c r="CA37" s="31"/>
      <c r="CB37" s="31"/>
      <c r="CC37" s="31"/>
      <c r="CD37" s="31"/>
      <c r="CE37" s="31"/>
      <c r="CF37" s="31"/>
      <c r="CG37" s="31"/>
      <c r="CH37" s="31"/>
      <c r="CI37" s="31"/>
      <c r="CJ37" s="31"/>
      <c r="CK37" s="31"/>
      <c r="CL37" s="31"/>
      <c r="CM37" s="31"/>
      <c r="CN37" s="31"/>
      <c r="CO37" s="31"/>
      <c r="CP37" s="31"/>
      <c r="CQ37" s="31"/>
      <c r="CR37" s="31"/>
      <c r="CS37" s="31"/>
      <c r="CT37" s="31"/>
      <c r="CU37" s="31"/>
      <c r="CV37" s="31"/>
      <c r="CW37" s="31"/>
      <c r="CX37" s="31"/>
      <c r="CY37" s="31"/>
      <c r="CZ37" s="31"/>
      <c r="DA37" s="31"/>
      <c r="DB37" s="31"/>
      <c r="DC37" s="31"/>
      <c r="DD37" s="31"/>
      <c r="DE37" s="31"/>
      <c r="DF37" s="31"/>
      <c r="DG37" s="31"/>
      <c r="DH37" s="31"/>
      <c r="DI37" s="31"/>
      <c r="DJ37" s="31"/>
      <c r="DK37" s="31"/>
      <c r="DL37" s="31"/>
      <c r="DM37" s="31"/>
      <c r="DN37" s="31"/>
      <c r="DO37" s="31"/>
      <c r="DP37" s="31"/>
      <c r="DQ37" s="31"/>
      <c r="DR37" s="31"/>
      <c r="DS37" s="31"/>
      <c r="DT37" s="31"/>
      <c r="DU37" s="31">
        <v>23</v>
      </c>
      <c r="DV37" s="31"/>
      <c r="DW37" s="31"/>
      <c r="DX37" s="31"/>
      <c r="DY37" s="31"/>
      <c r="DZ37" s="31"/>
      <c r="EA37" s="31"/>
      <c r="EB37" s="31"/>
      <c r="EC37" s="31"/>
      <c r="ED37" s="31"/>
      <c r="EE37" s="31"/>
      <c r="EF37" s="31"/>
      <c r="EG37" s="31"/>
      <c r="EH37" s="31"/>
      <c r="EI37" s="31"/>
      <c r="EJ37" s="31"/>
      <c r="EK37" s="31"/>
      <c r="EL37" s="31"/>
      <c r="EM37" s="31"/>
      <c r="EN37" s="31"/>
      <c r="EO37" s="31"/>
      <c r="EP37" s="31"/>
      <c r="EQ37" s="31"/>
      <c r="ER37" s="31"/>
      <c r="ES37" s="31"/>
      <c r="ET37" s="31"/>
      <c r="EU37" s="31"/>
      <c r="EV37" s="31"/>
      <c r="EW37" s="31"/>
      <c r="EX37" s="31"/>
      <c r="EY37" s="31"/>
      <c r="EZ37" s="31"/>
      <c r="FA37" s="31"/>
      <c r="FB37" s="31"/>
      <c r="FC37" s="31"/>
      <c r="FD37" s="31"/>
      <c r="FE37" s="31"/>
      <c r="FF37" s="31"/>
      <c r="FG37" s="31"/>
      <c r="FH37" s="31"/>
      <c r="FI37" s="31"/>
      <c r="FJ37" s="31"/>
      <c r="FK37" s="31"/>
      <c r="FL37" s="31"/>
      <c r="FM37" s="31"/>
      <c r="FN37" s="31"/>
      <c r="FO37" s="31"/>
      <c r="FP37" s="31"/>
      <c r="FQ37" s="31"/>
      <c r="FR37" s="31"/>
      <c r="FS37" s="31"/>
      <c r="FT37" s="31"/>
      <c r="FU37" s="31"/>
      <c r="FV37" s="31"/>
      <c r="FW37" s="31"/>
      <c r="FX37" s="31"/>
      <c r="FY37" s="31"/>
      <c r="FZ37" s="31"/>
      <c r="GA37" s="31"/>
      <c r="GB37" s="31"/>
      <c r="GC37" s="31"/>
      <c r="GD37" s="31"/>
      <c r="GE37" s="31"/>
      <c r="GF37" s="31"/>
      <c r="GG37" s="31"/>
      <c r="GH37" s="31"/>
      <c r="GI37" s="31"/>
      <c r="GJ37" s="31"/>
      <c r="GK37" s="31"/>
      <c r="GL37" s="31"/>
      <c r="GM37" s="31"/>
      <c r="GN37" s="31"/>
      <c r="GO37" s="31"/>
      <c r="GP37" s="31"/>
      <c r="GQ37" s="31"/>
      <c r="GR37" s="31"/>
      <c r="GS37" s="31"/>
      <c r="GT37" s="31"/>
      <c r="GU37" s="31"/>
      <c r="GV37" s="31"/>
      <c r="GW37" s="31"/>
      <c r="GX37" s="31"/>
      <c r="GY37" s="31"/>
      <c r="GZ37" s="31"/>
      <c r="HA37" s="31"/>
      <c r="HB37" s="31"/>
      <c r="HC37" s="31"/>
      <c r="HD37" s="31"/>
      <c r="HE37" s="31"/>
      <c r="HF37" s="31"/>
      <c r="HG37" s="31"/>
      <c r="HH37" s="31"/>
      <c r="HI37" s="31"/>
      <c r="HJ37" s="31"/>
      <c r="HK37" s="31"/>
      <c r="HL37" s="31"/>
      <c r="HM37" s="31"/>
      <c r="HN37" s="31"/>
      <c r="HO37" s="31"/>
      <c r="HP37" s="31"/>
      <c r="HQ37" s="31"/>
      <c r="HR37" s="31"/>
      <c r="HS37" s="31"/>
      <c r="HT37" s="31"/>
      <c r="HU37" s="31"/>
      <c r="HV37" s="31"/>
      <c r="HW37" s="31"/>
      <c r="HX37" s="31"/>
      <c r="HY37" s="31"/>
      <c r="HZ37" s="31"/>
      <c r="IA37" s="31"/>
      <c r="IB37" s="31"/>
      <c r="IC37" s="31"/>
      <c r="ID37" s="31"/>
      <c r="IE37" s="31"/>
      <c r="IF37" s="31"/>
      <c r="IG37" s="31"/>
      <c r="IH37" s="31"/>
      <c r="II37" s="31"/>
      <c r="IJ37" s="31"/>
      <c r="IK37" s="31"/>
      <c r="IL37" s="31"/>
      <c r="IM37" s="31"/>
      <c r="IN37" s="31"/>
      <c r="IO37" s="31"/>
      <c r="IP37" s="31"/>
      <c r="IQ37" s="31"/>
      <c r="IR37" s="31"/>
      <c r="IS37" s="31"/>
      <c r="IT37" s="31"/>
      <c r="IU37" s="31"/>
      <c r="IV37" s="31"/>
      <c r="IW37" s="31"/>
      <c r="IX37" s="31"/>
      <c r="IY37" s="31"/>
      <c r="IZ37" s="31"/>
      <c r="JA37" s="31"/>
      <c r="JB37" s="31"/>
      <c r="JC37" s="31"/>
      <c r="JD37" s="31"/>
      <c r="JE37" s="31"/>
      <c r="JF37" s="31"/>
      <c r="JG37" s="31"/>
      <c r="JH37" s="31"/>
      <c r="JI37" s="31"/>
    </row>
    <row r="38" spans="1:269" x14ac:dyDescent="0.2">
      <c r="A38" s="31"/>
      <c r="B38" s="32" t="s">
        <v>18</v>
      </c>
      <c r="BM38" s="31"/>
      <c r="BN38" s="31"/>
      <c r="BO38" s="31"/>
      <c r="BP38" s="31"/>
      <c r="BQ38" s="31"/>
      <c r="BR38" s="31"/>
      <c r="BS38" s="31"/>
      <c r="BT38" s="31"/>
      <c r="BU38" s="31"/>
      <c r="BV38" s="31"/>
      <c r="BW38" s="31"/>
      <c r="BX38" s="31"/>
      <c r="BY38" s="31"/>
      <c r="BZ38" s="31"/>
      <c r="CA38" s="31"/>
      <c r="CB38" s="31"/>
      <c r="CC38" s="31"/>
      <c r="CD38" s="31"/>
      <c r="CE38" s="31"/>
      <c r="CF38" s="31"/>
      <c r="CG38" s="31"/>
      <c r="CH38" s="31"/>
      <c r="CI38" s="31"/>
      <c r="CJ38" s="31"/>
      <c r="CK38" s="31"/>
      <c r="CL38" s="31"/>
      <c r="CM38" s="31"/>
      <c r="CN38" s="31"/>
      <c r="CO38" s="31"/>
      <c r="CP38" s="31"/>
      <c r="CQ38" s="31"/>
      <c r="CR38" s="31"/>
      <c r="CS38" s="31"/>
      <c r="CT38" s="31"/>
      <c r="CU38" s="31"/>
      <c r="CV38" s="31"/>
      <c r="CW38" s="31"/>
      <c r="CX38" s="31"/>
      <c r="CY38" s="31"/>
      <c r="CZ38" s="31"/>
      <c r="DA38" s="31"/>
      <c r="DB38" s="31"/>
      <c r="DC38" s="31"/>
      <c r="DD38" s="31"/>
      <c r="DE38" s="31"/>
      <c r="DF38" s="31"/>
      <c r="DG38" s="31"/>
      <c r="DH38" s="31"/>
      <c r="DI38" s="31"/>
      <c r="DJ38" s="31"/>
      <c r="DK38" s="31"/>
      <c r="DL38" s="31"/>
      <c r="DM38" s="31"/>
      <c r="DN38" s="31"/>
      <c r="DO38" s="31"/>
      <c r="DP38" s="31"/>
      <c r="DQ38" s="31"/>
      <c r="DR38" s="31"/>
      <c r="DS38" s="31"/>
      <c r="DT38" s="31"/>
      <c r="DU38" s="31">
        <v>1.7</v>
      </c>
      <c r="DV38" s="31"/>
      <c r="DW38" s="31"/>
      <c r="DX38" s="31"/>
      <c r="DY38" s="31"/>
      <c r="DZ38" s="31"/>
      <c r="EA38" s="31"/>
      <c r="EB38" s="31"/>
      <c r="EC38" s="31"/>
      <c r="ED38" s="31"/>
      <c r="EE38" s="31"/>
      <c r="EF38" s="31"/>
      <c r="EG38" s="31"/>
      <c r="EH38" s="31"/>
      <c r="EI38" s="31"/>
      <c r="EJ38" s="31"/>
      <c r="EK38" s="31"/>
      <c r="EL38" s="31"/>
      <c r="EM38" s="31"/>
      <c r="EN38" s="31"/>
      <c r="EO38" s="31"/>
      <c r="EP38" s="31"/>
      <c r="EQ38" s="31"/>
      <c r="ER38" s="31"/>
      <c r="ES38" s="31"/>
      <c r="ET38" s="31"/>
      <c r="EU38" s="31"/>
      <c r="EV38" s="31"/>
      <c r="EW38" s="31"/>
      <c r="EX38" s="31"/>
      <c r="EY38" s="31"/>
      <c r="EZ38" s="31"/>
      <c r="FA38" s="31"/>
      <c r="FB38" s="31"/>
      <c r="FC38" s="31"/>
      <c r="FD38" s="31"/>
      <c r="FE38" s="31"/>
      <c r="FF38" s="31"/>
      <c r="FG38" s="31"/>
      <c r="FH38" s="31"/>
      <c r="FI38" s="31"/>
      <c r="FJ38" s="31"/>
      <c r="FK38" s="31"/>
      <c r="FL38" s="31"/>
      <c r="FM38" s="31"/>
      <c r="FN38" s="31"/>
      <c r="FO38" s="31"/>
      <c r="FP38" s="31"/>
      <c r="FQ38" s="31"/>
      <c r="FR38" s="31"/>
      <c r="FS38" s="31"/>
      <c r="FT38" s="31"/>
      <c r="FU38" s="31"/>
      <c r="FV38" s="31"/>
      <c r="FW38" s="31"/>
      <c r="FX38" s="31"/>
      <c r="FY38" s="31"/>
      <c r="FZ38" s="31"/>
      <c r="GA38" s="31"/>
      <c r="GB38" s="31"/>
      <c r="GC38" s="31"/>
      <c r="GD38" s="31"/>
      <c r="GE38" s="31"/>
      <c r="GF38" s="31"/>
      <c r="GG38" s="31"/>
      <c r="GH38" s="31"/>
      <c r="GI38" s="31"/>
      <c r="GJ38" s="31"/>
      <c r="GK38" s="31"/>
      <c r="GL38" s="31"/>
      <c r="GM38" s="31"/>
      <c r="GN38" s="31"/>
      <c r="GO38" s="31"/>
      <c r="GP38" s="31"/>
      <c r="GQ38" s="31"/>
      <c r="GR38" s="31"/>
      <c r="GS38" s="31"/>
      <c r="GT38" s="31"/>
      <c r="GU38" s="31"/>
      <c r="GV38" s="31"/>
      <c r="GW38" s="31"/>
      <c r="GX38" s="31"/>
      <c r="GY38" s="31"/>
      <c r="GZ38" s="31"/>
      <c r="HA38" s="31"/>
      <c r="HB38" s="31"/>
      <c r="HC38" s="31"/>
      <c r="HD38" s="31"/>
      <c r="HE38" s="31"/>
      <c r="HF38" s="31"/>
      <c r="HG38" s="31"/>
      <c r="HH38" s="31"/>
      <c r="HI38" s="31"/>
      <c r="HJ38" s="31"/>
      <c r="HK38" s="31"/>
      <c r="HL38" s="31"/>
      <c r="HM38" s="31"/>
      <c r="HN38" s="31"/>
      <c r="HO38" s="31"/>
      <c r="HP38" s="31"/>
      <c r="HQ38" s="31"/>
      <c r="HR38" s="31"/>
      <c r="HS38" s="31"/>
      <c r="HT38" s="31"/>
      <c r="HU38" s="31"/>
      <c r="HV38" s="31"/>
      <c r="HW38" s="31"/>
      <c r="HX38" s="31"/>
      <c r="HY38" s="31"/>
      <c r="HZ38" s="31"/>
      <c r="IA38" s="31"/>
      <c r="IB38" s="31"/>
      <c r="IC38" s="31"/>
      <c r="ID38" s="31"/>
      <c r="IE38" s="31"/>
      <c r="IF38" s="31"/>
      <c r="IG38" s="31"/>
      <c r="IH38" s="31"/>
      <c r="II38" s="31"/>
      <c r="IJ38" s="31"/>
      <c r="IK38" s="31"/>
      <c r="IL38" s="31"/>
      <c r="IM38" s="31"/>
      <c r="IN38" s="31"/>
      <c r="IO38" s="31"/>
      <c r="IP38" s="31"/>
      <c r="IQ38" s="31"/>
      <c r="IR38" s="31"/>
      <c r="IS38" s="31"/>
      <c r="IT38" s="31"/>
      <c r="IU38" s="31"/>
      <c r="IV38" s="31"/>
      <c r="IW38" s="31"/>
      <c r="IX38" s="31"/>
      <c r="IY38" s="31"/>
      <c r="IZ38" s="31"/>
      <c r="JA38" s="31"/>
      <c r="JB38" s="31"/>
      <c r="JC38" s="31"/>
      <c r="JD38" s="31"/>
      <c r="JE38" s="31"/>
      <c r="JF38" s="31"/>
      <c r="JG38" s="31"/>
      <c r="JH38" s="31"/>
      <c r="JI38" s="31"/>
    </row>
    <row r="39" spans="1:269" x14ac:dyDescent="0.2">
      <c r="B39" s="32">
        <v>26</v>
      </c>
      <c r="IS39" s="32">
        <v>4.5</v>
      </c>
    </row>
  </sheetData>
  <sortState ref="A2:JI39">
    <sortCondition ref="A2:A39"/>
  </sortState>
  <phoneticPr fontId="0" type="noConversion"/>
  <conditionalFormatting sqref="D2:JB3 D7:JB31 D4:HY6 IA4:JB6 HZ4:HZ5">
    <cfRule type="cellIs" dxfId="0" priority="1" stopIfTrue="1" operator="greaterThanOrEqual">
      <formula>14</formula>
    </cfRule>
  </conditionalFormatting>
  <printOptions horizontalCentered="1" verticalCentered="1" gridLines="1"/>
  <pageMargins left="0.75" right="0.75" top="1" bottom="1" header="0.5" footer="0.5"/>
  <pageSetup fitToWidth="41" orientation="landscape" blackAndWhite="1" r:id="rId1"/>
  <headerFooter alignWithMargins="0">
    <oddHeader>&amp;L&amp;"Arial,Bold"&amp;14D3, WHITE OAK RIVER&amp;C&amp;"Arial,Bold"&amp;14CONDITIONAL SAMPLING&amp;R&amp;"Arial,Bold"&amp;14JAN. '04 ----&gt;</oddHeader>
    <oddFooter>&amp;L&amp;10&amp;Z&amp;F&amp;R&amp;10&amp;D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Aug 06 survey</vt:lpstr>
      <vt:lpstr>93-2003</vt:lpstr>
      <vt:lpstr>04-2006</vt:lpstr>
      <vt:lpstr>Database</vt:lpstr>
      <vt:lpstr>Extract</vt:lpstr>
      <vt:lpstr>'04-2006'!Print_Area</vt:lpstr>
      <vt:lpstr>'93-2003'!Print_Area</vt:lpstr>
      <vt:lpstr>'04-2006'!Print_Titles</vt:lpstr>
      <vt:lpstr>'93-2003'!Print_Titles</vt:lpstr>
      <vt:lpstr>'93-2003'!Print_Titles_MI</vt:lpstr>
    </vt:vector>
  </TitlesOfParts>
  <Company>NC DENR DEH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Shellfish Sanitation</dc:creator>
  <cp:lastModifiedBy>Haines, Andrew</cp:lastModifiedBy>
  <cp:lastPrinted>2007-05-03T15:00:59Z</cp:lastPrinted>
  <dcterms:created xsi:type="dcterms:W3CDTF">2003-07-18T14:43:59Z</dcterms:created>
  <dcterms:modified xsi:type="dcterms:W3CDTF">2021-02-10T15:06:32Z</dcterms:modified>
</cp:coreProperties>
</file>